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C:\Users\Fernando Rangel\My Drive\SBTi Shipping\"/>
    </mc:Choice>
  </mc:AlternateContent>
  <xr:revisionPtr revIDLastSave="0" documentId="13_ncr:1_{10A862EA-8910-4F40-BC71-72198D4D6D7B}" xr6:coauthVersionLast="47" xr6:coauthVersionMax="47" xr10:uidLastSave="{00000000-0000-0000-0000-000000000000}"/>
  <workbookProtection workbookAlgorithmName="SHA-512" workbookHashValue="oLEsDV3wGE/T2wdjffwFNHusNngdWuyZIYVi/AgJbaB/kX67U4wJ+nRnvEAAdOUKyMk7hry3n4c4bM9GfrmLhw==" workbookSaltValue="Aziqy9gSbHCu0qwXuNN4Zg==" workbookSpinCount="100000" lockStructure="1"/>
  <bookViews>
    <workbookView xWindow="-120" yWindow="-120" windowWidth="20730" windowHeight="11160" activeTab="1" xr2:uid="{00000000-000D-0000-FFFF-FFFF00000000}"/>
  </bookViews>
  <sheets>
    <sheet name="Intro" sheetId="2" r:id="rId1"/>
    <sheet name="Target Setting Tool" sheetId="3" r:id="rId2"/>
    <sheet name="Optional-SBTaggregator" sheetId="5" r:id="rId3"/>
    <sheet name="for_validation_MRV2021" sheetId="4" state="veryHidden" r:id="rId4"/>
    <sheet name="Guidance - Vessel types" sheetId="14" r:id="rId5"/>
    <sheet name="Catalogues" sheetId="7" state="veryHidden" r:id="rId6"/>
    <sheet name="Calculations" sheetId="6" state="veryHidden" r:id="rId7"/>
    <sheet name="Graphs" sheetId="8" state="veryHidden" r:id="rId8"/>
    <sheet name="1.5C" sheetId="9" state="veryHidden" r:id="rId9"/>
    <sheet name="WB2C" sheetId="12" state="veryHidden" r:id="rId10"/>
    <sheet name="raw1.5C" sheetId="10" state="veryHidden" r:id="rId11"/>
    <sheet name="rawWB2C" sheetId="11" state="veryHidden" r:id="rId12"/>
    <sheet name="rawCat" sheetId="1" state="veryHidden" r:id="rId13"/>
    <sheet name="LOG" sheetId="13" state="veryHidden" r:id="rId14"/>
  </sheets>
  <definedNames>
    <definedName name="ACTIVITY_1.5C">'1.5C'!$C$85:$AW$164</definedName>
    <definedName name="activity_by">'Target Setting Tool'!$C$26</definedName>
    <definedName name="activity_ty">'Target Setting Tool'!$C$27</definedName>
    <definedName name="ACTIVITY_WB2C">WB2C!$C$85:$AW$164</definedName>
    <definedName name="Bulk_Carrier">Catalogues!$C$4:$C$10</definedName>
    <definedName name="by">'Target Setting Tool'!$C$22</definedName>
    <definedName name="Chemical_Tanker">Catalogues!$C$11:$C$16</definedName>
    <definedName name="Container">Catalogues!$C$17:$C$26</definedName>
    <definedName name="Cruise">Catalogues!$C$27:$C$33</definedName>
    <definedName name="Disclaimer">Intro!$B$30</definedName>
    <definedName name="Ferry_Passenger_Only">Catalogues!$C$34:$C$38</definedName>
    <definedName name="Ferry_RoRo_and_Passenger">Catalogues!$C$39:$C$44</definedName>
    <definedName name="General_cargo">Catalogues!$C$45:$C$49</definedName>
    <definedName name="Google_Sheet_Link_1475867537" hidden="1">Terms</definedName>
    <definedName name="Google_Sheet_Link_1579327883" hidden="1">Terms</definedName>
    <definedName name="Google_Sheet_Link_1866479812" hidden="1">Disclaimer</definedName>
    <definedName name="Google_Sheet_Link_634278020" hidden="1">Disclaimer</definedName>
    <definedName name="Graphs">'Target Setting Tool'!$J$46</definedName>
    <definedName name="Liquefied_gas_tanker">Catalogues!$C$50:$C$54</definedName>
    <definedName name="Load_1.5C">'1.5C'!$B$577:$AX$581</definedName>
    <definedName name="Load_WB2C">WB2C!$B$577:$AX$581</definedName>
    <definedName name="Offshore">Catalogues!$C$55:$C$55</definedName>
    <definedName name="Oil_tanker">Catalogues!$C$56:$C$64</definedName>
    <definedName name="Other_liquids_tankers">Catalogues!$C$65:$C$67</definedName>
    <definedName name="Refrigerated_bulk">Catalogues!$C$68:$C$72</definedName>
    <definedName name="RoRo">Catalogues!$C$73:$C$77</definedName>
    <definedName name="ship_size">'Target Setting Tool'!$B$18</definedName>
    <definedName name="ship_type">'Target Setting Tool'!$B$14</definedName>
    <definedName name="Target">Graphs!$B$21:$I$21</definedName>
    <definedName name="Terms">Intro!$B$26</definedName>
    <definedName name="ttw_by">'Target Setting Tool'!#REF!</definedName>
    <definedName name="TTWEmissions_1.5C">'1.5C'!$B$413:$AW$431</definedName>
    <definedName name="TTWEmissions_WB2C">WB2C!$B$413:$AW$431</definedName>
    <definedName name="TTWIntensity_1.5C">'1.5C'!$B$495:$AW$521</definedName>
    <definedName name="TTWIntensity_WB2C">WB2C!$B$495:$AW$521</definedName>
    <definedName name="ty">'Target Setting Tool'!$C$23</definedName>
    <definedName name="types">Catalogues!$M$7:$M$10</definedName>
    <definedName name="unit">'Target Setting Tool'!$D$26</definedName>
    <definedName name="Vehicle_Carrier">Catalogues!$C$78:$C$81</definedName>
    <definedName name="wtw_by">'Target Setting Tool'!$C$25</definedName>
    <definedName name="wtwabs_1.5C">Calculations!$C$31</definedName>
    <definedName name="wtwabs_WB2C">Calculations!$C$19</definedName>
    <definedName name="WTWEmissions_1.5C">'1.5C'!$C$3:$AW$82</definedName>
    <definedName name="WTWEmissions_WB2C">WB2C!$C$3:$AW$82</definedName>
    <definedName name="wtwint_1.5C">Calculations!$C$36</definedName>
    <definedName name="wtwint_WB2C">Calculations!$C$24</definedName>
    <definedName name="WTWIntensity_1.5C">'1.5C'!$C$167:$AW$246</definedName>
    <definedName name="WTWIntensity_WB2C">WB2C!$C$167:$AW$246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gJCfCtXMTGSh0iRJMK/mU6c8EMvg=="/>
    </ext>
  </extLst>
</workbook>
</file>

<file path=xl/calcChain.xml><?xml version="1.0" encoding="utf-8"?>
<calcChain xmlns="http://schemas.openxmlformats.org/spreadsheetml/2006/main">
  <c r="G6" i="14" l="1"/>
  <c r="D55" i="7"/>
  <c r="D33" i="3"/>
  <c r="C55" i="3" s="1"/>
  <c r="D43" i="3"/>
  <c r="C60" i="3" s="1"/>
  <c r="C55" i="7"/>
  <c r="F54" i="6"/>
  <c r="G54" i="6"/>
  <c r="H54" i="6"/>
  <c r="I54" i="6"/>
  <c r="J54" i="6"/>
  <c r="K54" i="6"/>
  <c r="L54" i="6"/>
  <c r="M54" i="6"/>
  <c r="N54" i="6"/>
  <c r="O54" i="6"/>
  <c r="P54" i="6"/>
  <c r="R54" i="6"/>
  <c r="S54" i="6"/>
  <c r="T54" i="6"/>
  <c r="Y54" i="6"/>
  <c r="Z54" i="6"/>
  <c r="AA54" i="6"/>
  <c r="B56" i="6"/>
  <c r="F59" i="6"/>
  <c r="G59" i="6"/>
  <c r="H59" i="6"/>
  <c r="I59" i="6"/>
  <c r="J59" i="6"/>
  <c r="K59" i="6"/>
  <c r="L59" i="6"/>
  <c r="M59" i="6"/>
  <c r="N59" i="6"/>
  <c r="O59" i="6"/>
  <c r="P59" i="6"/>
  <c r="R59" i="6"/>
  <c r="S59" i="6"/>
  <c r="T59" i="6"/>
  <c r="Y59" i="6"/>
  <c r="Z59" i="6"/>
  <c r="AA59" i="6"/>
  <c r="E59" i="6"/>
  <c r="F48" i="6"/>
  <c r="G48" i="6"/>
  <c r="H48" i="6"/>
  <c r="I48" i="6"/>
  <c r="J48" i="6"/>
  <c r="K48" i="6"/>
  <c r="L48" i="6"/>
  <c r="M48" i="6"/>
  <c r="N48" i="6"/>
  <c r="O48" i="6"/>
  <c r="P48" i="6"/>
  <c r="R48" i="6"/>
  <c r="S48" i="6"/>
  <c r="T48" i="6"/>
  <c r="Y48" i="6"/>
  <c r="Z48" i="6"/>
  <c r="AA48" i="6"/>
  <c r="E54" i="6"/>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40" i="12"/>
  <c r="A241" i="12"/>
  <c r="A242" i="12"/>
  <c r="A243" i="12"/>
  <c r="A244" i="12"/>
  <c r="A245" i="12"/>
  <c r="A246" i="12"/>
  <c r="A165" i="12"/>
  <c r="A166" i="12"/>
  <c r="A167"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8" i="12"/>
  <c r="A159" i="12"/>
  <c r="A160" i="12"/>
  <c r="A161" i="12"/>
  <c r="A162" i="12"/>
  <c r="A163" i="12"/>
  <c r="A164" i="12"/>
  <c r="A83" i="12"/>
  <c r="A84" i="12"/>
  <c r="A85"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6" i="12"/>
  <c r="A77" i="12"/>
  <c r="A78" i="12"/>
  <c r="A79" i="12"/>
  <c r="A80" i="12"/>
  <c r="A81" i="12"/>
  <c r="A82" i="12"/>
  <c r="A4" i="12"/>
  <c r="B51" i="6"/>
  <c r="E48" i="6"/>
  <c r="F40" i="6"/>
  <c r="E54" i="3" s="1"/>
  <c r="E59" i="3" s="1"/>
  <c r="E40" i="6"/>
  <c r="D54" i="3" s="1"/>
  <c r="D59" i="3" s="1"/>
  <c r="B45" i="6"/>
  <c r="Q40" i="6"/>
  <c r="P54" i="3" s="1"/>
  <c r="P59" i="3" s="1"/>
  <c r="AA40" i="6"/>
  <c r="Z54" i="3" s="1"/>
  <c r="Z59" i="3" s="1"/>
  <c r="F43" i="6"/>
  <c r="H43" i="6"/>
  <c r="E43" i="6"/>
  <c r="B40" i="6"/>
  <c r="D31" i="6"/>
  <c r="B46" i="8"/>
  <c r="B41" i="8"/>
  <c r="C32" i="8"/>
  <c r="C34" i="8"/>
  <c r="D34" i="8"/>
  <c r="E34" i="8"/>
  <c r="F34" i="8"/>
  <c r="G34" i="8"/>
  <c r="C35" i="8"/>
  <c r="D35" i="8"/>
  <c r="E35" i="8"/>
  <c r="F35" i="8"/>
  <c r="G35" i="8"/>
  <c r="S27" i="6"/>
  <c r="T27" i="6"/>
  <c r="U27" i="6"/>
  <c r="V27" i="6"/>
  <c r="W27" i="6"/>
  <c r="X27" i="6"/>
  <c r="Y27" i="6"/>
  <c r="Z27" i="6"/>
  <c r="R27" i="6"/>
  <c r="H27" i="6"/>
  <c r="I27" i="6"/>
  <c r="J27" i="6"/>
  <c r="K27" i="6"/>
  <c r="L27" i="6"/>
  <c r="M27" i="6"/>
  <c r="N27" i="6"/>
  <c r="O27" i="6"/>
  <c r="P27" i="6"/>
  <c r="G27" i="6"/>
  <c r="Z43" i="6" l="1"/>
  <c r="T40" i="6"/>
  <c r="S54" i="3" s="1"/>
  <c r="S59" i="3" s="1"/>
  <c r="P43" i="6"/>
  <c r="S43" i="6"/>
  <c r="K43" i="6"/>
  <c r="W40" i="6"/>
  <c r="V54" i="3" s="1"/>
  <c r="V59" i="3" s="1"/>
  <c r="O40" i="6"/>
  <c r="N54" i="3" s="1"/>
  <c r="N59" i="3" s="1"/>
  <c r="H40" i="6"/>
  <c r="G54" i="3" s="1"/>
  <c r="G59" i="3" s="1"/>
  <c r="R43" i="6"/>
  <c r="J43" i="6"/>
  <c r="V40" i="6"/>
  <c r="U54" i="3" s="1"/>
  <c r="U59" i="3" s="1"/>
  <c r="N40" i="6"/>
  <c r="M54" i="3" s="1"/>
  <c r="M59" i="3" s="1"/>
  <c r="G40" i="6"/>
  <c r="F54" i="3" s="1"/>
  <c r="F59" i="3" s="1"/>
  <c r="I43" i="6"/>
  <c r="U40" i="6"/>
  <c r="T54" i="3" s="1"/>
  <c r="T59" i="3" s="1"/>
  <c r="M40" i="6"/>
  <c r="L54" i="3" s="1"/>
  <c r="L59" i="3" s="1"/>
  <c r="Y43" i="6"/>
  <c r="O43" i="6"/>
  <c r="G43" i="6"/>
  <c r="S40" i="6"/>
  <c r="R54" i="3" s="1"/>
  <c r="R59" i="3" s="1"/>
  <c r="L40" i="6"/>
  <c r="K54" i="3" s="1"/>
  <c r="K59" i="3" s="1"/>
  <c r="N43" i="6"/>
  <c r="Z40" i="6"/>
  <c r="Y54" i="3" s="1"/>
  <c r="Y59" i="3" s="1"/>
  <c r="R40" i="6"/>
  <c r="Q54" i="3" s="1"/>
  <c r="Q59" i="3" s="1"/>
  <c r="K40" i="6"/>
  <c r="J54" i="3" s="1"/>
  <c r="J59" i="3" s="1"/>
  <c r="M43" i="6"/>
  <c r="Y40" i="6"/>
  <c r="X54" i="3" s="1"/>
  <c r="X59" i="3" s="1"/>
  <c r="J40" i="6"/>
  <c r="I54" i="3" s="1"/>
  <c r="I59" i="3" s="1"/>
  <c r="L43" i="6"/>
  <c r="X40" i="6"/>
  <c r="W54" i="3" s="1"/>
  <c r="W59" i="3" s="1"/>
  <c r="P40" i="6"/>
  <c r="O54" i="3" s="1"/>
  <c r="O59" i="3" s="1"/>
  <c r="I40" i="6"/>
  <c r="H54" i="3" s="1"/>
  <c r="H59" i="3" s="1"/>
  <c r="AM574" i="12" l="1"/>
  <c r="AL574" i="12"/>
  <c r="AK574" i="12"/>
  <c r="AJ574" i="12"/>
  <c r="AI574" i="12"/>
  <c r="AH574" i="12"/>
  <c r="AG574" i="12"/>
  <c r="AF574" i="12"/>
  <c r="AE574" i="12"/>
  <c r="AD574" i="12"/>
  <c r="AC574" i="12"/>
  <c r="AB574" i="12"/>
  <c r="AA574" i="12"/>
  <c r="Z574" i="12"/>
  <c r="Y574" i="12"/>
  <c r="X574" i="12"/>
  <c r="W574" i="12"/>
  <c r="V574" i="12"/>
  <c r="U574" i="12"/>
  <c r="T574" i="12"/>
  <c r="S574" i="12"/>
  <c r="R574" i="12"/>
  <c r="Q574" i="12"/>
  <c r="P574" i="12"/>
  <c r="O574" i="12"/>
  <c r="N574" i="12"/>
  <c r="M574" i="12"/>
  <c r="L574" i="12"/>
  <c r="K574" i="12"/>
  <c r="J574" i="12"/>
  <c r="I574" i="12"/>
  <c r="H574" i="12"/>
  <c r="G574" i="12"/>
  <c r="AM573" i="12"/>
  <c r="AL573" i="12"/>
  <c r="AK573" i="12"/>
  <c r="AJ573" i="12"/>
  <c r="AI573" i="12"/>
  <c r="AH573" i="12"/>
  <c r="AG573" i="12"/>
  <c r="AF573" i="12"/>
  <c r="AE573" i="12"/>
  <c r="AD573" i="12"/>
  <c r="AC573" i="12"/>
  <c r="AB573" i="12"/>
  <c r="AA573" i="12"/>
  <c r="Z573" i="12"/>
  <c r="Y573" i="12"/>
  <c r="X573" i="12"/>
  <c r="W573" i="12"/>
  <c r="V573" i="12"/>
  <c r="U573" i="12"/>
  <c r="T573" i="12"/>
  <c r="S573" i="12"/>
  <c r="R573" i="12"/>
  <c r="Q573" i="12"/>
  <c r="P573" i="12"/>
  <c r="O573" i="12"/>
  <c r="N573" i="12"/>
  <c r="M573" i="12"/>
  <c r="L573" i="12"/>
  <c r="K573" i="12"/>
  <c r="J573" i="12"/>
  <c r="I573" i="12"/>
  <c r="H573" i="12"/>
  <c r="G573" i="12"/>
  <c r="AM572" i="12"/>
  <c r="AL572" i="12"/>
  <c r="AK572" i="12"/>
  <c r="AJ572" i="12"/>
  <c r="AI572" i="12"/>
  <c r="AH572" i="12"/>
  <c r="AG572" i="12"/>
  <c r="AF572" i="12"/>
  <c r="AE572" i="12"/>
  <c r="AD572" i="12"/>
  <c r="AC572" i="12"/>
  <c r="AB572" i="12"/>
  <c r="AA572" i="12"/>
  <c r="Z572" i="12"/>
  <c r="Y572" i="12"/>
  <c r="X572" i="12"/>
  <c r="W572" i="12"/>
  <c r="V572" i="12"/>
  <c r="U572" i="12"/>
  <c r="T572" i="12"/>
  <c r="S572" i="12"/>
  <c r="R572" i="12"/>
  <c r="Q572" i="12"/>
  <c r="P572" i="12"/>
  <c r="O572" i="12"/>
  <c r="N572" i="12"/>
  <c r="M572" i="12"/>
  <c r="L572" i="12"/>
  <c r="K572" i="12"/>
  <c r="J572" i="12"/>
  <c r="I572" i="12"/>
  <c r="H572" i="12"/>
  <c r="G572" i="12"/>
  <c r="AM571" i="12"/>
  <c r="AL571" i="12"/>
  <c r="AK571" i="12"/>
  <c r="AJ571" i="12"/>
  <c r="AI571" i="12"/>
  <c r="AH571" i="12"/>
  <c r="AG571" i="12"/>
  <c r="AF571" i="12"/>
  <c r="AE571" i="12"/>
  <c r="AD571" i="12"/>
  <c r="AC571" i="12"/>
  <c r="AB571" i="12"/>
  <c r="AA571" i="12"/>
  <c r="Z571" i="12"/>
  <c r="Y571" i="12"/>
  <c r="X571" i="12"/>
  <c r="W571" i="12"/>
  <c r="V571" i="12"/>
  <c r="U571" i="12"/>
  <c r="T571" i="12"/>
  <c r="S571" i="12"/>
  <c r="R571" i="12"/>
  <c r="Q571" i="12"/>
  <c r="P571" i="12"/>
  <c r="O571" i="12"/>
  <c r="N571" i="12"/>
  <c r="M571" i="12"/>
  <c r="L571" i="12"/>
  <c r="K571" i="12"/>
  <c r="J571" i="12"/>
  <c r="I571" i="12"/>
  <c r="H571" i="12"/>
  <c r="G571" i="12"/>
  <c r="AM570" i="12"/>
  <c r="AL570" i="12"/>
  <c r="AK570" i="12"/>
  <c r="AJ570" i="12"/>
  <c r="AI570" i="12"/>
  <c r="AH570" i="12"/>
  <c r="AG570" i="12"/>
  <c r="AF570" i="12"/>
  <c r="AE570" i="12"/>
  <c r="AD570" i="12"/>
  <c r="AC570" i="12"/>
  <c r="AB570" i="12"/>
  <c r="AA570" i="12"/>
  <c r="Z570" i="12"/>
  <c r="Y570" i="12"/>
  <c r="X570" i="12"/>
  <c r="W570" i="12"/>
  <c r="V570" i="12"/>
  <c r="U570" i="12"/>
  <c r="T570" i="12"/>
  <c r="S570" i="12"/>
  <c r="R570" i="12"/>
  <c r="Q570" i="12"/>
  <c r="P570" i="12"/>
  <c r="O570" i="12"/>
  <c r="N570" i="12"/>
  <c r="M570" i="12"/>
  <c r="L570" i="12"/>
  <c r="K570" i="12"/>
  <c r="J570" i="12"/>
  <c r="I570" i="12"/>
  <c r="H570" i="12"/>
  <c r="G570" i="12"/>
  <c r="AM569" i="12"/>
  <c r="AL569" i="12"/>
  <c r="AK569" i="12"/>
  <c r="AJ569" i="12"/>
  <c r="AI569" i="12"/>
  <c r="AH569" i="12"/>
  <c r="AG569" i="12"/>
  <c r="AF569" i="12"/>
  <c r="AE569" i="12"/>
  <c r="AD569" i="12"/>
  <c r="AC569" i="12"/>
  <c r="AB569" i="12"/>
  <c r="AA569" i="12"/>
  <c r="Z569" i="12"/>
  <c r="Y569" i="12"/>
  <c r="X569" i="12"/>
  <c r="W569" i="12"/>
  <c r="V569" i="12"/>
  <c r="U569" i="12"/>
  <c r="T569" i="12"/>
  <c r="S569" i="12"/>
  <c r="R569" i="12"/>
  <c r="Q569" i="12"/>
  <c r="P569" i="12"/>
  <c r="O569" i="12"/>
  <c r="N569" i="12"/>
  <c r="M569" i="12"/>
  <c r="L569" i="12"/>
  <c r="K569" i="12"/>
  <c r="J569" i="12"/>
  <c r="I569" i="12"/>
  <c r="H569" i="12"/>
  <c r="G569" i="12"/>
  <c r="AM568" i="12"/>
  <c r="AL568" i="12"/>
  <c r="AK568" i="12"/>
  <c r="AJ568" i="12"/>
  <c r="AI568" i="12"/>
  <c r="AH568" i="12"/>
  <c r="AG568" i="12"/>
  <c r="AF568" i="12"/>
  <c r="AE568" i="12"/>
  <c r="AD568" i="12"/>
  <c r="AC568" i="12"/>
  <c r="AB568" i="12"/>
  <c r="AA568" i="12"/>
  <c r="Z568" i="12"/>
  <c r="Y568" i="12"/>
  <c r="X568" i="12"/>
  <c r="W568" i="12"/>
  <c r="V568" i="12"/>
  <c r="U568" i="12"/>
  <c r="T568" i="12"/>
  <c r="S568" i="12"/>
  <c r="R568" i="12"/>
  <c r="Q568" i="12"/>
  <c r="P568" i="12"/>
  <c r="O568" i="12"/>
  <c r="N568" i="12"/>
  <c r="M568" i="12"/>
  <c r="L568" i="12"/>
  <c r="K568" i="12"/>
  <c r="J568" i="12"/>
  <c r="I568" i="12"/>
  <c r="H568" i="12"/>
  <c r="G568" i="12"/>
  <c r="AM567" i="12"/>
  <c r="AL567" i="12"/>
  <c r="AK567" i="12"/>
  <c r="AJ567" i="12"/>
  <c r="AI567" i="12"/>
  <c r="AH567" i="12"/>
  <c r="AG567" i="12"/>
  <c r="AF567" i="12"/>
  <c r="AE567" i="12"/>
  <c r="AD567" i="12"/>
  <c r="AC567" i="12"/>
  <c r="AB567" i="12"/>
  <c r="AA567" i="12"/>
  <c r="Z567" i="12"/>
  <c r="Y567" i="12"/>
  <c r="X567" i="12"/>
  <c r="W567" i="12"/>
  <c r="V567" i="12"/>
  <c r="U567" i="12"/>
  <c r="T567" i="12"/>
  <c r="S567" i="12"/>
  <c r="R567" i="12"/>
  <c r="Q567" i="12"/>
  <c r="P567" i="12"/>
  <c r="O567" i="12"/>
  <c r="N567" i="12"/>
  <c r="M567" i="12"/>
  <c r="L567" i="12"/>
  <c r="K567" i="12"/>
  <c r="J567" i="12"/>
  <c r="I567" i="12"/>
  <c r="H567" i="12"/>
  <c r="G567"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K566" i="12"/>
  <c r="J566" i="12"/>
  <c r="I566" i="12"/>
  <c r="H566" i="12"/>
  <c r="G566"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5" i="12"/>
  <c r="J565" i="12"/>
  <c r="I565" i="12"/>
  <c r="H565" i="12"/>
  <c r="G565" i="12"/>
  <c r="AM564" i="12"/>
  <c r="AL564" i="12"/>
  <c r="AK564" i="12"/>
  <c r="AJ564" i="12"/>
  <c r="AI564" i="12"/>
  <c r="AH564" i="12"/>
  <c r="AG564" i="12"/>
  <c r="AF564" i="12"/>
  <c r="AE564" i="12"/>
  <c r="AD564" i="12"/>
  <c r="AC564" i="12"/>
  <c r="AB564" i="12"/>
  <c r="AA564" i="12"/>
  <c r="Z564" i="12"/>
  <c r="Y564" i="12"/>
  <c r="X564" i="12"/>
  <c r="W564" i="12"/>
  <c r="V564" i="12"/>
  <c r="U564" i="12"/>
  <c r="T564" i="12"/>
  <c r="S564" i="12"/>
  <c r="R564" i="12"/>
  <c r="Q564" i="12"/>
  <c r="P564" i="12"/>
  <c r="O564" i="12"/>
  <c r="N564" i="12"/>
  <c r="M564" i="12"/>
  <c r="L564" i="12"/>
  <c r="K564" i="12"/>
  <c r="J564" i="12"/>
  <c r="I564" i="12"/>
  <c r="H564" i="12"/>
  <c r="G564" i="12"/>
  <c r="AM563" i="12"/>
  <c r="AL563" i="12"/>
  <c r="AK563" i="12"/>
  <c r="AJ563" i="12"/>
  <c r="AI563" i="12"/>
  <c r="AH563" i="12"/>
  <c r="AG563" i="12"/>
  <c r="AF563" i="12"/>
  <c r="AE563" i="12"/>
  <c r="AD563" i="12"/>
  <c r="AC563" i="12"/>
  <c r="AB563" i="12"/>
  <c r="AA563" i="12"/>
  <c r="Z563" i="12"/>
  <c r="Y563" i="12"/>
  <c r="X563" i="12"/>
  <c r="W563" i="12"/>
  <c r="V563" i="12"/>
  <c r="U563" i="12"/>
  <c r="T563" i="12"/>
  <c r="S563" i="12"/>
  <c r="R563" i="12"/>
  <c r="Q563" i="12"/>
  <c r="P563" i="12"/>
  <c r="O563" i="12"/>
  <c r="N563" i="12"/>
  <c r="M563" i="12"/>
  <c r="L563" i="12"/>
  <c r="K563" i="12"/>
  <c r="J563" i="12"/>
  <c r="I563" i="12"/>
  <c r="H563" i="12"/>
  <c r="G563" i="12"/>
  <c r="AM562" i="12"/>
  <c r="AL562" i="12"/>
  <c r="AK562" i="12"/>
  <c r="AJ562" i="12"/>
  <c r="AI562" i="12"/>
  <c r="AH562" i="12"/>
  <c r="AG562" i="12"/>
  <c r="AF562" i="12"/>
  <c r="AE562" i="12"/>
  <c r="AD562" i="12"/>
  <c r="AC562" i="12"/>
  <c r="AB562" i="12"/>
  <c r="AA562" i="12"/>
  <c r="Z562" i="12"/>
  <c r="Y562" i="12"/>
  <c r="X562" i="12"/>
  <c r="W562" i="12"/>
  <c r="V562" i="12"/>
  <c r="U562" i="12"/>
  <c r="T562" i="12"/>
  <c r="S562" i="12"/>
  <c r="R562" i="12"/>
  <c r="Q562" i="12"/>
  <c r="P562" i="12"/>
  <c r="O562" i="12"/>
  <c r="N562" i="12"/>
  <c r="M562" i="12"/>
  <c r="L562" i="12"/>
  <c r="K562" i="12"/>
  <c r="J562" i="12"/>
  <c r="I562" i="12"/>
  <c r="H562" i="12"/>
  <c r="G562" i="12"/>
  <c r="AM561" i="12"/>
  <c r="AL561" i="12"/>
  <c r="AK561" i="12"/>
  <c r="AJ561" i="12"/>
  <c r="AI561" i="12"/>
  <c r="AH561" i="12"/>
  <c r="AG561" i="12"/>
  <c r="AF561" i="12"/>
  <c r="AE561" i="12"/>
  <c r="AD561" i="12"/>
  <c r="AC561" i="12"/>
  <c r="AB561" i="12"/>
  <c r="AA561" i="12"/>
  <c r="Z561" i="12"/>
  <c r="Y561" i="12"/>
  <c r="X561" i="12"/>
  <c r="W561" i="12"/>
  <c r="V561" i="12"/>
  <c r="U561" i="12"/>
  <c r="T561" i="12"/>
  <c r="S561" i="12"/>
  <c r="R561" i="12"/>
  <c r="Q561" i="12"/>
  <c r="P561" i="12"/>
  <c r="O561" i="12"/>
  <c r="N561" i="12"/>
  <c r="M561" i="12"/>
  <c r="L561" i="12"/>
  <c r="K561" i="12"/>
  <c r="J561" i="12"/>
  <c r="I561" i="12"/>
  <c r="H561" i="12"/>
  <c r="G561" i="12"/>
  <c r="AM560" i="12"/>
  <c r="AL560" i="12"/>
  <c r="AK560" i="12"/>
  <c r="AJ560" i="12"/>
  <c r="AI560" i="12"/>
  <c r="AH560" i="12"/>
  <c r="AG560" i="12"/>
  <c r="AF560" i="12"/>
  <c r="AE560" i="12"/>
  <c r="AD560" i="12"/>
  <c r="AC560" i="12"/>
  <c r="AB560" i="12"/>
  <c r="AA560" i="12"/>
  <c r="Z560" i="12"/>
  <c r="Y560" i="12"/>
  <c r="X560" i="12"/>
  <c r="W560" i="12"/>
  <c r="V560" i="12"/>
  <c r="U560" i="12"/>
  <c r="T560" i="12"/>
  <c r="S560" i="12"/>
  <c r="R560" i="12"/>
  <c r="Q560" i="12"/>
  <c r="P560" i="12"/>
  <c r="O560" i="12"/>
  <c r="N560" i="12"/>
  <c r="M560" i="12"/>
  <c r="L560" i="12"/>
  <c r="K560" i="12"/>
  <c r="J560" i="12"/>
  <c r="I560" i="12"/>
  <c r="H560" i="12"/>
  <c r="G560" i="12"/>
  <c r="AM559" i="12"/>
  <c r="AL559" i="12"/>
  <c r="AK559" i="12"/>
  <c r="AJ559" i="12"/>
  <c r="AI559" i="12"/>
  <c r="AH559" i="12"/>
  <c r="AG559" i="12"/>
  <c r="AF559" i="12"/>
  <c r="AE559" i="12"/>
  <c r="AD559" i="12"/>
  <c r="AC559" i="12"/>
  <c r="AB559" i="12"/>
  <c r="AA559" i="12"/>
  <c r="Z559" i="12"/>
  <c r="Y559" i="12"/>
  <c r="X559" i="12"/>
  <c r="W559" i="12"/>
  <c r="V559" i="12"/>
  <c r="U559" i="12"/>
  <c r="T559" i="12"/>
  <c r="S559" i="12"/>
  <c r="R559" i="12"/>
  <c r="Q559" i="12"/>
  <c r="P559" i="12"/>
  <c r="O559" i="12"/>
  <c r="N559" i="12"/>
  <c r="M559" i="12"/>
  <c r="L559" i="12"/>
  <c r="K559" i="12"/>
  <c r="J559" i="12"/>
  <c r="I559" i="12"/>
  <c r="H559" i="12"/>
  <c r="G559" i="12"/>
  <c r="AM558" i="12"/>
  <c r="AL558" i="12"/>
  <c r="AK558" i="12"/>
  <c r="AJ558" i="12"/>
  <c r="AI558" i="12"/>
  <c r="AH558" i="12"/>
  <c r="AG558" i="12"/>
  <c r="AF558" i="12"/>
  <c r="AE558" i="12"/>
  <c r="AD558" i="12"/>
  <c r="AC558" i="12"/>
  <c r="AB558" i="12"/>
  <c r="AA558" i="12"/>
  <c r="Z558" i="12"/>
  <c r="Y558" i="12"/>
  <c r="X558" i="12"/>
  <c r="W558" i="12"/>
  <c r="V558" i="12"/>
  <c r="U558" i="12"/>
  <c r="T558" i="12"/>
  <c r="S558" i="12"/>
  <c r="R558" i="12"/>
  <c r="Q558" i="12"/>
  <c r="P558" i="12"/>
  <c r="O558" i="12"/>
  <c r="N558" i="12"/>
  <c r="M558" i="12"/>
  <c r="L558" i="12"/>
  <c r="K558" i="12"/>
  <c r="J558" i="12"/>
  <c r="I558" i="12"/>
  <c r="H558" i="12"/>
  <c r="G558" i="12"/>
  <c r="AM557" i="12"/>
  <c r="AL557" i="12"/>
  <c r="AK557" i="12"/>
  <c r="AJ557" i="12"/>
  <c r="AI557" i="12"/>
  <c r="AH557" i="12"/>
  <c r="AG557" i="12"/>
  <c r="AF557" i="12"/>
  <c r="AE557" i="12"/>
  <c r="AD557" i="12"/>
  <c r="AC557" i="12"/>
  <c r="AB557" i="12"/>
  <c r="AA557" i="12"/>
  <c r="Z557" i="12"/>
  <c r="Y557" i="12"/>
  <c r="X557" i="12"/>
  <c r="W557" i="12"/>
  <c r="V557" i="12"/>
  <c r="U557" i="12"/>
  <c r="T557" i="12"/>
  <c r="S557" i="12"/>
  <c r="R557" i="12"/>
  <c r="Q557" i="12"/>
  <c r="P557" i="12"/>
  <c r="O557" i="12"/>
  <c r="N557" i="12"/>
  <c r="M557" i="12"/>
  <c r="L557" i="12"/>
  <c r="K557" i="12"/>
  <c r="J557" i="12"/>
  <c r="I557" i="12"/>
  <c r="H557" i="12"/>
  <c r="G557" i="12"/>
  <c r="AM556" i="12"/>
  <c r="AL556" i="12"/>
  <c r="AK556" i="12"/>
  <c r="AJ556" i="12"/>
  <c r="AI556" i="12"/>
  <c r="AH556" i="12"/>
  <c r="AG556" i="12"/>
  <c r="AF556" i="12"/>
  <c r="AE556" i="12"/>
  <c r="AD556" i="12"/>
  <c r="AC556" i="12"/>
  <c r="AB556" i="12"/>
  <c r="AA556" i="12"/>
  <c r="Z556" i="12"/>
  <c r="Y556" i="12"/>
  <c r="X556" i="12"/>
  <c r="W556" i="12"/>
  <c r="V556" i="12"/>
  <c r="U556" i="12"/>
  <c r="T556" i="12"/>
  <c r="S556" i="12"/>
  <c r="R556" i="12"/>
  <c r="Q556" i="12"/>
  <c r="P556" i="12"/>
  <c r="O556" i="12"/>
  <c r="N556" i="12"/>
  <c r="M556" i="12"/>
  <c r="L556" i="12"/>
  <c r="K556" i="12"/>
  <c r="J556" i="12"/>
  <c r="I556" i="12"/>
  <c r="H556" i="12"/>
  <c r="G556" i="12"/>
  <c r="AM555" i="12"/>
  <c r="AL555" i="12"/>
  <c r="AK555" i="12"/>
  <c r="AJ555" i="12"/>
  <c r="AI555" i="12"/>
  <c r="AH555" i="12"/>
  <c r="AG555" i="12"/>
  <c r="AF555" i="12"/>
  <c r="AE555" i="12"/>
  <c r="AD555" i="12"/>
  <c r="AC555" i="12"/>
  <c r="AB555" i="12"/>
  <c r="AA555" i="12"/>
  <c r="Z555" i="12"/>
  <c r="Y555" i="12"/>
  <c r="X555" i="12"/>
  <c r="W555" i="12"/>
  <c r="V555" i="12"/>
  <c r="U555" i="12"/>
  <c r="T555" i="12"/>
  <c r="S555" i="12"/>
  <c r="R555" i="12"/>
  <c r="Q555" i="12"/>
  <c r="P555" i="12"/>
  <c r="O555" i="12"/>
  <c r="N555" i="12"/>
  <c r="M555" i="12"/>
  <c r="L555" i="12"/>
  <c r="K555" i="12"/>
  <c r="J555" i="12"/>
  <c r="I555" i="12"/>
  <c r="H555" i="12"/>
  <c r="G555" i="12"/>
  <c r="AM554" i="12"/>
  <c r="AL554" i="12"/>
  <c r="AK554" i="12"/>
  <c r="AJ554" i="12"/>
  <c r="AI554" i="12"/>
  <c r="AH554" i="12"/>
  <c r="AG554" i="12"/>
  <c r="AF554" i="12"/>
  <c r="AE554" i="12"/>
  <c r="AD554" i="12"/>
  <c r="AC554" i="12"/>
  <c r="AB554" i="12"/>
  <c r="AA554" i="12"/>
  <c r="Z554" i="12"/>
  <c r="Y554" i="12"/>
  <c r="X554" i="12"/>
  <c r="W554" i="12"/>
  <c r="V554" i="12"/>
  <c r="U554" i="12"/>
  <c r="T554" i="12"/>
  <c r="S554" i="12"/>
  <c r="R554" i="12"/>
  <c r="Q554" i="12"/>
  <c r="P554" i="12"/>
  <c r="O554" i="12"/>
  <c r="N554" i="12"/>
  <c r="M554" i="12"/>
  <c r="L554" i="12"/>
  <c r="K554" i="12"/>
  <c r="J554" i="12"/>
  <c r="I554" i="12"/>
  <c r="H554" i="12"/>
  <c r="G554" i="12"/>
  <c r="AM553" i="12"/>
  <c r="AL553" i="12"/>
  <c r="AK553" i="12"/>
  <c r="AJ553" i="12"/>
  <c r="AI553" i="12"/>
  <c r="AH553" i="12"/>
  <c r="AG553" i="12"/>
  <c r="AF553" i="12"/>
  <c r="AE553" i="12"/>
  <c r="AD553" i="12"/>
  <c r="AC553" i="12"/>
  <c r="AB553" i="12"/>
  <c r="AA553" i="12"/>
  <c r="Z553" i="12"/>
  <c r="Y553" i="12"/>
  <c r="X553" i="12"/>
  <c r="W553" i="12"/>
  <c r="V553" i="12"/>
  <c r="U553" i="12"/>
  <c r="T553" i="12"/>
  <c r="S553" i="12"/>
  <c r="R553" i="12"/>
  <c r="Q553" i="12"/>
  <c r="P553" i="12"/>
  <c r="O553" i="12"/>
  <c r="N553" i="12"/>
  <c r="M553" i="12"/>
  <c r="L553" i="12"/>
  <c r="K553" i="12"/>
  <c r="J553" i="12"/>
  <c r="I553" i="12"/>
  <c r="H553" i="12"/>
  <c r="G553" i="12"/>
  <c r="AM552" i="12"/>
  <c r="AL552" i="12"/>
  <c r="AK552" i="12"/>
  <c r="AJ552" i="12"/>
  <c r="AI552" i="12"/>
  <c r="AH552" i="12"/>
  <c r="AG552" i="12"/>
  <c r="AF552" i="12"/>
  <c r="AE552" i="12"/>
  <c r="AD552" i="12"/>
  <c r="AC552" i="12"/>
  <c r="AB552" i="12"/>
  <c r="AA552" i="12"/>
  <c r="Z552" i="12"/>
  <c r="Y552" i="12"/>
  <c r="X552" i="12"/>
  <c r="W552" i="12"/>
  <c r="V552" i="12"/>
  <c r="U552" i="12"/>
  <c r="T552" i="12"/>
  <c r="S552" i="12"/>
  <c r="R552" i="12"/>
  <c r="Q552" i="12"/>
  <c r="P552" i="12"/>
  <c r="O552" i="12"/>
  <c r="N552" i="12"/>
  <c r="M552" i="12"/>
  <c r="L552" i="12"/>
  <c r="K552" i="12"/>
  <c r="J552" i="12"/>
  <c r="I552" i="12"/>
  <c r="H552" i="12"/>
  <c r="G552"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AM531" i="12"/>
  <c r="AL531" i="12"/>
  <c r="AK531" i="12"/>
  <c r="AJ531" i="12"/>
  <c r="AI531" i="12"/>
  <c r="AH531" i="12"/>
  <c r="AG531" i="12"/>
  <c r="AF531" i="12"/>
  <c r="AE531" i="12"/>
  <c r="AD531" i="12"/>
  <c r="AC531" i="12"/>
  <c r="AB531" i="12"/>
  <c r="AA531" i="12"/>
  <c r="Z531" i="12"/>
  <c r="Y531" i="12"/>
  <c r="X531" i="12"/>
  <c r="W531" i="12"/>
  <c r="V531" i="12"/>
  <c r="U531" i="12"/>
  <c r="T531" i="12"/>
  <c r="S531" i="12"/>
  <c r="R531" i="12"/>
  <c r="Q531" i="12"/>
  <c r="P531" i="12"/>
  <c r="O531" i="12"/>
  <c r="N531" i="12"/>
  <c r="M531" i="12"/>
  <c r="L531" i="12"/>
  <c r="K531" i="12"/>
  <c r="J531" i="12"/>
  <c r="I531" i="12"/>
  <c r="H531" i="12"/>
  <c r="G531"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AM510" i="12"/>
  <c r="AL510" i="12"/>
  <c r="AK510" i="12"/>
  <c r="AJ510" i="12"/>
  <c r="AI510" i="12"/>
  <c r="AH510" i="12"/>
  <c r="AG510" i="12"/>
  <c r="AF510" i="12"/>
  <c r="AE510" i="12"/>
  <c r="AD510" i="12"/>
  <c r="AC510" i="12"/>
  <c r="AB510" i="12"/>
  <c r="AA510" i="12"/>
  <c r="Z510" i="12"/>
  <c r="Y510" i="12"/>
  <c r="X510" i="12"/>
  <c r="W510" i="12"/>
  <c r="V510" i="12"/>
  <c r="U510" i="12"/>
  <c r="T510" i="12"/>
  <c r="S510" i="12"/>
  <c r="R510" i="12"/>
  <c r="Q510" i="12"/>
  <c r="P510" i="12"/>
  <c r="O510" i="12"/>
  <c r="N510" i="12"/>
  <c r="M510" i="12"/>
  <c r="L510" i="12"/>
  <c r="K510" i="12"/>
  <c r="J510" i="12"/>
  <c r="I510" i="12"/>
  <c r="H510" i="12"/>
  <c r="G510"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AM246" i="12"/>
  <c r="AL246" i="12"/>
  <c r="AK246" i="12"/>
  <c r="AJ246" i="12"/>
  <c r="AI246" i="12"/>
  <c r="AH246" i="12"/>
  <c r="AG246" i="12"/>
  <c r="AF246" i="12"/>
  <c r="AE246" i="12"/>
  <c r="AD246" i="12"/>
  <c r="AC246" i="12"/>
  <c r="AB246" i="12"/>
  <c r="AA246" i="12"/>
  <c r="Z246" i="12"/>
  <c r="Y246" i="12"/>
  <c r="X246" i="12"/>
  <c r="W246" i="12"/>
  <c r="V246" i="12"/>
  <c r="U246" i="12"/>
  <c r="T246" i="12"/>
  <c r="S246" i="12"/>
  <c r="R246" i="12"/>
  <c r="Q246" i="12"/>
  <c r="P246" i="12"/>
  <c r="O246" i="12"/>
  <c r="N246" i="12"/>
  <c r="M246" i="12"/>
  <c r="L246" i="12"/>
  <c r="K246" i="12"/>
  <c r="J246" i="12"/>
  <c r="I246" i="12"/>
  <c r="H246" i="12"/>
  <c r="G246" i="12"/>
  <c r="F246" i="12"/>
  <c r="E246" i="12"/>
  <c r="D246" i="12"/>
  <c r="AM245" i="12"/>
  <c r="AL245" i="12"/>
  <c r="AK245" i="12"/>
  <c r="AJ245" i="12"/>
  <c r="AI245" i="12"/>
  <c r="AH245" i="12"/>
  <c r="AG245" i="12"/>
  <c r="AF245" i="12"/>
  <c r="AE245" i="12"/>
  <c r="AD245" i="12"/>
  <c r="AC245" i="12"/>
  <c r="AB245" i="12"/>
  <c r="AA245" i="12"/>
  <c r="Z245" i="12"/>
  <c r="Y245" i="12"/>
  <c r="X245" i="12"/>
  <c r="W245" i="12"/>
  <c r="V245" i="12"/>
  <c r="U245" i="12"/>
  <c r="T245" i="12"/>
  <c r="S245" i="12"/>
  <c r="R245" i="12"/>
  <c r="Q245" i="12"/>
  <c r="P245" i="12"/>
  <c r="O245" i="12"/>
  <c r="N245" i="12"/>
  <c r="M245" i="12"/>
  <c r="L245" i="12"/>
  <c r="K245" i="12"/>
  <c r="J245" i="12"/>
  <c r="I245" i="12"/>
  <c r="H245" i="12"/>
  <c r="G245" i="12"/>
  <c r="F245" i="12"/>
  <c r="E245" i="12"/>
  <c r="D245"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N244" i="12"/>
  <c r="M244" i="12"/>
  <c r="L244" i="12"/>
  <c r="K244" i="12"/>
  <c r="J244" i="12"/>
  <c r="I244" i="12"/>
  <c r="H244" i="12"/>
  <c r="G244" i="12"/>
  <c r="F244" i="12"/>
  <c r="E244" i="12"/>
  <c r="D244"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N243" i="12"/>
  <c r="M243" i="12"/>
  <c r="L243" i="12"/>
  <c r="K243" i="12"/>
  <c r="J243" i="12"/>
  <c r="I243" i="12"/>
  <c r="H243" i="12"/>
  <c r="G243" i="12"/>
  <c r="F243" i="12"/>
  <c r="E243" i="12"/>
  <c r="D243" i="12"/>
  <c r="AM242" i="12"/>
  <c r="AL242" i="12"/>
  <c r="AK242" i="12"/>
  <c r="AJ242" i="12"/>
  <c r="AI242" i="12"/>
  <c r="AH242" i="12"/>
  <c r="AG242" i="12"/>
  <c r="AF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G242" i="12"/>
  <c r="F242" i="12"/>
  <c r="E242" i="12"/>
  <c r="D242" i="12"/>
  <c r="AM241" i="12"/>
  <c r="AL241" i="12"/>
  <c r="AK241" i="12"/>
  <c r="AJ241" i="12"/>
  <c r="AI241" i="12"/>
  <c r="AH241" i="12"/>
  <c r="AG241" i="12"/>
  <c r="AF241" i="12"/>
  <c r="AE241" i="12"/>
  <c r="AD241" i="12"/>
  <c r="AC241" i="12"/>
  <c r="AB241" i="12"/>
  <c r="AA241" i="12"/>
  <c r="Z241" i="12"/>
  <c r="Y241" i="12"/>
  <c r="X241" i="12"/>
  <c r="W241" i="12"/>
  <c r="V241" i="12"/>
  <c r="U241" i="12"/>
  <c r="T241" i="12"/>
  <c r="S241" i="12"/>
  <c r="R241" i="12"/>
  <c r="Q241" i="12"/>
  <c r="P241" i="12"/>
  <c r="O241" i="12"/>
  <c r="N241" i="12"/>
  <c r="M241" i="12"/>
  <c r="L241" i="12"/>
  <c r="K241" i="12"/>
  <c r="J241" i="12"/>
  <c r="I241" i="12"/>
  <c r="H241" i="12"/>
  <c r="G241" i="12"/>
  <c r="F241" i="12"/>
  <c r="E241" i="12"/>
  <c r="D241" i="12"/>
  <c r="AM240" i="12"/>
  <c r="AL240" i="12"/>
  <c r="AK240" i="12"/>
  <c r="AJ240" i="12"/>
  <c r="AI240" i="12"/>
  <c r="AH240" i="12"/>
  <c r="AG240" i="12"/>
  <c r="AF240" i="12"/>
  <c r="AE240" i="12"/>
  <c r="AD240" i="12"/>
  <c r="AC240" i="12"/>
  <c r="AB240" i="12"/>
  <c r="AA240" i="12"/>
  <c r="Z240" i="12"/>
  <c r="Y240" i="12"/>
  <c r="X240" i="12"/>
  <c r="W240" i="12"/>
  <c r="V240" i="12"/>
  <c r="U240" i="12"/>
  <c r="T240" i="12"/>
  <c r="S240" i="12"/>
  <c r="R240" i="12"/>
  <c r="Q240" i="12"/>
  <c r="P240" i="12"/>
  <c r="O240" i="12"/>
  <c r="N240" i="12"/>
  <c r="M240" i="12"/>
  <c r="L240" i="12"/>
  <c r="K240" i="12"/>
  <c r="J240" i="12"/>
  <c r="I240" i="12"/>
  <c r="H240" i="12"/>
  <c r="G240" i="12"/>
  <c r="F240" i="12"/>
  <c r="E240" i="12"/>
  <c r="D240" i="12"/>
  <c r="AM239" i="12"/>
  <c r="AL239" i="12"/>
  <c r="AK239" i="12"/>
  <c r="AJ239" i="12"/>
  <c r="AI239" i="12"/>
  <c r="AH239" i="12"/>
  <c r="AG239" i="12"/>
  <c r="AF239" i="12"/>
  <c r="AE239" i="12"/>
  <c r="AD239" i="12"/>
  <c r="AC239" i="12"/>
  <c r="AB239" i="12"/>
  <c r="AA239" i="12"/>
  <c r="Z239" i="12"/>
  <c r="Y239" i="12"/>
  <c r="X239" i="12"/>
  <c r="W239" i="12"/>
  <c r="V239" i="12"/>
  <c r="U239" i="12"/>
  <c r="T239" i="12"/>
  <c r="S239" i="12"/>
  <c r="R239" i="12"/>
  <c r="Q239" i="12"/>
  <c r="P239" i="12"/>
  <c r="O239" i="12"/>
  <c r="N239" i="12"/>
  <c r="M239" i="12"/>
  <c r="L239" i="12"/>
  <c r="K239" i="12"/>
  <c r="J239" i="12"/>
  <c r="I239" i="12"/>
  <c r="H239" i="12"/>
  <c r="G239" i="12"/>
  <c r="F239" i="12"/>
  <c r="E239" i="12"/>
  <c r="D239" i="12"/>
  <c r="AM238" i="12"/>
  <c r="AL238" i="12"/>
  <c r="AK238" i="12"/>
  <c r="AJ238" i="12"/>
  <c r="AI238" i="12"/>
  <c r="AH238" i="12"/>
  <c r="AG238" i="12"/>
  <c r="AF238" i="12"/>
  <c r="AE238" i="12"/>
  <c r="AD238" i="12"/>
  <c r="AC238" i="12"/>
  <c r="AB238" i="12"/>
  <c r="AA238" i="12"/>
  <c r="Z238" i="12"/>
  <c r="Y238" i="12"/>
  <c r="X238" i="12"/>
  <c r="W238" i="12"/>
  <c r="V238" i="12"/>
  <c r="U238" i="12"/>
  <c r="T238" i="12"/>
  <c r="S238" i="12"/>
  <c r="R238" i="12"/>
  <c r="Q238" i="12"/>
  <c r="P238" i="12"/>
  <c r="O238" i="12"/>
  <c r="N238" i="12"/>
  <c r="M238" i="12"/>
  <c r="L238" i="12"/>
  <c r="K238" i="12"/>
  <c r="J238" i="12"/>
  <c r="I238" i="12"/>
  <c r="H238" i="12"/>
  <c r="G238" i="12"/>
  <c r="F238" i="12"/>
  <c r="E238" i="12"/>
  <c r="D238" i="12"/>
  <c r="AM237" i="12"/>
  <c r="AL237" i="12"/>
  <c r="AK237" i="12"/>
  <c r="AJ237" i="12"/>
  <c r="AI237" i="12"/>
  <c r="AH237" i="12"/>
  <c r="AG237" i="12"/>
  <c r="AF237" i="12"/>
  <c r="AE237" i="12"/>
  <c r="AD237" i="12"/>
  <c r="AC237" i="12"/>
  <c r="AB237" i="12"/>
  <c r="AA237" i="12"/>
  <c r="Z237" i="12"/>
  <c r="Y237" i="12"/>
  <c r="X237" i="12"/>
  <c r="W237" i="12"/>
  <c r="V237" i="12"/>
  <c r="U237" i="12"/>
  <c r="T237" i="12"/>
  <c r="S237" i="12"/>
  <c r="R237" i="12"/>
  <c r="Q237" i="12"/>
  <c r="P237" i="12"/>
  <c r="O237" i="12"/>
  <c r="N237" i="12"/>
  <c r="M237" i="12"/>
  <c r="L237" i="12"/>
  <c r="K237" i="12"/>
  <c r="J237" i="12"/>
  <c r="I237" i="12"/>
  <c r="H237" i="12"/>
  <c r="G237" i="12"/>
  <c r="F237" i="12"/>
  <c r="E237" i="12"/>
  <c r="D237" i="12"/>
  <c r="AM236" i="12"/>
  <c r="AL236" i="12"/>
  <c r="AK236" i="12"/>
  <c r="AJ236" i="12"/>
  <c r="AI236" i="12"/>
  <c r="AH236" i="12"/>
  <c r="AG236" i="12"/>
  <c r="AF236" i="12"/>
  <c r="AE236" i="12"/>
  <c r="AD236" i="12"/>
  <c r="AC236" i="12"/>
  <c r="AB236" i="12"/>
  <c r="AA236" i="12"/>
  <c r="Z236" i="12"/>
  <c r="Y236" i="12"/>
  <c r="X236" i="12"/>
  <c r="W236" i="12"/>
  <c r="V236" i="12"/>
  <c r="U236" i="12"/>
  <c r="T236" i="12"/>
  <c r="S236" i="12"/>
  <c r="R236" i="12"/>
  <c r="Q236" i="12"/>
  <c r="P236" i="12"/>
  <c r="O236" i="12"/>
  <c r="N236" i="12"/>
  <c r="M236" i="12"/>
  <c r="L236" i="12"/>
  <c r="K236" i="12"/>
  <c r="J236" i="12"/>
  <c r="I236" i="12"/>
  <c r="H236" i="12"/>
  <c r="G236" i="12"/>
  <c r="F236" i="12"/>
  <c r="E236" i="12"/>
  <c r="D236" i="12"/>
  <c r="AM235" i="12"/>
  <c r="AL235" i="12"/>
  <c r="AK235" i="12"/>
  <c r="AJ235" i="12"/>
  <c r="AI235" i="12"/>
  <c r="AH235" i="12"/>
  <c r="AG235" i="12"/>
  <c r="AF235" i="12"/>
  <c r="AE235" i="12"/>
  <c r="AD235" i="12"/>
  <c r="AC235" i="12"/>
  <c r="AB235" i="12"/>
  <c r="AA235" i="12"/>
  <c r="Z235" i="12"/>
  <c r="Y235" i="12"/>
  <c r="X235" i="12"/>
  <c r="W235" i="12"/>
  <c r="V235" i="12"/>
  <c r="U235" i="12"/>
  <c r="T235" i="12"/>
  <c r="S235" i="12"/>
  <c r="R235" i="12"/>
  <c r="Q235" i="12"/>
  <c r="P235" i="12"/>
  <c r="O235" i="12"/>
  <c r="N235" i="12"/>
  <c r="M235" i="12"/>
  <c r="L235" i="12"/>
  <c r="K235" i="12"/>
  <c r="J235" i="12"/>
  <c r="I235" i="12"/>
  <c r="H235" i="12"/>
  <c r="G235" i="12"/>
  <c r="F235" i="12"/>
  <c r="E235" i="12"/>
  <c r="D235" i="12"/>
  <c r="AM234" i="12"/>
  <c r="AL234" i="12"/>
  <c r="AK234" i="12"/>
  <c r="AJ234" i="12"/>
  <c r="AI234" i="12"/>
  <c r="AH234" i="12"/>
  <c r="AG234" i="12"/>
  <c r="AF234" i="12"/>
  <c r="AE234" i="12"/>
  <c r="AD234" i="12"/>
  <c r="AC234" i="12"/>
  <c r="AB234" i="12"/>
  <c r="AA234" i="12"/>
  <c r="Z234" i="12"/>
  <c r="Y234" i="12"/>
  <c r="X234" i="12"/>
  <c r="W234" i="12"/>
  <c r="V234" i="12"/>
  <c r="U234" i="12"/>
  <c r="T234" i="12"/>
  <c r="S234" i="12"/>
  <c r="R234" i="12"/>
  <c r="Q234" i="12"/>
  <c r="P234" i="12"/>
  <c r="O234" i="12"/>
  <c r="N234" i="12"/>
  <c r="M234" i="12"/>
  <c r="L234" i="12"/>
  <c r="K234" i="12"/>
  <c r="J234" i="12"/>
  <c r="I234" i="12"/>
  <c r="H234" i="12"/>
  <c r="G234" i="12"/>
  <c r="F234" i="12"/>
  <c r="E234" i="12"/>
  <c r="D234" i="12"/>
  <c r="AM233" i="12"/>
  <c r="AL233" i="12"/>
  <c r="AK233" i="12"/>
  <c r="AJ233" i="12"/>
  <c r="AI233" i="12"/>
  <c r="AH233" i="12"/>
  <c r="AG233" i="12"/>
  <c r="AF233" i="12"/>
  <c r="AE233" i="12"/>
  <c r="AD233" i="12"/>
  <c r="AC233" i="12"/>
  <c r="AB233" i="12"/>
  <c r="AA233" i="12"/>
  <c r="Z233" i="12"/>
  <c r="Y233" i="12"/>
  <c r="X233" i="12"/>
  <c r="W233" i="12"/>
  <c r="V233" i="12"/>
  <c r="U233" i="12"/>
  <c r="T233" i="12"/>
  <c r="S233" i="12"/>
  <c r="R233" i="12"/>
  <c r="Q233" i="12"/>
  <c r="P233" i="12"/>
  <c r="O233" i="12"/>
  <c r="N233" i="12"/>
  <c r="M233" i="12"/>
  <c r="L233" i="12"/>
  <c r="K233" i="12"/>
  <c r="J233" i="12"/>
  <c r="I233" i="12"/>
  <c r="H233" i="12"/>
  <c r="G233" i="12"/>
  <c r="F233" i="12"/>
  <c r="E233" i="12"/>
  <c r="D233" i="12"/>
  <c r="AM232" i="12"/>
  <c r="AL232" i="12"/>
  <c r="AK232" i="12"/>
  <c r="AJ232" i="12"/>
  <c r="AI232" i="12"/>
  <c r="AH232" i="12"/>
  <c r="AG232" i="12"/>
  <c r="AF232" i="12"/>
  <c r="AE232" i="12"/>
  <c r="AD232" i="12"/>
  <c r="AC232" i="12"/>
  <c r="AB232" i="12"/>
  <c r="AA232" i="12"/>
  <c r="Z232" i="12"/>
  <c r="Y232" i="12"/>
  <c r="X232" i="12"/>
  <c r="W232" i="12"/>
  <c r="V232" i="12"/>
  <c r="U232" i="12"/>
  <c r="T232" i="12"/>
  <c r="S232" i="12"/>
  <c r="R232" i="12"/>
  <c r="Q232" i="12"/>
  <c r="P232" i="12"/>
  <c r="O232" i="12"/>
  <c r="N232" i="12"/>
  <c r="M232" i="12"/>
  <c r="L232" i="12"/>
  <c r="K232" i="12"/>
  <c r="J232" i="12"/>
  <c r="I232" i="12"/>
  <c r="H232" i="12"/>
  <c r="G232" i="12"/>
  <c r="F232" i="12"/>
  <c r="E232" i="12"/>
  <c r="D232" i="12"/>
  <c r="AM231" i="12"/>
  <c r="AL231" i="12"/>
  <c r="AK231" i="12"/>
  <c r="AJ231" i="12"/>
  <c r="AI231" i="12"/>
  <c r="AH231" i="12"/>
  <c r="AG231" i="12"/>
  <c r="AF231" i="12"/>
  <c r="AE231" i="12"/>
  <c r="AD231" i="12"/>
  <c r="AC231" i="12"/>
  <c r="AB231" i="12"/>
  <c r="AA231" i="12"/>
  <c r="Z231" i="12"/>
  <c r="Y231" i="12"/>
  <c r="X231" i="12"/>
  <c r="W231" i="12"/>
  <c r="V231" i="12"/>
  <c r="U231" i="12"/>
  <c r="T231" i="12"/>
  <c r="S231" i="12"/>
  <c r="R231" i="12"/>
  <c r="Q231" i="12"/>
  <c r="P231" i="12"/>
  <c r="O231" i="12"/>
  <c r="N231" i="12"/>
  <c r="M231" i="12"/>
  <c r="L231" i="12"/>
  <c r="K231" i="12"/>
  <c r="J231" i="12"/>
  <c r="I231" i="12"/>
  <c r="H231" i="12"/>
  <c r="G231" i="12"/>
  <c r="F231" i="12"/>
  <c r="E231" i="12"/>
  <c r="D231" i="12"/>
  <c r="AM230" i="12"/>
  <c r="AL230" i="12"/>
  <c r="AK230" i="12"/>
  <c r="AJ230" i="12"/>
  <c r="AI230" i="12"/>
  <c r="AH230" i="12"/>
  <c r="AG230" i="12"/>
  <c r="AF230" i="12"/>
  <c r="AE230" i="12"/>
  <c r="AD230" i="12"/>
  <c r="AC230" i="12"/>
  <c r="AB230" i="12"/>
  <c r="AA230" i="12"/>
  <c r="Z230" i="12"/>
  <c r="Y230" i="12"/>
  <c r="X230" i="12"/>
  <c r="W230" i="12"/>
  <c r="V230" i="12"/>
  <c r="U230" i="12"/>
  <c r="T230" i="12"/>
  <c r="S230" i="12"/>
  <c r="R230" i="12"/>
  <c r="Q230" i="12"/>
  <c r="P230" i="12"/>
  <c r="O230" i="12"/>
  <c r="N230" i="12"/>
  <c r="M230" i="12"/>
  <c r="L230" i="12"/>
  <c r="K230" i="12"/>
  <c r="J230" i="12"/>
  <c r="I230" i="12"/>
  <c r="H230" i="12"/>
  <c r="G230" i="12"/>
  <c r="F230" i="12"/>
  <c r="E230" i="12"/>
  <c r="D230" i="12"/>
  <c r="AM229" i="12"/>
  <c r="AL229" i="12"/>
  <c r="AK229" i="12"/>
  <c r="AJ229" i="12"/>
  <c r="AI229" i="12"/>
  <c r="AH229" i="12"/>
  <c r="AG229" i="12"/>
  <c r="AF229" i="12"/>
  <c r="AE229" i="12"/>
  <c r="AD229" i="12"/>
  <c r="AC229" i="12"/>
  <c r="AB229" i="12"/>
  <c r="AA229" i="12"/>
  <c r="Z229" i="12"/>
  <c r="Y229" i="12"/>
  <c r="X229" i="12"/>
  <c r="W229" i="12"/>
  <c r="V229" i="12"/>
  <c r="U229" i="12"/>
  <c r="T229" i="12"/>
  <c r="S229" i="12"/>
  <c r="R229" i="12"/>
  <c r="Q229" i="12"/>
  <c r="P229" i="12"/>
  <c r="O229" i="12"/>
  <c r="N229" i="12"/>
  <c r="M229" i="12"/>
  <c r="L229" i="12"/>
  <c r="K229" i="12"/>
  <c r="J229" i="12"/>
  <c r="I229" i="12"/>
  <c r="H229" i="12"/>
  <c r="G229" i="12"/>
  <c r="F229" i="12"/>
  <c r="E229" i="12"/>
  <c r="D229" i="12"/>
  <c r="AM228" i="12"/>
  <c r="AL228" i="12"/>
  <c r="AK228" i="12"/>
  <c r="AJ228" i="12"/>
  <c r="AI228" i="12"/>
  <c r="AH228" i="12"/>
  <c r="AG228" i="12"/>
  <c r="AF228" i="12"/>
  <c r="AE228" i="12"/>
  <c r="AD228" i="12"/>
  <c r="AC228" i="12"/>
  <c r="AB228" i="12"/>
  <c r="AA228" i="12"/>
  <c r="Z228" i="12"/>
  <c r="Y228" i="12"/>
  <c r="X228" i="12"/>
  <c r="W228" i="12"/>
  <c r="V228" i="12"/>
  <c r="U228" i="12"/>
  <c r="T228" i="12"/>
  <c r="S228" i="12"/>
  <c r="R228" i="12"/>
  <c r="Q228" i="12"/>
  <c r="P228" i="12"/>
  <c r="O228" i="12"/>
  <c r="N228" i="12"/>
  <c r="M228" i="12"/>
  <c r="L228" i="12"/>
  <c r="K228" i="12"/>
  <c r="J228" i="12"/>
  <c r="I228" i="12"/>
  <c r="H228" i="12"/>
  <c r="G228" i="12"/>
  <c r="F228" i="12"/>
  <c r="E228" i="12"/>
  <c r="D228" i="12"/>
  <c r="AM227" i="12"/>
  <c r="AL227" i="12"/>
  <c r="AK227" i="12"/>
  <c r="AJ227" i="12"/>
  <c r="AI227" i="12"/>
  <c r="AH227" i="12"/>
  <c r="AG227" i="12"/>
  <c r="AF227" i="12"/>
  <c r="AE227" i="12"/>
  <c r="AD227" i="12"/>
  <c r="AC227" i="12"/>
  <c r="AB227" i="12"/>
  <c r="AA227" i="12"/>
  <c r="Z227" i="12"/>
  <c r="Y227" i="12"/>
  <c r="X227" i="12"/>
  <c r="W227" i="12"/>
  <c r="V227" i="12"/>
  <c r="U227" i="12"/>
  <c r="T227" i="12"/>
  <c r="S227" i="12"/>
  <c r="R227" i="12"/>
  <c r="Q227" i="12"/>
  <c r="P227" i="12"/>
  <c r="O227" i="12"/>
  <c r="N227" i="12"/>
  <c r="M227" i="12"/>
  <c r="L227" i="12"/>
  <c r="K227" i="12"/>
  <c r="J227" i="12"/>
  <c r="I227" i="12"/>
  <c r="H227" i="12"/>
  <c r="G227" i="12"/>
  <c r="F227" i="12"/>
  <c r="E227" i="12"/>
  <c r="D227" i="12"/>
  <c r="AM226" i="12"/>
  <c r="AL226" i="12"/>
  <c r="AK226" i="12"/>
  <c r="AJ226" i="12"/>
  <c r="AI226" i="12"/>
  <c r="AH226" i="12"/>
  <c r="AG226" i="12"/>
  <c r="AF226" i="12"/>
  <c r="AE226" i="12"/>
  <c r="AD226" i="12"/>
  <c r="AC226" i="12"/>
  <c r="AB226" i="12"/>
  <c r="AA226" i="12"/>
  <c r="Z226" i="12"/>
  <c r="Y226" i="12"/>
  <c r="X226" i="12"/>
  <c r="W226" i="12"/>
  <c r="V226" i="12"/>
  <c r="U226" i="12"/>
  <c r="T226" i="12"/>
  <c r="S226" i="12"/>
  <c r="R226" i="12"/>
  <c r="Q226" i="12"/>
  <c r="P226" i="12"/>
  <c r="O226" i="12"/>
  <c r="N226" i="12"/>
  <c r="M226" i="12"/>
  <c r="L226" i="12"/>
  <c r="K226" i="12"/>
  <c r="J226" i="12"/>
  <c r="I226" i="12"/>
  <c r="H226" i="12"/>
  <c r="G226" i="12"/>
  <c r="F226" i="12"/>
  <c r="E226" i="12"/>
  <c r="D226" i="12"/>
  <c r="AM225" i="12"/>
  <c r="AL225" i="12"/>
  <c r="AK225" i="12"/>
  <c r="AJ225" i="12"/>
  <c r="AI225" i="12"/>
  <c r="AH225" i="12"/>
  <c r="AG225" i="12"/>
  <c r="AF225" i="12"/>
  <c r="AE225" i="12"/>
  <c r="AD225" i="12"/>
  <c r="AC225" i="12"/>
  <c r="AB225" i="12"/>
  <c r="AA225" i="12"/>
  <c r="Z225" i="12"/>
  <c r="Y225" i="12"/>
  <c r="X225" i="12"/>
  <c r="W225" i="12"/>
  <c r="V225" i="12"/>
  <c r="U225" i="12"/>
  <c r="T225" i="12"/>
  <c r="S225" i="12"/>
  <c r="R225" i="12"/>
  <c r="Q225" i="12"/>
  <c r="P225" i="12"/>
  <c r="O225" i="12"/>
  <c r="N225" i="12"/>
  <c r="M225" i="12"/>
  <c r="L225" i="12"/>
  <c r="K225" i="12"/>
  <c r="J225" i="12"/>
  <c r="I225" i="12"/>
  <c r="H225" i="12"/>
  <c r="G225" i="12"/>
  <c r="F225" i="12"/>
  <c r="E225" i="12"/>
  <c r="D225" i="12"/>
  <c r="AM224" i="12"/>
  <c r="AL224" i="12"/>
  <c r="AK224" i="12"/>
  <c r="AJ224" i="12"/>
  <c r="AI224" i="12"/>
  <c r="AH224" i="12"/>
  <c r="AG224" i="12"/>
  <c r="AF224" i="12"/>
  <c r="AE224" i="12"/>
  <c r="AD224" i="12"/>
  <c r="AC224" i="12"/>
  <c r="AB224" i="12"/>
  <c r="AA224" i="12"/>
  <c r="Z224" i="12"/>
  <c r="Y224" i="12"/>
  <c r="X224" i="12"/>
  <c r="W224" i="12"/>
  <c r="V224" i="12"/>
  <c r="U224" i="12"/>
  <c r="T224" i="12"/>
  <c r="S224" i="12"/>
  <c r="R224" i="12"/>
  <c r="Q224" i="12"/>
  <c r="P224" i="12"/>
  <c r="O224" i="12"/>
  <c r="N224" i="12"/>
  <c r="M224" i="12"/>
  <c r="L224" i="12"/>
  <c r="K224" i="12"/>
  <c r="J224" i="12"/>
  <c r="I224" i="12"/>
  <c r="H224" i="12"/>
  <c r="G224" i="12"/>
  <c r="F224" i="12"/>
  <c r="E224" i="12"/>
  <c r="D224" i="12"/>
  <c r="AM223" i="12"/>
  <c r="AL223" i="12"/>
  <c r="AK223" i="12"/>
  <c r="AJ223" i="12"/>
  <c r="AI223" i="12"/>
  <c r="AH223" i="12"/>
  <c r="AG223" i="12"/>
  <c r="AF223" i="12"/>
  <c r="AE223" i="12"/>
  <c r="AD223" i="12"/>
  <c r="AC223" i="12"/>
  <c r="AB223" i="12"/>
  <c r="AA223" i="12"/>
  <c r="Z223" i="12"/>
  <c r="Y223" i="12"/>
  <c r="X223" i="12"/>
  <c r="W223" i="12"/>
  <c r="V223" i="12"/>
  <c r="U223" i="12"/>
  <c r="T223" i="12"/>
  <c r="S223" i="12"/>
  <c r="R223" i="12"/>
  <c r="Q223" i="12"/>
  <c r="P223" i="12"/>
  <c r="O223" i="12"/>
  <c r="N223" i="12"/>
  <c r="M223" i="12"/>
  <c r="L223" i="12"/>
  <c r="K223" i="12"/>
  <c r="J223" i="12"/>
  <c r="I223" i="12"/>
  <c r="H223" i="12"/>
  <c r="G223" i="12"/>
  <c r="F223" i="12"/>
  <c r="E223" i="12"/>
  <c r="D223" i="12"/>
  <c r="AM222" i="12"/>
  <c r="AL222" i="12"/>
  <c r="AK222" i="12"/>
  <c r="AJ222" i="12"/>
  <c r="AI222" i="12"/>
  <c r="AH222" i="12"/>
  <c r="AG222" i="12"/>
  <c r="AF222" i="12"/>
  <c r="AE222" i="12"/>
  <c r="AD222" i="12"/>
  <c r="AC222" i="12"/>
  <c r="AB222" i="12"/>
  <c r="AA222" i="12"/>
  <c r="Z222" i="12"/>
  <c r="Y222" i="12"/>
  <c r="X222" i="12"/>
  <c r="W222" i="12"/>
  <c r="V222" i="12"/>
  <c r="U222" i="12"/>
  <c r="T222" i="12"/>
  <c r="S222" i="12"/>
  <c r="R222" i="12"/>
  <c r="Q222" i="12"/>
  <c r="P222" i="12"/>
  <c r="O222" i="12"/>
  <c r="N222" i="12"/>
  <c r="M222" i="12"/>
  <c r="L222" i="12"/>
  <c r="K222" i="12"/>
  <c r="J222" i="12"/>
  <c r="I222" i="12"/>
  <c r="H222" i="12"/>
  <c r="G222" i="12"/>
  <c r="F222" i="12"/>
  <c r="E222" i="12"/>
  <c r="D222" i="12"/>
  <c r="AM221" i="12"/>
  <c r="AL221" i="12"/>
  <c r="AK221" i="12"/>
  <c r="AJ221" i="12"/>
  <c r="AI221" i="12"/>
  <c r="AH221" i="12"/>
  <c r="AG221" i="12"/>
  <c r="AF221" i="12"/>
  <c r="AE221" i="12"/>
  <c r="AD221" i="12"/>
  <c r="AC221" i="12"/>
  <c r="AB221" i="12"/>
  <c r="AA221" i="12"/>
  <c r="Z221" i="12"/>
  <c r="Y221" i="12"/>
  <c r="X221" i="12"/>
  <c r="W221" i="12"/>
  <c r="V221" i="12"/>
  <c r="U221" i="12"/>
  <c r="T221" i="12"/>
  <c r="S221" i="12"/>
  <c r="R221" i="12"/>
  <c r="Q221" i="12"/>
  <c r="P221" i="12"/>
  <c r="O221" i="12"/>
  <c r="N221" i="12"/>
  <c r="M221" i="12"/>
  <c r="L221" i="12"/>
  <c r="K221" i="12"/>
  <c r="J221" i="12"/>
  <c r="I221" i="12"/>
  <c r="H221" i="12"/>
  <c r="G221" i="12"/>
  <c r="F221" i="12"/>
  <c r="E221" i="12"/>
  <c r="D221" i="12"/>
  <c r="AM220" i="12"/>
  <c r="AL220" i="12"/>
  <c r="AK220" i="12"/>
  <c r="AJ220" i="12"/>
  <c r="AI220" i="12"/>
  <c r="AH220" i="12"/>
  <c r="AG220" i="12"/>
  <c r="AF220" i="12"/>
  <c r="AE220" i="12"/>
  <c r="AD220" i="12"/>
  <c r="AC220" i="12"/>
  <c r="AB220" i="12"/>
  <c r="AA220" i="12"/>
  <c r="Z220" i="12"/>
  <c r="Y220" i="12"/>
  <c r="X220" i="12"/>
  <c r="W220" i="12"/>
  <c r="V220" i="12"/>
  <c r="U220" i="12"/>
  <c r="T220" i="12"/>
  <c r="S220" i="12"/>
  <c r="R220" i="12"/>
  <c r="Q220" i="12"/>
  <c r="P220" i="12"/>
  <c r="O220" i="12"/>
  <c r="N220" i="12"/>
  <c r="M220" i="12"/>
  <c r="L220" i="12"/>
  <c r="K220" i="12"/>
  <c r="J220" i="12"/>
  <c r="I220" i="12"/>
  <c r="H220" i="12"/>
  <c r="G220" i="12"/>
  <c r="F220" i="12"/>
  <c r="E220" i="12"/>
  <c r="D220" i="12"/>
  <c r="AM219" i="12"/>
  <c r="AL219" i="12"/>
  <c r="AK219" i="12"/>
  <c r="AJ219" i="12"/>
  <c r="AI219" i="12"/>
  <c r="AH219" i="12"/>
  <c r="AG219" i="12"/>
  <c r="AF219" i="12"/>
  <c r="AE219" i="12"/>
  <c r="AD219" i="12"/>
  <c r="AC219" i="12"/>
  <c r="AB219" i="12"/>
  <c r="AA219" i="12"/>
  <c r="Z219" i="12"/>
  <c r="Y219" i="12"/>
  <c r="X219" i="12"/>
  <c r="W219" i="12"/>
  <c r="V219" i="12"/>
  <c r="U219" i="12"/>
  <c r="T219" i="12"/>
  <c r="S219" i="12"/>
  <c r="R219" i="12"/>
  <c r="Q219" i="12"/>
  <c r="P219" i="12"/>
  <c r="O219" i="12"/>
  <c r="N219" i="12"/>
  <c r="M219" i="12"/>
  <c r="L219" i="12"/>
  <c r="K219" i="12"/>
  <c r="J219" i="12"/>
  <c r="I219" i="12"/>
  <c r="H219" i="12"/>
  <c r="G219" i="12"/>
  <c r="F219" i="12"/>
  <c r="E219" i="12"/>
  <c r="D219"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F218" i="12"/>
  <c r="E218" i="12"/>
  <c r="D218" i="12"/>
  <c r="AM217" i="12"/>
  <c r="AL217" i="12"/>
  <c r="AK217" i="12"/>
  <c r="AJ217" i="12"/>
  <c r="AI217" i="12"/>
  <c r="AH217" i="12"/>
  <c r="AG217" i="12"/>
  <c r="AF217" i="12"/>
  <c r="AE217" i="12"/>
  <c r="AD217" i="12"/>
  <c r="AC217" i="12"/>
  <c r="AB217" i="12"/>
  <c r="AA217" i="12"/>
  <c r="Z217" i="12"/>
  <c r="Y217" i="12"/>
  <c r="X217" i="12"/>
  <c r="W217" i="12"/>
  <c r="V217" i="12"/>
  <c r="U217" i="12"/>
  <c r="T217" i="12"/>
  <c r="S217" i="12"/>
  <c r="R217" i="12"/>
  <c r="Q217" i="12"/>
  <c r="P217" i="12"/>
  <c r="O217" i="12"/>
  <c r="N217" i="12"/>
  <c r="M217" i="12"/>
  <c r="L217" i="12"/>
  <c r="K217" i="12"/>
  <c r="J217" i="12"/>
  <c r="I217" i="12"/>
  <c r="H217" i="12"/>
  <c r="G217" i="12"/>
  <c r="F217" i="12"/>
  <c r="E217" i="12"/>
  <c r="D217" i="12"/>
  <c r="AM216" i="12"/>
  <c r="AL216" i="12"/>
  <c r="AK216" i="12"/>
  <c r="AJ216" i="12"/>
  <c r="AI216" i="12"/>
  <c r="AH216" i="12"/>
  <c r="AG216" i="12"/>
  <c r="AF216" i="12"/>
  <c r="AE216" i="12"/>
  <c r="AD216" i="12"/>
  <c r="AC216" i="12"/>
  <c r="AB216" i="12"/>
  <c r="AA216" i="12"/>
  <c r="Z216" i="12"/>
  <c r="Y216" i="12"/>
  <c r="X216" i="12"/>
  <c r="W216" i="12"/>
  <c r="V216" i="12"/>
  <c r="U216" i="12"/>
  <c r="T216" i="12"/>
  <c r="S216" i="12"/>
  <c r="R216" i="12"/>
  <c r="Q216" i="12"/>
  <c r="P216" i="12"/>
  <c r="O216" i="12"/>
  <c r="N216" i="12"/>
  <c r="M216" i="12"/>
  <c r="L216" i="12"/>
  <c r="K216" i="12"/>
  <c r="J216" i="12"/>
  <c r="I216" i="12"/>
  <c r="H216" i="12"/>
  <c r="G216" i="12"/>
  <c r="F216" i="12"/>
  <c r="E216" i="12"/>
  <c r="D216" i="12"/>
  <c r="AM215" i="12"/>
  <c r="AL215" i="12"/>
  <c r="AK215" i="12"/>
  <c r="AJ215" i="12"/>
  <c r="AI215" i="12"/>
  <c r="AH215" i="12"/>
  <c r="AG215" i="12"/>
  <c r="AF215" i="12"/>
  <c r="AE215" i="12"/>
  <c r="AD215" i="12"/>
  <c r="AC215" i="12"/>
  <c r="AB215" i="12"/>
  <c r="AA215" i="12"/>
  <c r="Z215" i="12"/>
  <c r="Y215" i="12"/>
  <c r="X215" i="12"/>
  <c r="W215" i="12"/>
  <c r="V215" i="12"/>
  <c r="U215" i="12"/>
  <c r="T215" i="12"/>
  <c r="S215" i="12"/>
  <c r="R215" i="12"/>
  <c r="Q215" i="12"/>
  <c r="P215" i="12"/>
  <c r="O215" i="12"/>
  <c r="N215" i="12"/>
  <c r="M215" i="12"/>
  <c r="L215" i="12"/>
  <c r="K215" i="12"/>
  <c r="J215" i="12"/>
  <c r="I215" i="12"/>
  <c r="H215" i="12"/>
  <c r="G215" i="12"/>
  <c r="F215" i="12"/>
  <c r="E215" i="12"/>
  <c r="D215" i="12"/>
  <c r="AM214" i="12"/>
  <c r="AL214" i="12"/>
  <c r="AK214" i="12"/>
  <c r="AJ214" i="12"/>
  <c r="AI214" i="12"/>
  <c r="AH214" i="12"/>
  <c r="AG214" i="12"/>
  <c r="AF214" i="12"/>
  <c r="AE214" i="12"/>
  <c r="AD214" i="12"/>
  <c r="AC214" i="12"/>
  <c r="AB214" i="12"/>
  <c r="AA214" i="12"/>
  <c r="Z214" i="12"/>
  <c r="Y214" i="12"/>
  <c r="X214" i="12"/>
  <c r="W214" i="12"/>
  <c r="V214" i="12"/>
  <c r="U214" i="12"/>
  <c r="T214" i="12"/>
  <c r="S214" i="12"/>
  <c r="R214" i="12"/>
  <c r="Q214" i="12"/>
  <c r="P214" i="12"/>
  <c r="O214" i="12"/>
  <c r="N214" i="12"/>
  <c r="M214" i="12"/>
  <c r="L214" i="12"/>
  <c r="K214" i="12"/>
  <c r="J214" i="12"/>
  <c r="I214" i="12"/>
  <c r="H214" i="12"/>
  <c r="G214" i="12"/>
  <c r="F214" i="12"/>
  <c r="E214" i="12"/>
  <c r="D214" i="12"/>
  <c r="AM213" i="12"/>
  <c r="AL213" i="12"/>
  <c r="AK213" i="12"/>
  <c r="AJ213" i="12"/>
  <c r="AI213" i="12"/>
  <c r="AH213" i="12"/>
  <c r="AG213" i="12"/>
  <c r="AF213" i="12"/>
  <c r="AE213" i="12"/>
  <c r="AD213" i="12"/>
  <c r="AC213" i="12"/>
  <c r="AB213" i="12"/>
  <c r="AA213" i="12"/>
  <c r="Z213" i="12"/>
  <c r="Y213" i="12"/>
  <c r="X213" i="12"/>
  <c r="W213" i="12"/>
  <c r="V213" i="12"/>
  <c r="U213" i="12"/>
  <c r="T213" i="12"/>
  <c r="S213" i="12"/>
  <c r="R213" i="12"/>
  <c r="Q213" i="12"/>
  <c r="P213" i="12"/>
  <c r="O213" i="12"/>
  <c r="N213" i="12"/>
  <c r="M213" i="12"/>
  <c r="L213" i="12"/>
  <c r="K213" i="12"/>
  <c r="J213" i="12"/>
  <c r="I213" i="12"/>
  <c r="H213" i="12"/>
  <c r="G213" i="12"/>
  <c r="F213" i="12"/>
  <c r="E213" i="12"/>
  <c r="D213" i="12"/>
  <c r="AM212" i="12"/>
  <c r="AL212" i="12"/>
  <c r="AK212" i="12"/>
  <c r="AJ212" i="12"/>
  <c r="AI212" i="12"/>
  <c r="AH212" i="12"/>
  <c r="AG212" i="12"/>
  <c r="AF212" i="12"/>
  <c r="AE212" i="12"/>
  <c r="AD212" i="12"/>
  <c r="AC212" i="12"/>
  <c r="AB212" i="12"/>
  <c r="AA212" i="12"/>
  <c r="Z212" i="12"/>
  <c r="Y212" i="12"/>
  <c r="X212" i="12"/>
  <c r="W212" i="12"/>
  <c r="V212" i="12"/>
  <c r="U212" i="12"/>
  <c r="T212" i="12"/>
  <c r="S212" i="12"/>
  <c r="R212" i="12"/>
  <c r="Q212" i="12"/>
  <c r="P212" i="12"/>
  <c r="O212" i="12"/>
  <c r="N212" i="12"/>
  <c r="M212" i="12"/>
  <c r="L212" i="12"/>
  <c r="K212" i="12"/>
  <c r="J212" i="12"/>
  <c r="I212" i="12"/>
  <c r="H212" i="12"/>
  <c r="G212" i="12"/>
  <c r="F212" i="12"/>
  <c r="E212" i="12"/>
  <c r="D212" i="12"/>
  <c r="AM211" i="12"/>
  <c r="AL211" i="12"/>
  <c r="AK211" i="12"/>
  <c r="AJ211" i="12"/>
  <c r="AI211" i="12"/>
  <c r="AH211" i="12"/>
  <c r="AG211" i="12"/>
  <c r="AF211" i="12"/>
  <c r="AE211" i="12"/>
  <c r="AD211" i="12"/>
  <c r="AC211" i="12"/>
  <c r="AB211" i="12"/>
  <c r="AA211" i="12"/>
  <c r="Z211" i="12"/>
  <c r="Y211" i="12"/>
  <c r="X211" i="12"/>
  <c r="W211" i="12"/>
  <c r="V211" i="12"/>
  <c r="U211" i="12"/>
  <c r="T211" i="12"/>
  <c r="S211" i="12"/>
  <c r="R211" i="12"/>
  <c r="Q211" i="12"/>
  <c r="P211" i="12"/>
  <c r="O211" i="12"/>
  <c r="N211" i="12"/>
  <c r="M211" i="12"/>
  <c r="L211" i="12"/>
  <c r="K211" i="12"/>
  <c r="J211" i="12"/>
  <c r="I211" i="12"/>
  <c r="H211" i="12"/>
  <c r="G211" i="12"/>
  <c r="F211" i="12"/>
  <c r="E211" i="12"/>
  <c r="D211" i="12"/>
  <c r="AM210" i="12"/>
  <c r="AL210" i="12"/>
  <c r="AK210" i="12"/>
  <c r="AJ210" i="12"/>
  <c r="AI210" i="12"/>
  <c r="AH210" i="12"/>
  <c r="AG210" i="12"/>
  <c r="AF210" i="12"/>
  <c r="AE210" i="12"/>
  <c r="AD210" i="12"/>
  <c r="AC210" i="12"/>
  <c r="AB210" i="12"/>
  <c r="AA210" i="12"/>
  <c r="Z210" i="12"/>
  <c r="Y210" i="12"/>
  <c r="X210" i="12"/>
  <c r="W210" i="12"/>
  <c r="V210" i="12"/>
  <c r="U210" i="12"/>
  <c r="T210" i="12"/>
  <c r="S210" i="12"/>
  <c r="R210" i="12"/>
  <c r="Q210" i="12"/>
  <c r="P210" i="12"/>
  <c r="O210" i="12"/>
  <c r="N210" i="12"/>
  <c r="M210" i="12"/>
  <c r="L210" i="12"/>
  <c r="K210" i="12"/>
  <c r="J210" i="12"/>
  <c r="I210" i="12"/>
  <c r="H210" i="12"/>
  <c r="G210" i="12"/>
  <c r="F210" i="12"/>
  <c r="E210" i="12"/>
  <c r="D210" i="12"/>
  <c r="AM209" i="12"/>
  <c r="AL209" i="12"/>
  <c r="AK209" i="12"/>
  <c r="AJ209" i="12"/>
  <c r="AI209" i="12"/>
  <c r="AH209" i="12"/>
  <c r="AG209" i="12"/>
  <c r="AF209" i="12"/>
  <c r="AE209" i="12"/>
  <c r="AD209" i="12"/>
  <c r="AC209" i="12"/>
  <c r="AB209" i="12"/>
  <c r="AA209" i="12"/>
  <c r="Z209" i="12"/>
  <c r="Y209" i="12"/>
  <c r="X209" i="12"/>
  <c r="W209" i="12"/>
  <c r="V209" i="12"/>
  <c r="U209" i="12"/>
  <c r="T209" i="12"/>
  <c r="S209" i="12"/>
  <c r="R209" i="12"/>
  <c r="Q209" i="12"/>
  <c r="P209" i="12"/>
  <c r="O209" i="12"/>
  <c r="N209" i="12"/>
  <c r="M209" i="12"/>
  <c r="L209" i="12"/>
  <c r="K209" i="12"/>
  <c r="J209" i="12"/>
  <c r="I209" i="12"/>
  <c r="H209" i="12"/>
  <c r="G209" i="12"/>
  <c r="F209" i="12"/>
  <c r="E209" i="12"/>
  <c r="D209" i="12"/>
  <c r="AM208" i="12"/>
  <c r="AL208" i="12"/>
  <c r="AK208" i="12"/>
  <c r="AJ208" i="12"/>
  <c r="AI208" i="12"/>
  <c r="AH208" i="12"/>
  <c r="AG208" i="12"/>
  <c r="AF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G208" i="12"/>
  <c r="F208" i="12"/>
  <c r="E208" i="12"/>
  <c r="D208" i="12"/>
  <c r="AM207" i="12"/>
  <c r="AL207" i="12"/>
  <c r="AK207" i="12"/>
  <c r="AJ207" i="12"/>
  <c r="AI207" i="12"/>
  <c r="AH207" i="12"/>
  <c r="AG207" i="12"/>
  <c r="AF207" i="12"/>
  <c r="AE207" i="12"/>
  <c r="AD207" i="12"/>
  <c r="AC207" i="12"/>
  <c r="AB207" i="12"/>
  <c r="AA207" i="12"/>
  <c r="Z207" i="12"/>
  <c r="Y207" i="12"/>
  <c r="X207" i="12"/>
  <c r="W207" i="12"/>
  <c r="V207" i="12"/>
  <c r="U207" i="12"/>
  <c r="T207" i="12"/>
  <c r="S207" i="12"/>
  <c r="R207" i="12"/>
  <c r="Q207" i="12"/>
  <c r="P207" i="12"/>
  <c r="O207" i="12"/>
  <c r="N207" i="12"/>
  <c r="M207" i="12"/>
  <c r="L207" i="12"/>
  <c r="K207" i="12"/>
  <c r="J207" i="12"/>
  <c r="I207" i="12"/>
  <c r="H207" i="12"/>
  <c r="G207" i="12"/>
  <c r="F207" i="12"/>
  <c r="E207" i="12"/>
  <c r="D207" i="12"/>
  <c r="AM206" i="12"/>
  <c r="AL206" i="12"/>
  <c r="AK206" i="12"/>
  <c r="AJ206" i="12"/>
  <c r="AI206" i="12"/>
  <c r="AH206" i="12"/>
  <c r="AG206" i="12"/>
  <c r="AF206" i="12"/>
  <c r="AE206" i="12"/>
  <c r="AD206" i="12"/>
  <c r="AC206" i="12"/>
  <c r="AB206" i="12"/>
  <c r="AA206" i="12"/>
  <c r="Z206" i="12"/>
  <c r="Y206" i="12"/>
  <c r="X206" i="12"/>
  <c r="W206" i="12"/>
  <c r="V206" i="12"/>
  <c r="U206" i="12"/>
  <c r="T206" i="12"/>
  <c r="S206" i="12"/>
  <c r="R206" i="12"/>
  <c r="Q206" i="12"/>
  <c r="P206" i="12"/>
  <c r="O206" i="12"/>
  <c r="N206" i="12"/>
  <c r="M206" i="12"/>
  <c r="L206" i="12"/>
  <c r="K206" i="12"/>
  <c r="J206" i="12"/>
  <c r="I206" i="12"/>
  <c r="H206" i="12"/>
  <c r="G206" i="12"/>
  <c r="F206" i="12"/>
  <c r="E206" i="12"/>
  <c r="D206" i="12"/>
  <c r="AM205" i="12"/>
  <c r="AL205" i="12"/>
  <c r="AK205" i="12"/>
  <c r="AJ205" i="12"/>
  <c r="AI205" i="12"/>
  <c r="AH205" i="12"/>
  <c r="AG205" i="12"/>
  <c r="AF205" i="12"/>
  <c r="AE205" i="12"/>
  <c r="AD205" i="12"/>
  <c r="AC205" i="12"/>
  <c r="AB205" i="12"/>
  <c r="AA205" i="12"/>
  <c r="Z205" i="12"/>
  <c r="Y205" i="12"/>
  <c r="X205" i="12"/>
  <c r="W205" i="12"/>
  <c r="V205" i="12"/>
  <c r="U205" i="12"/>
  <c r="T205" i="12"/>
  <c r="S205" i="12"/>
  <c r="R205" i="12"/>
  <c r="Q205" i="12"/>
  <c r="P205" i="12"/>
  <c r="O205" i="12"/>
  <c r="N205" i="12"/>
  <c r="M205" i="12"/>
  <c r="L205" i="12"/>
  <c r="K205" i="12"/>
  <c r="J205" i="12"/>
  <c r="I205" i="12"/>
  <c r="H205" i="12"/>
  <c r="G205" i="12"/>
  <c r="F205" i="12"/>
  <c r="E205" i="12"/>
  <c r="D205" i="12"/>
  <c r="AM204" i="12"/>
  <c r="AL204" i="12"/>
  <c r="AK204" i="12"/>
  <c r="AJ204" i="12"/>
  <c r="AI204" i="12"/>
  <c r="AH204" i="12"/>
  <c r="AG204" i="12"/>
  <c r="AF204" i="12"/>
  <c r="AE204" i="12"/>
  <c r="AD204" i="12"/>
  <c r="AC204" i="12"/>
  <c r="AB204" i="12"/>
  <c r="AA204" i="12"/>
  <c r="Z204" i="12"/>
  <c r="Y204" i="12"/>
  <c r="X204" i="12"/>
  <c r="W204" i="12"/>
  <c r="V204" i="12"/>
  <c r="U204" i="12"/>
  <c r="T204" i="12"/>
  <c r="S204" i="12"/>
  <c r="R204" i="12"/>
  <c r="Q204" i="12"/>
  <c r="P204" i="12"/>
  <c r="O204" i="12"/>
  <c r="N204" i="12"/>
  <c r="M204" i="12"/>
  <c r="L204" i="12"/>
  <c r="K204" i="12"/>
  <c r="J204" i="12"/>
  <c r="I204" i="12"/>
  <c r="H204" i="12"/>
  <c r="G204" i="12"/>
  <c r="F204" i="12"/>
  <c r="E204" i="12"/>
  <c r="D204" i="12"/>
  <c r="AM203" i="12"/>
  <c r="AL203" i="12"/>
  <c r="AK203" i="12"/>
  <c r="AJ203" i="12"/>
  <c r="AI203" i="12"/>
  <c r="AH203" i="12"/>
  <c r="AG203" i="12"/>
  <c r="AF203" i="12"/>
  <c r="AE203" i="12"/>
  <c r="AD203" i="12"/>
  <c r="AC203" i="12"/>
  <c r="AB203" i="12"/>
  <c r="AA203" i="12"/>
  <c r="Z203" i="12"/>
  <c r="Y203" i="12"/>
  <c r="X203" i="12"/>
  <c r="W203" i="12"/>
  <c r="V203" i="12"/>
  <c r="U203" i="12"/>
  <c r="T203" i="12"/>
  <c r="S203" i="12"/>
  <c r="R203" i="12"/>
  <c r="Q203" i="12"/>
  <c r="P203" i="12"/>
  <c r="O203" i="12"/>
  <c r="N203" i="12"/>
  <c r="M203" i="12"/>
  <c r="L203" i="12"/>
  <c r="K203" i="12"/>
  <c r="J203" i="12"/>
  <c r="I203" i="12"/>
  <c r="H203" i="12"/>
  <c r="G203" i="12"/>
  <c r="F203" i="12"/>
  <c r="E203" i="12"/>
  <c r="D203" i="12"/>
  <c r="AM202" i="12"/>
  <c r="AL202" i="12"/>
  <c r="AK202" i="12"/>
  <c r="AJ202" i="12"/>
  <c r="AI202" i="12"/>
  <c r="AH202" i="12"/>
  <c r="AG202" i="12"/>
  <c r="AF202" i="12"/>
  <c r="AE202" i="12"/>
  <c r="AD202" i="12"/>
  <c r="AC202" i="12"/>
  <c r="AB202" i="12"/>
  <c r="AA202" i="12"/>
  <c r="Z202" i="12"/>
  <c r="Y202" i="12"/>
  <c r="X202" i="12"/>
  <c r="W202" i="12"/>
  <c r="V202" i="12"/>
  <c r="U202" i="12"/>
  <c r="T202" i="12"/>
  <c r="S202" i="12"/>
  <c r="R202" i="12"/>
  <c r="Q202" i="12"/>
  <c r="P202" i="12"/>
  <c r="O202" i="12"/>
  <c r="N202" i="12"/>
  <c r="M202" i="12"/>
  <c r="L202" i="12"/>
  <c r="K202" i="12"/>
  <c r="J202" i="12"/>
  <c r="I202" i="12"/>
  <c r="H202" i="12"/>
  <c r="G202" i="12"/>
  <c r="F202" i="12"/>
  <c r="E202" i="12"/>
  <c r="D202" i="12"/>
  <c r="AM201" i="12"/>
  <c r="AL201" i="12"/>
  <c r="AK201" i="12"/>
  <c r="AJ201" i="12"/>
  <c r="AI201" i="12"/>
  <c r="AH201" i="12"/>
  <c r="AG201" i="12"/>
  <c r="AF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G201" i="12"/>
  <c r="F201" i="12"/>
  <c r="E201" i="12"/>
  <c r="D201" i="12"/>
  <c r="AM200" i="12"/>
  <c r="AL200" i="12"/>
  <c r="AK200" i="12"/>
  <c r="AJ200" i="12"/>
  <c r="AI200" i="12"/>
  <c r="AH200" i="12"/>
  <c r="AG200" i="12"/>
  <c r="AF200" i="12"/>
  <c r="AE200" i="12"/>
  <c r="AD200" i="12"/>
  <c r="AC200" i="12"/>
  <c r="AB200" i="12"/>
  <c r="AA200" i="12"/>
  <c r="Z200" i="12"/>
  <c r="Y200" i="12"/>
  <c r="X200" i="12"/>
  <c r="W200" i="12"/>
  <c r="V200" i="12"/>
  <c r="U200" i="12"/>
  <c r="T200" i="12"/>
  <c r="S200" i="12"/>
  <c r="R200" i="12"/>
  <c r="Q200" i="12"/>
  <c r="P200" i="12"/>
  <c r="O200" i="12"/>
  <c r="N200" i="12"/>
  <c r="M200" i="12"/>
  <c r="L200" i="12"/>
  <c r="K200" i="12"/>
  <c r="J200" i="12"/>
  <c r="I200" i="12"/>
  <c r="H200" i="12"/>
  <c r="G200" i="12"/>
  <c r="F200" i="12"/>
  <c r="E200" i="12"/>
  <c r="D200" i="12"/>
  <c r="AM199" i="12"/>
  <c r="AL199" i="12"/>
  <c r="AK199" i="12"/>
  <c r="AJ199" i="12"/>
  <c r="AI199" i="12"/>
  <c r="AH199" i="12"/>
  <c r="AG199" i="12"/>
  <c r="AF199" i="12"/>
  <c r="AE199" i="12"/>
  <c r="AD199" i="12"/>
  <c r="AC199" i="12"/>
  <c r="AB199" i="12"/>
  <c r="AA199" i="12"/>
  <c r="Z199" i="12"/>
  <c r="Y199" i="12"/>
  <c r="X199" i="12"/>
  <c r="W199" i="12"/>
  <c r="V199" i="12"/>
  <c r="U199" i="12"/>
  <c r="T199" i="12"/>
  <c r="S199" i="12"/>
  <c r="R199" i="12"/>
  <c r="Q199" i="12"/>
  <c r="P199" i="12"/>
  <c r="O199" i="12"/>
  <c r="N199" i="12"/>
  <c r="M199" i="12"/>
  <c r="L199" i="12"/>
  <c r="K199" i="12"/>
  <c r="J199" i="12"/>
  <c r="I199" i="12"/>
  <c r="H199" i="12"/>
  <c r="G199" i="12"/>
  <c r="F199" i="12"/>
  <c r="E199" i="12"/>
  <c r="D199" i="12"/>
  <c r="AM198" i="12"/>
  <c r="AL198" i="12"/>
  <c r="AK198" i="12"/>
  <c r="AJ198" i="12"/>
  <c r="AI198" i="12"/>
  <c r="AH198" i="12"/>
  <c r="AG198" i="12"/>
  <c r="AF198" i="12"/>
  <c r="AE198" i="12"/>
  <c r="AD198" i="12"/>
  <c r="AC198" i="12"/>
  <c r="AB198" i="12"/>
  <c r="AA198" i="12"/>
  <c r="Z198" i="12"/>
  <c r="Y198" i="12"/>
  <c r="X198" i="12"/>
  <c r="W198" i="12"/>
  <c r="V198" i="12"/>
  <c r="U198" i="12"/>
  <c r="T198" i="12"/>
  <c r="S198" i="12"/>
  <c r="R198" i="12"/>
  <c r="Q198" i="12"/>
  <c r="P198" i="12"/>
  <c r="O198" i="12"/>
  <c r="N198" i="12"/>
  <c r="M198" i="12"/>
  <c r="L198" i="12"/>
  <c r="K198" i="12"/>
  <c r="J198" i="12"/>
  <c r="I198" i="12"/>
  <c r="H198" i="12"/>
  <c r="G198" i="12"/>
  <c r="F198" i="12"/>
  <c r="E198" i="12"/>
  <c r="D198" i="12"/>
  <c r="AM197" i="12"/>
  <c r="AL197" i="12"/>
  <c r="AK197" i="12"/>
  <c r="AJ197" i="12"/>
  <c r="AI197" i="12"/>
  <c r="AH197" i="12"/>
  <c r="AG197" i="12"/>
  <c r="AF197" i="12"/>
  <c r="AE197" i="12"/>
  <c r="AD197" i="12"/>
  <c r="AC197" i="12"/>
  <c r="AB197" i="12"/>
  <c r="AA197" i="12"/>
  <c r="Z197" i="12"/>
  <c r="Y197" i="12"/>
  <c r="X197" i="12"/>
  <c r="W197" i="12"/>
  <c r="V197" i="12"/>
  <c r="U197" i="12"/>
  <c r="T197" i="12"/>
  <c r="S197" i="12"/>
  <c r="R197" i="12"/>
  <c r="Q197" i="12"/>
  <c r="P197" i="12"/>
  <c r="O197" i="12"/>
  <c r="N197" i="12"/>
  <c r="M197" i="12"/>
  <c r="L197" i="12"/>
  <c r="K197" i="12"/>
  <c r="J197" i="12"/>
  <c r="I197" i="12"/>
  <c r="H197" i="12"/>
  <c r="G197" i="12"/>
  <c r="F197" i="12"/>
  <c r="E197" i="12"/>
  <c r="D197" i="12"/>
  <c r="AM196" i="12"/>
  <c r="AL196" i="12"/>
  <c r="AK196" i="12"/>
  <c r="AJ196" i="12"/>
  <c r="AI196" i="12"/>
  <c r="AH196" i="12"/>
  <c r="AG196" i="12"/>
  <c r="AF196" i="12"/>
  <c r="AE196" i="12"/>
  <c r="AD196" i="12"/>
  <c r="AC196" i="12"/>
  <c r="AB196" i="12"/>
  <c r="AA196" i="12"/>
  <c r="Z196" i="12"/>
  <c r="Y196" i="12"/>
  <c r="X196" i="12"/>
  <c r="W196" i="12"/>
  <c r="V196" i="12"/>
  <c r="U196" i="12"/>
  <c r="T196" i="12"/>
  <c r="S196" i="12"/>
  <c r="R196" i="12"/>
  <c r="Q196" i="12"/>
  <c r="P196" i="12"/>
  <c r="O196" i="12"/>
  <c r="N196" i="12"/>
  <c r="M196" i="12"/>
  <c r="L196" i="12"/>
  <c r="K196" i="12"/>
  <c r="J196" i="12"/>
  <c r="I196" i="12"/>
  <c r="H196" i="12"/>
  <c r="G196" i="12"/>
  <c r="F196" i="12"/>
  <c r="E196" i="12"/>
  <c r="D196" i="12"/>
  <c r="AM195" i="12"/>
  <c r="AL195" i="12"/>
  <c r="AK195" i="12"/>
  <c r="AJ195" i="12"/>
  <c r="AI195" i="12"/>
  <c r="AH195" i="12"/>
  <c r="AG195" i="12"/>
  <c r="AF195" i="12"/>
  <c r="AE195" i="12"/>
  <c r="AD195" i="12"/>
  <c r="AC195" i="12"/>
  <c r="AB195" i="12"/>
  <c r="AA195" i="12"/>
  <c r="Z195" i="12"/>
  <c r="Y195" i="12"/>
  <c r="X195" i="12"/>
  <c r="W195" i="12"/>
  <c r="V195" i="12"/>
  <c r="U195" i="12"/>
  <c r="T195" i="12"/>
  <c r="S195" i="12"/>
  <c r="R195" i="12"/>
  <c r="Q195" i="12"/>
  <c r="P195" i="12"/>
  <c r="O195" i="12"/>
  <c r="N195" i="12"/>
  <c r="M195" i="12"/>
  <c r="L195" i="12"/>
  <c r="K195" i="12"/>
  <c r="J195" i="12"/>
  <c r="I195" i="12"/>
  <c r="H195" i="12"/>
  <c r="G195" i="12"/>
  <c r="F195" i="12"/>
  <c r="E195" i="12"/>
  <c r="D195" i="12"/>
  <c r="AM194" i="12"/>
  <c r="AL194" i="12"/>
  <c r="AK194" i="12"/>
  <c r="AJ194" i="12"/>
  <c r="AI194" i="12"/>
  <c r="AH194" i="12"/>
  <c r="AG194" i="12"/>
  <c r="AF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G194" i="12"/>
  <c r="F194" i="12"/>
  <c r="E194" i="12"/>
  <c r="D194" i="12"/>
  <c r="AM193" i="12"/>
  <c r="AL193" i="12"/>
  <c r="AK193" i="12"/>
  <c r="AJ193" i="12"/>
  <c r="AI193" i="12"/>
  <c r="AH193" i="12"/>
  <c r="AG193" i="12"/>
  <c r="AF193" i="12"/>
  <c r="AE193" i="12"/>
  <c r="AD193" i="12"/>
  <c r="AC193" i="12"/>
  <c r="AB193" i="12"/>
  <c r="AA193" i="12"/>
  <c r="Z193" i="12"/>
  <c r="Y193" i="12"/>
  <c r="X193" i="12"/>
  <c r="W193" i="12"/>
  <c r="V193" i="12"/>
  <c r="U193" i="12"/>
  <c r="T193" i="12"/>
  <c r="S193" i="12"/>
  <c r="R193" i="12"/>
  <c r="Q193" i="12"/>
  <c r="P193" i="12"/>
  <c r="O193" i="12"/>
  <c r="N193" i="12"/>
  <c r="M193" i="12"/>
  <c r="L193" i="12"/>
  <c r="K193" i="12"/>
  <c r="J193" i="12"/>
  <c r="I193" i="12"/>
  <c r="H193" i="12"/>
  <c r="G193" i="12"/>
  <c r="F193" i="12"/>
  <c r="E193" i="12"/>
  <c r="D193" i="12"/>
  <c r="AM192" i="12"/>
  <c r="AL192" i="12"/>
  <c r="AK192" i="12"/>
  <c r="AJ192" i="12"/>
  <c r="AI192" i="12"/>
  <c r="AH192" i="12"/>
  <c r="AG192" i="12"/>
  <c r="AF192" i="12"/>
  <c r="AE192" i="12"/>
  <c r="AD192" i="12"/>
  <c r="AC192" i="12"/>
  <c r="AB192" i="12"/>
  <c r="AA192" i="12"/>
  <c r="Z192" i="12"/>
  <c r="Y192" i="12"/>
  <c r="X192" i="12"/>
  <c r="W192" i="12"/>
  <c r="V192" i="12"/>
  <c r="U192" i="12"/>
  <c r="T192" i="12"/>
  <c r="S192" i="12"/>
  <c r="R192" i="12"/>
  <c r="Q192" i="12"/>
  <c r="P192" i="12"/>
  <c r="O192" i="12"/>
  <c r="N192" i="12"/>
  <c r="M192" i="12"/>
  <c r="L192" i="12"/>
  <c r="K192" i="12"/>
  <c r="J192" i="12"/>
  <c r="I192" i="12"/>
  <c r="H192" i="12"/>
  <c r="G192" i="12"/>
  <c r="F192" i="12"/>
  <c r="E192" i="12"/>
  <c r="D192" i="12"/>
  <c r="AM191" i="12"/>
  <c r="AL191" i="12"/>
  <c r="AK191" i="12"/>
  <c r="AJ191" i="12"/>
  <c r="AI191" i="12"/>
  <c r="AH191" i="12"/>
  <c r="AG191" i="12"/>
  <c r="AF191" i="12"/>
  <c r="AE191" i="12"/>
  <c r="AD191" i="12"/>
  <c r="AC191" i="12"/>
  <c r="AB191" i="12"/>
  <c r="AA191" i="12"/>
  <c r="Z191" i="12"/>
  <c r="Y191" i="12"/>
  <c r="X191" i="12"/>
  <c r="W191" i="12"/>
  <c r="V191" i="12"/>
  <c r="U191" i="12"/>
  <c r="T191" i="12"/>
  <c r="S191" i="12"/>
  <c r="R191" i="12"/>
  <c r="Q191" i="12"/>
  <c r="P191" i="12"/>
  <c r="O191" i="12"/>
  <c r="N191" i="12"/>
  <c r="M191" i="12"/>
  <c r="L191" i="12"/>
  <c r="K191" i="12"/>
  <c r="J191" i="12"/>
  <c r="I191" i="12"/>
  <c r="H191" i="12"/>
  <c r="G191" i="12"/>
  <c r="F191" i="12"/>
  <c r="E191" i="12"/>
  <c r="D191" i="12"/>
  <c r="AM190" i="12"/>
  <c r="AL190" i="12"/>
  <c r="AK190" i="12"/>
  <c r="AJ190" i="12"/>
  <c r="AI190" i="12"/>
  <c r="AH190" i="12"/>
  <c r="AG190" i="12"/>
  <c r="AF190"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G190" i="12"/>
  <c r="F190" i="12"/>
  <c r="E190" i="12"/>
  <c r="D190" i="12"/>
  <c r="AM189" i="12"/>
  <c r="AL189" i="12"/>
  <c r="AK189" i="12"/>
  <c r="AJ189" i="12"/>
  <c r="AI189" i="12"/>
  <c r="AH189" i="12"/>
  <c r="AG189" i="12"/>
  <c r="AF189" i="12"/>
  <c r="AE189" i="12"/>
  <c r="AD189" i="12"/>
  <c r="AC189" i="12"/>
  <c r="AB189" i="12"/>
  <c r="AA189" i="12"/>
  <c r="Z189" i="12"/>
  <c r="Y189" i="12"/>
  <c r="X189" i="12"/>
  <c r="W189" i="12"/>
  <c r="V189" i="12"/>
  <c r="U189" i="12"/>
  <c r="T189" i="12"/>
  <c r="S189" i="12"/>
  <c r="R189" i="12"/>
  <c r="Q189" i="12"/>
  <c r="P189" i="12"/>
  <c r="O189" i="12"/>
  <c r="N189" i="12"/>
  <c r="M189" i="12"/>
  <c r="L189" i="12"/>
  <c r="K189" i="12"/>
  <c r="J189" i="12"/>
  <c r="I189" i="12"/>
  <c r="H189" i="12"/>
  <c r="G189" i="12"/>
  <c r="F189" i="12"/>
  <c r="E189" i="12"/>
  <c r="D189" i="12"/>
  <c r="AM188" i="12"/>
  <c r="AL188" i="12"/>
  <c r="AK188" i="12"/>
  <c r="AJ188" i="12"/>
  <c r="AI188" i="12"/>
  <c r="AH188" i="12"/>
  <c r="AG188" i="12"/>
  <c r="AF188" i="12"/>
  <c r="AE188" i="12"/>
  <c r="AD188" i="12"/>
  <c r="AC188" i="12"/>
  <c r="AB188" i="12"/>
  <c r="AA188" i="12"/>
  <c r="Z188" i="12"/>
  <c r="Y188" i="12"/>
  <c r="X188" i="12"/>
  <c r="W188" i="12"/>
  <c r="V188" i="12"/>
  <c r="U188" i="12"/>
  <c r="T188" i="12"/>
  <c r="S188" i="12"/>
  <c r="R188" i="12"/>
  <c r="Q188" i="12"/>
  <c r="P188" i="12"/>
  <c r="O188" i="12"/>
  <c r="N188" i="12"/>
  <c r="M188" i="12"/>
  <c r="L188" i="12"/>
  <c r="K188" i="12"/>
  <c r="J188" i="12"/>
  <c r="I188" i="12"/>
  <c r="H188" i="12"/>
  <c r="G188" i="12"/>
  <c r="F188" i="12"/>
  <c r="E188" i="12"/>
  <c r="D188" i="12"/>
  <c r="AM187" i="12"/>
  <c r="AL187" i="12"/>
  <c r="AK187" i="12"/>
  <c r="AJ187" i="12"/>
  <c r="AI187" i="12"/>
  <c r="AH187" i="12"/>
  <c r="AG187" i="12"/>
  <c r="AF187" i="12"/>
  <c r="AE187" i="12"/>
  <c r="AD187" i="12"/>
  <c r="AC187" i="12"/>
  <c r="AB187" i="12"/>
  <c r="AA187" i="12"/>
  <c r="Z187" i="12"/>
  <c r="Y187" i="12"/>
  <c r="X187" i="12"/>
  <c r="W187" i="12"/>
  <c r="V187" i="12"/>
  <c r="U187" i="12"/>
  <c r="T187" i="12"/>
  <c r="S187" i="12"/>
  <c r="R187" i="12"/>
  <c r="Q187" i="12"/>
  <c r="P187" i="12"/>
  <c r="O187" i="12"/>
  <c r="N187" i="12"/>
  <c r="M187" i="12"/>
  <c r="L187" i="12"/>
  <c r="K187" i="12"/>
  <c r="J187" i="12"/>
  <c r="I187" i="12"/>
  <c r="H187" i="12"/>
  <c r="G187" i="12"/>
  <c r="F187" i="12"/>
  <c r="E187" i="12"/>
  <c r="D187" i="12"/>
  <c r="AM186" i="12"/>
  <c r="AL186" i="12"/>
  <c r="AK186" i="12"/>
  <c r="AJ186" i="12"/>
  <c r="AI186" i="12"/>
  <c r="AH186" i="12"/>
  <c r="AG186" i="12"/>
  <c r="AF186" i="12"/>
  <c r="AE186" i="12"/>
  <c r="AD186" i="12"/>
  <c r="AC186" i="12"/>
  <c r="AB186" i="12"/>
  <c r="AA186" i="12"/>
  <c r="Z186" i="12"/>
  <c r="Y186" i="12"/>
  <c r="X186" i="12"/>
  <c r="W186" i="12"/>
  <c r="V186" i="12"/>
  <c r="U186" i="12"/>
  <c r="T186" i="12"/>
  <c r="S186" i="12"/>
  <c r="R186" i="12"/>
  <c r="Q186" i="12"/>
  <c r="P186" i="12"/>
  <c r="O186" i="12"/>
  <c r="N186" i="12"/>
  <c r="M186" i="12"/>
  <c r="L186" i="12"/>
  <c r="K186" i="12"/>
  <c r="J186" i="12"/>
  <c r="I186" i="12"/>
  <c r="H186" i="12"/>
  <c r="G186" i="12"/>
  <c r="F186" i="12"/>
  <c r="E186" i="12"/>
  <c r="D186" i="12"/>
  <c r="AM185" i="12"/>
  <c r="AL185" i="12"/>
  <c r="AK185" i="12"/>
  <c r="AJ185" i="12"/>
  <c r="AI185" i="12"/>
  <c r="AH185" i="12"/>
  <c r="AG185" i="12"/>
  <c r="AF185" i="12"/>
  <c r="AE185" i="12"/>
  <c r="AD185" i="12"/>
  <c r="AC185" i="12"/>
  <c r="AB185" i="12"/>
  <c r="AA185" i="12"/>
  <c r="Z185" i="12"/>
  <c r="Y185" i="12"/>
  <c r="X185" i="12"/>
  <c r="W185" i="12"/>
  <c r="V185" i="12"/>
  <c r="U185" i="12"/>
  <c r="T185" i="12"/>
  <c r="S185" i="12"/>
  <c r="R185" i="12"/>
  <c r="Q185" i="12"/>
  <c r="P185" i="12"/>
  <c r="O185" i="12"/>
  <c r="N185" i="12"/>
  <c r="M185" i="12"/>
  <c r="L185" i="12"/>
  <c r="K185" i="12"/>
  <c r="J185" i="12"/>
  <c r="I185" i="12"/>
  <c r="H185" i="12"/>
  <c r="G185" i="12"/>
  <c r="F185" i="12"/>
  <c r="E185" i="12"/>
  <c r="D185"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4" i="12"/>
  <c r="AM183" i="12"/>
  <c r="AL183" i="12"/>
  <c r="AK183" i="12"/>
  <c r="AJ183" i="12"/>
  <c r="AI183" i="12"/>
  <c r="AH183" i="12"/>
  <c r="AG183" i="12"/>
  <c r="AF183" i="12"/>
  <c r="AE183" i="12"/>
  <c r="AD183" i="12"/>
  <c r="AC183" i="12"/>
  <c r="AB183" i="12"/>
  <c r="AA183" i="12"/>
  <c r="Z183" i="12"/>
  <c r="Y183" i="12"/>
  <c r="X183" i="12"/>
  <c r="W183" i="12"/>
  <c r="V183" i="12"/>
  <c r="U183" i="12"/>
  <c r="T183" i="12"/>
  <c r="S183" i="12"/>
  <c r="R183" i="12"/>
  <c r="Q183" i="12"/>
  <c r="P183" i="12"/>
  <c r="O183" i="12"/>
  <c r="N183" i="12"/>
  <c r="M183" i="12"/>
  <c r="L183" i="12"/>
  <c r="K183" i="12"/>
  <c r="J183" i="12"/>
  <c r="I183" i="12"/>
  <c r="H183" i="12"/>
  <c r="G183" i="12"/>
  <c r="F183" i="12"/>
  <c r="E183" i="12"/>
  <c r="D183" i="12"/>
  <c r="AM182" i="12"/>
  <c r="AL182" i="12"/>
  <c r="AK182" i="12"/>
  <c r="AJ182" i="12"/>
  <c r="AI182" i="12"/>
  <c r="AH182" i="12"/>
  <c r="AG182" i="12"/>
  <c r="AF182" i="12"/>
  <c r="AE182" i="12"/>
  <c r="AD182" i="12"/>
  <c r="AC182" i="12"/>
  <c r="AB182" i="12"/>
  <c r="AA182" i="12"/>
  <c r="Z182" i="12"/>
  <c r="Y182" i="12"/>
  <c r="X182" i="12"/>
  <c r="W182" i="12"/>
  <c r="V182" i="12"/>
  <c r="U182" i="12"/>
  <c r="T182" i="12"/>
  <c r="S182" i="12"/>
  <c r="R182" i="12"/>
  <c r="Q182" i="12"/>
  <c r="P182" i="12"/>
  <c r="O182" i="12"/>
  <c r="N182" i="12"/>
  <c r="M182" i="12"/>
  <c r="L182" i="12"/>
  <c r="K182" i="12"/>
  <c r="J182" i="12"/>
  <c r="I182" i="12"/>
  <c r="H182" i="12"/>
  <c r="G182" i="12"/>
  <c r="F182" i="12"/>
  <c r="E182" i="12"/>
  <c r="D182"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N181" i="12"/>
  <c r="M181" i="12"/>
  <c r="L181" i="12"/>
  <c r="K181" i="12"/>
  <c r="J181" i="12"/>
  <c r="I181" i="12"/>
  <c r="H181" i="12"/>
  <c r="G181" i="12"/>
  <c r="F181" i="12"/>
  <c r="E181" i="12"/>
  <c r="D181"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G180" i="12"/>
  <c r="F180" i="12"/>
  <c r="E180" i="12"/>
  <c r="D180" i="12"/>
  <c r="AM179" i="12"/>
  <c r="AL179" i="12"/>
  <c r="AK179" i="12"/>
  <c r="AJ179" i="12"/>
  <c r="AI179" i="12"/>
  <c r="AH179" i="12"/>
  <c r="AG179" i="12"/>
  <c r="AF179" i="12"/>
  <c r="AE179" i="12"/>
  <c r="AD179" i="12"/>
  <c r="AC179" i="12"/>
  <c r="AB179" i="12"/>
  <c r="AA179" i="12"/>
  <c r="Z179" i="12"/>
  <c r="Y179" i="12"/>
  <c r="X179" i="12"/>
  <c r="W179" i="12"/>
  <c r="V179" i="12"/>
  <c r="U179" i="12"/>
  <c r="T179" i="12"/>
  <c r="S179" i="12"/>
  <c r="R179" i="12"/>
  <c r="Q179" i="12"/>
  <c r="P179" i="12"/>
  <c r="O179" i="12"/>
  <c r="N179" i="12"/>
  <c r="M179" i="12"/>
  <c r="L179" i="12"/>
  <c r="K179" i="12"/>
  <c r="J179" i="12"/>
  <c r="I179" i="12"/>
  <c r="H179" i="12"/>
  <c r="G179" i="12"/>
  <c r="F179" i="12"/>
  <c r="E179" i="12"/>
  <c r="D179" i="12"/>
  <c r="AM178" i="12"/>
  <c r="AL178" i="12"/>
  <c r="AK178" i="12"/>
  <c r="AJ178" i="12"/>
  <c r="AI178" i="12"/>
  <c r="AH178" i="12"/>
  <c r="AG178" i="12"/>
  <c r="AF178"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G178" i="12"/>
  <c r="F178" i="12"/>
  <c r="E178" i="12"/>
  <c r="D178" i="12"/>
  <c r="AM177" i="12"/>
  <c r="AL177" i="12"/>
  <c r="AK177" i="12"/>
  <c r="AJ177" i="12"/>
  <c r="AI177" i="12"/>
  <c r="AH177" i="12"/>
  <c r="AG177" i="12"/>
  <c r="AF177" i="12"/>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G177" i="12"/>
  <c r="F177" i="12"/>
  <c r="E177" i="12"/>
  <c r="D177" i="12"/>
  <c r="AM176" i="12"/>
  <c r="AL176" i="12"/>
  <c r="AK176" i="12"/>
  <c r="AJ176" i="12"/>
  <c r="AI176" i="12"/>
  <c r="AH176" i="12"/>
  <c r="AG176" i="12"/>
  <c r="AF176"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G176" i="12"/>
  <c r="F176" i="12"/>
  <c r="E176" i="12"/>
  <c r="D176" i="12"/>
  <c r="AM175" i="12"/>
  <c r="AL175" i="12"/>
  <c r="AK175" i="12"/>
  <c r="AJ175" i="12"/>
  <c r="AI175" i="12"/>
  <c r="AH175" i="12"/>
  <c r="AG175" i="12"/>
  <c r="AF175" i="12"/>
  <c r="AE175" i="12"/>
  <c r="AD175" i="12"/>
  <c r="AC175" i="12"/>
  <c r="AB175" i="12"/>
  <c r="AA175" i="12"/>
  <c r="Z175" i="12"/>
  <c r="Y175" i="12"/>
  <c r="X175" i="12"/>
  <c r="W175" i="12"/>
  <c r="V175" i="12"/>
  <c r="U175" i="12"/>
  <c r="T175" i="12"/>
  <c r="S175" i="12"/>
  <c r="R175" i="12"/>
  <c r="Q175" i="12"/>
  <c r="P175" i="12"/>
  <c r="O175" i="12"/>
  <c r="N175" i="12"/>
  <c r="M175" i="12"/>
  <c r="L175" i="12"/>
  <c r="K175" i="12"/>
  <c r="J175" i="12"/>
  <c r="I175" i="12"/>
  <c r="H175" i="12"/>
  <c r="G175" i="12"/>
  <c r="F175" i="12"/>
  <c r="E175" i="12"/>
  <c r="D175" i="12"/>
  <c r="AM174" i="12"/>
  <c r="AL174" i="12"/>
  <c r="AK174" i="12"/>
  <c r="AJ174" i="12"/>
  <c r="AI174" i="12"/>
  <c r="AH174" i="12"/>
  <c r="AG174" i="12"/>
  <c r="AF174" i="12"/>
  <c r="AE174" i="12"/>
  <c r="AD174" i="12"/>
  <c r="AC174" i="12"/>
  <c r="AB174" i="12"/>
  <c r="AA174" i="12"/>
  <c r="Z174" i="12"/>
  <c r="Y174" i="12"/>
  <c r="X174" i="12"/>
  <c r="W174" i="12"/>
  <c r="V174" i="12"/>
  <c r="U174" i="12"/>
  <c r="T174" i="12"/>
  <c r="S174" i="12"/>
  <c r="R174" i="12"/>
  <c r="Q174" i="12"/>
  <c r="P174" i="12"/>
  <c r="O174" i="12"/>
  <c r="N174" i="12"/>
  <c r="M174" i="12"/>
  <c r="L174" i="12"/>
  <c r="K174" i="12"/>
  <c r="J174" i="12"/>
  <c r="I174" i="12"/>
  <c r="H174" i="12"/>
  <c r="G174" i="12"/>
  <c r="F174" i="12"/>
  <c r="E174" i="12"/>
  <c r="D174" i="12"/>
  <c r="AM173" i="12"/>
  <c r="AL173" i="12"/>
  <c r="AK173" i="12"/>
  <c r="AJ173" i="12"/>
  <c r="AI173" i="12"/>
  <c r="AH173" i="12"/>
  <c r="AG173" i="12"/>
  <c r="AF173" i="12"/>
  <c r="AE173" i="12"/>
  <c r="AD173" i="12"/>
  <c r="AC173" i="12"/>
  <c r="AB173" i="12"/>
  <c r="AA173" i="12"/>
  <c r="Z173" i="12"/>
  <c r="Y173" i="12"/>
  <c r="X173" i="12"/>
  <c r="W173" i="12"/>
  <c r="V173" i="12"/>
  <c r="U173" i="12"/>
  <c r="T173" i="12"/>
  <c r="S173" i="12"/>
  <c r="R173" i="12"/>
  <c r="Q173" i="12"/>
  <c r="P173" i="12"/>
  <c r="O173" i="12"/>
  <c r="N173" i="12"/>
  <c r="M173" i="12"/>
  <c r="L173" i="12"/>
  <c r="K173" i="12"/>
  <c r="J173" i="12"/>
  <c r="I173" i="12"/>
  <c r="H173" i="12"/>
  <c r="G173" i="12"/>
  <c r="F173" i="12"/>
  <c r="E173" i="12"/>
  <c r="D173" i="12"/>
  <c r="AM172" i="12"/>
  <c r="AL172" i="12"/>
  <c r="AK172" i="12"/>
  <c r="AJ172" i="12"/>
  <c r="AI172" i="12"/>
  <c r="AH172" i="12"/>
  <c r="AG172" i="12"/>
  <c r="AF172" i="12"/>
  <c r="AE172" i="12"/>
  <c r="AD172" i="12"/>
  <c r="AC172" i="12"/>
  <c r="AB172" i="12"/>
  <c r="AA172" i="12"/>
  <c r="Z172" i="12"/>
  <c r="Y172" i="12"/>
  <c r="X172" i="12"/>
  <c r="W172" i="12"/>
  <c r="V172" i="12"/>
  <c r="U172" i="12"/>
  <c r="T172" i="12"/>
  <c r="S172" i="12"/>
  <c r="R172" i="12"/>
  <c r="Q172" i="12"/>
  <c r="P172" i="12"/>
  <c r="O172" i="12"/>
  <c r="N172" i="12"/>
  <c r="M172" i="12"/>
  <c r="L172" i="12"/>
  <c r="K172" i="12"/>
  <c r="J172" i="12"/>
  <c r="I172" i="12"/>
  <c r="H172" i="12"/>
  <c r="G172" i="12"/>
  <c r="F172" i="12"/>
  <c r="E172" i="12"/>
  <c r="D172" i="12"/>
  <c r="AM171" i="12"/>
  <c r="AL171" i="12"/>
  <c r="AK171" i="12"/>
  <c r="AJ171" i="12"/>
  <c r="AI171" i="12"/>
  <c r="AH171" i="12"/>
  <c r="AG171" i="12"/>
  <c r="AF171" i="12"/>
  <c r="AE171" i="12"/>
  <c r="AD171" i="12"/>
  <c r="AC171" i="12"/>
  <c r="AB171" i="12"/>
  <c r="AA171" i="12"/>
  <c r="Z171" i="12"/>
  <c r="Y171" i="12"/>
  <c r="X171" i="12"/>
  <c r="W171" i="12"/>
  <c r="V171" i="12"/>
  <c r="U171" i="12"/>
  <c r="T171" i="12"/>
  <c r="S171" i="12"/>
  <c r="R171" i="12"/>
  <c r="Q171" i="12"/>
  <c r="P171" i="12"/>
  <c r="O171" i="12"/>
  <c r="N171" i="12"/>
  <c r="M171" i="12"/>
  <c r="L171" i="12"/>
  <c r="K171" i="12"/>
  <c r="J171" i="12"/>
  <c r="I171" i="12"/>
  <c r="H171" i="12"/>
  <c r="G171" i="12"/>
  <c r="F171" i="12"/>
  <c r="E171" i="12"/>
  <c r="D171" i="12"/>
  <c r="AM170" i="12"/>
  <c r="AL170" i="12"/>
  <c r="AK170" i="12"/>
  <c r="AJ170" i="12"/>
  <c r="AI170" i="12"/>
  <c r="AH170" i="12"/>
  <c r="AG170" i="12"/>
  <c r="AF170" i="12"/>
  <c r="AE170" i="12"/>
  <c r="AD170" i="12"/>
  <c r="AC170" i="12"/>
  <c r="AB170" i="12"/>
  <c r="AA170" i="12"/>
  <c r="Z170" i="12"/>
  <c r="Y170" i="12"/>
  <c r="X170" i="12"/>
  <c r="W170" i="12"/>
  <c r="V170" i="12"/>
  <c r="U170" i="12"/>
  <c r="T170" i="12"/>
  <c r="S170" i="12"/>
  <c r="R170" i="12"/>
  <c r="Q170" i="12"/>
  <c r="P170" i="12"/>
  <c r="O170" i="12"/>
  <c r="N170" i="12"/>
  <c r="M170" i="12"/>
  <c r="L170" i="12"/>
  <c r="K170" i="12"/>
  <c r="J170" i="12"/>
  <c r="I170" i="12"/>
  <c r="H170" i="12"/>
  <c r="G170" i="12"/>
  <c r="F170" i="12"/>
  <c r="E170" i="12"/>
  <c r="D170"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9"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N168" i="12"/>
  <c r="M168" i="12"/>
  <c r="L168" i="12"/>
  <c r="K168" i="12"/>
  <c r="J168" i="12"/>
  <c r="I168" i="12"/>
  <c r="H168" i="12"/>
  <c r="G168" i="12"/>
  <c r="F168" i="12"/>
  <c r="E168" i="12"/>
  <c r="D168"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AM78" i="12"/>
  <c r="AL78" i="12"/>
  <c r="AK78" i="12"/>
  <c r="AJ78" i="12"/>
  <c r="AI78" i="12"/>
  <c r="AH78" i="12"/>
  <c r="AG78"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AM76" i="12"/>
  <c r="AL76" i="12"/>
  <c r="AK76" i="12"/>
  <c r="AJ76" i="12"/>
  <c r="AI76" i="12"/>
  <c r="AH76" i="12"/>
  <c r="AG76"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AM75" i="12"/>
  <c r="AL75" i="12"/>
  <c r="AK75" i="12"/>
  <c r="AJ75" i="12"/>
  <c r="AI75" i="12"/>
  <c r="AH75" i="12"/>
  <c r="AG75"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AM74" i="12"/>
  <c r="AL74" i="12"/>
  <c r="AK74" i="12"/>
  <c r="AJ74" i="12"/>
  <c r="AI74" i="12"/>
  <c r="AH74" i="12"/>
  <c r="AG74" i="12"/>
  <c r="AF74" i="12"/>
  <c r="AE74" i="12"/>
  <c r="AD74" i="12"/>
  <c r="AC74" i="12"/>
  <c r="AB74" i="12"/>
  <c r="AA74" i="12"/>
  <c r="Z74" i="12"/>
  <c r="Y74" i="12"/>
  <c r="X74" i="12"/>
  <c r="W74" i="12"/>
  <c r="V74" i="12"/>
  <c r="U74" i="12"/>
  <c r="T74" i="12"/>
  <c r="S74" i="12"/>
  <c r="R74" i="12"/>
  <c r="Q74" i="12"/>
  <c r="P74" i="12"/>
  <c r="O74" i="12"/>
  <c r="N74" i="12"/>
  <c r="M74" i="12"/>
  <c r="L74" i="12"/>
  <c r="K74" i="12"/>
  <c r="J74" i="12"/>
  <c r="I74" i="12"/>
  <c r="H74" i="12"/>
  <c r="G74" i="12"/>
  <c r="F74" i="12"/>
  <c r="E74" i="12"/>
  <c r="D74" i="12"/>
  <c r="AM73" i="12"/>
  <c r="AL73" i="12"/>
  <c r="AK73" i="12"/>
  <c r="AJ73" i="12"/>
  <c r="AI73" i="12"/>
  <c r="AH73" i="12"/>
  <c r="AG73" i="12"/>
  <c r="AF73" i="12"/>
  <c r="AE73" i="12"/>
  <c r="AD73" i="12"/>
  <c r="AC73" i="12"/>
  <c r="AB73" i="12"/>
  <c r="AA73" i="12"/>
  <c r="Z73" i="12"/>
  <c r="Y73" i="12"/>
  <c r="X73" i="12"/>
  <c r="W73" i="12"/>
  <c r="V73" i="12"/>
  <c r="U73" i="12"/>
  <c r="T73" i="12"/>
  <c r="S73" i="12"/>
  <c r="R73" i="12"/>
  <c r="Q73" i="12"/>
  <c r="P73" i="12"/>
  <c r="O73" i="12"/>
  <c r="N73" i="12"/>
  <c r="M73" i="12"/>
  <c r="L73" i="12"/>
  <c r="K73" i="12"/>
  <c r="J73" i="12"/>
  <c r="I73" i="12"/>
  <c r="H73" i="12"/>
  <c r="G73" i="12"/>
  <c r="F73" i="12"/>
  <c r="E73" i="12"/>
  <c r="D73" i="12"/>
  <c r="AM72" i="12"/>
  <c r="AL72" i="12"/>
  <c r="AK72" i="12"/>
  <c r="AJ72" i="12"/>
  <c r="AI72" i="12"/>
  <c r="AH72" i="12"/>
  <c r="AG72" i="12"/>
  <c r="AF72" i="12"/>
  <c r="AE72" i="12"/>
  <c r="AD72" i="12"/>
  <c r="AC72" i="12"/>
  <c r="AB72" i="12"/>
  <c r="AA72" i="12"/>
  <c r="Z72" i="12"/>
  <c r="Y72" i="12"/>
  <c r="X72" i="12"/>
  <c r="W72" i="12"/>
  <c r="V72" i="12"/>
  <c r="U72" i="12"/>
  <c r="T72" i="12"/>
  <c r="S72" i="12"/>
  <c r="R72" i="12"/>
  <c r="Q72" i="12"/>
  <c r="P72" i="12"/>
  <c r="O72" i="12"/>
  <c r="N72" i="12"/>
  <c r="M72" i="12"/>
  <c r="L72" i="12"/>
  <c r="K72" i="12"/>
  <c r="J72" i="12"/>
  <c r="I72" i="12"/>
  <c r="H72" i="12"/>
  <c r="G72" i="12"/>
  <c r="F72" i="12"/>
  <c r="E72" i="12"/>
  <c r="D72" i="12"/>
  <c r="AM71" i="12"/>
  <c r="AL71" i="12"/>
  <c r="AK71" i="12"/>
  <c r="AJ71" i="12"/>
  <c r="AI71" i="12"/>
  <c r="AH71" i="12"/>
  <c r="AG71" i="12"/>
  <c r="AF71" i="12"/>
  <c r="AE71" i="12"/>
  <c r="AD71" i="12"/>
  <c r="AC71" i="12"/>
  <c r="AB71" i="12"/>
  <c r="AA71" i="12"/>
  <c r="Z71" i="12"/>
  <c r="Y71" i="12"/>
  <c r="X71" i="12"/>
  <c r="W71" i="12"/>
  <c r="V71" i="12"/>
  <c r="U71" i="12"/>
  <c r="T71" i="12"/>
  <c r="S71" i="12"/>
  <c r="R71" i="12"/>
  <c r="Q71" i="12"/>
  <c r="P71" i="12"/>
  <c r="O71" i="12"/>
  <c r="N71" i="12"/>
  <c r="M71" i="12"/>
  <c r="L71" i="12"/>
  <c r="K71" i="12"/>
  <c r="J71" i="12"/>
  <c r="I71" i="12"/>
  <c r="H71" i="12"/>
  <c r="G71" i="12"/>
  <c r="F71" i="12"/>
  <c r="E71" i="12"/>
  <c r="D71" i="12"/>
  <c r="AM70" i="12"/>
  <c r="AL70" i="12"/>
  <c r="AK70" i="12"/>
  <c r="AJ70" i="12"/>
  <c r="AI70" i="12"/>
  <c r="AH70" i="12"/>
  <c r="AG70" i="12"/>
  <c r="AF70" i="12"/>
  <c r="AE70" i="12"/>
  <c r="AD70" i="12"/>
  <c r="AC70" i="12"/>
  <c r="AB70" i="12"/>
  <c r="AA70" i="12"/>
  <c r="Z70" i="12"/>
  <c r="Y70" i="12"/>
  <c r="X70" i="12"/>
  <c r="W70" i="12"/>
  <c r="V70" i="12"/>
  <c r="U70" i="12"/>
  <c r="T70" i="12"/>
  <c r="S70" i="12"/>
  <c r="R70" i="12"/>
  <c r="Q70" i="12"/>
  <c r="P70" i="12"/>
  <c r="O70" i="12"/>
  <c r="N70" i="12"/>
  <c r="M70" i="12"/>
  <c r="L70" i="12"/>
  <c r="K70" i="12"/>
  <c r="J70" i="12"/>
  <c r="I70" i="12"/>
  <c r="H70" i="12"/>
  <c r="G70" i="12"/>
  <c r="F70" i="12"/>
  <c r="E70" i="12"/>
  <c r="D70"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AM68" i="12"/>
  <c r="AL68" i="12"/>
  <c r="AK68" i="12"/>
  <c r="AJ68" i="12"/>
  <c r="AI68" i="12"/>
  <c r="AH68" i="12"/>
  <c r="AG68" i="12"/>
  <c r="AF68"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F68" i="12"/>
  <c r="E68" i="12"/>
  <c r="D68" i="12"/>
  <c r="AM67" i="12"/>
  <c r="AL67"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M66" i="12"/>
  <c r="L66" i="12"/>
  <c r="K66" i="12"/>
  <c r="J66" i="12"/>
  <c r="I66" i="12"/>
  <c r="H66" i="12"/>
  <c r="G66" i="12"/>
  <c r="F66" i="12"/>
  <c r="E66" i="12"/>
  <c r="D66" i="12"/>
  <c r="AM65" i="12"/>
  <c r="AL65" i="12"/>
  <c r="AK65" i="12"/>
  <c r="AJ65" i="12"/>
  <c r="AI65" i="12"/>
  <c r="AH65" i="12"/>
  <c r="AG65" i="12"/>
  <c r="AF65" i="12"/>
  <c r="AE65" i="12"/>
  <c r="AD65" i="12"/>
  <c r="AC65" i="12"/>
  <c r="AB65" i="12"/>
  <c r="AA65" i="12"/>
  <c r="Z65" i="12"/>
  <c r="Y65" i="12"/>
  <c r="X65" i="12"/>
  <c r="W65" i="12"/>
  <c r="V65" i="12"/>
  <c r="U65" i="12"/>
  <c r="T65" i="12"/>
  <c r="S65" i="12"/>
  <c r="R65" i="12"/>
  <c r="Q65" i="12"/>
  <c r="P65" i="12"/>
  <c r="O65" i="12"/>
  <c r="N65" i="12"/>
  <c r="M65" i="12"/>
  <c r="L65" i="12"/>
  <c r="K65" i="12"/>
  <c r="J65" i="12"/>
  <c r="I65" i="12"/>
  <c r="H65" i="12"/>
  <c r="G65" i="12"/>
  <c r="F65" i="12"/>
  <c r="E65" i="12"/>
  <c r="D65" i="12"/>
  <c r="AM64" i="12"/>
  <c r="AL64" i="12"/>
  <c r="AK64" i="12"/>
  <c r="AJ64" i="12"/>
  <c r="AI64" i="12"/>
  <c r="AH64" i="12"/>
  <c r="AG64" i="12"/>
  <c r="AF64" i="12"/>
  <c r="AE64" i="12"/>
  <c r="AD64" i="12"/>
  <c r="AC64" i="12"/>
  <c r="AB64" i="12"/>
  <c r="AA64" i="12"/>
  <c r="Z64" i="12"/>
  <c r="Y64" i="12"/>
  <c r="X64" i="12"/>
  <c r="W64" i="12"/>
  <c r="V64" i="12"/>
  <c r="U64" i="12"/>
  <c r="T64" i="12"/>
  <c r="S64" i="12"/>
  <c r="R64" i="12"/>
  <c r="Q64" i="12"/>
  <c r="P64" i="12"/>
  <c r="O64" i="12"/>
  <c r="N64" i="12"/>
  <c r="M64" i="12"/>
  <c r="L64" i="12"/>
  <c r="K64" i="12"/>
  <c r="J64" i="12"/>
  <c r="I64" i="12"/>
  <c r="H64" i="12"/>
  <c r="G64" i="12"/>
  <c r="F64" i="12"/>
  <c r="E64" i="12"/>
  <c r="D64" i="12"/>
  <c r="AM63" i="12"/>
  <c r="AL63" i="12"/>
  <c r="AK63" i="12"/>
  <c r="AJ63" i="12"/>
  <c r="AI63" i="12"/>
  <c r="AH63" i="12"/>
  <c r="AG63" i="12"/>
  <c r="AF63" i="12"/>
  <c r="AE63" i="12"/>
  <c r="AD63" i="12"/>
  <c r="AC63" i="12"/>
  <c r="AB63" i="12"/>
  <c r="AA63" i="12"/>
  <c r="Z63" i="12"/>
  <c r="Y63" i="12"/>
  <c r="X63" i="12"/>
  <c r="W63" i="12"/>
  <c r="V63" i="12"/>
  <c r="U63" i="12"/>
  <c r="T63" i="12"/>
  <c r="S63" i="12"/>
  <c r="R63" i="12"/>
  <c r="Q63" i="12"/>
  <c r="P63" i="12"/>
  <c r="O63" i="12"/>
  <c r="N63" i="12"/>
  <c r="M63" i="12"/>
  <c r="L63" i="12"/>
  <c r="K63" i="12"/>
  <c r="J63" i="12"/>
  <c r="I63" i="12"/>
  <c r="H63" i="12"/>
  <c r="G63" i="12"/>
  <c r="F63" i="12"/>
  <c r="E63" i="12"/>
  <c r="D63" i="12"/>
  <c r="AM62" i="12"/>
  <c r="AL62" i="12"/>
  <c r="AK62" i="12"/>
  <c r="AJ62" i="12"/>
  <c r="AI62" i="12"/>
  <c r="AH62" i="12"/>
  <c r="AG62" i="12"/>
  <c r="AF62" i="12"/>
  <c r="AE62" i="12"/>
  <c r="AD62" i="12"/>
  <c r="AC62" i="12"/>
  <c r="AB62" i="12"/>
  <c r="AA62" i="12"/>
  <c r="Z62" i="12"/>
  <c r="Y62" i="12"/>
  <c r="X62" i="12"/>
  <c r="W62" i="12"/>
  <c r="V62" i="12"/>
  <c r="U62" i="12"/>
  <c r="T62" i="12"/>
  <c r="S62" i="12"/>
  <c r="R62" i="12"/>
  <c r="Q62" i="12"/>
  <c r="P62" i="12"/>
  <c r="O62" i="12"/>
  <c r="N62" i="12"/>
  <c r="M62" i="12"/>
  <c r="L62" i="12"/>
  <c r="K62" i="12"/>
  <c r="J62" i="12"/>
  <c r="I62" i="12"/>
  <c r="H62" i="12"/>
  <c r="G62" i="12"/>
  <c r="F62" i="12"/>
  <c r="E62" i="12"/>
  <c r="D62" i="12"/>
  <c r="AM61" i="12"/>
  <c r="AL61" i="12"/>
  <c r="AK61" i="12"/>
  <c r="AJ61" i="12"/>
  <c r="AI61" i="12"/>
  <c r="AH61" i="12"/>
  <c r="AG61" i="12"/>
  <c r="AF61" i="12"/>
  <c r="AE61" i="12"/>
  <c r="AD61" i="12"/>
  <c r="AC61" i="12"/>
  <c r="AB61" i="12"/>
  <c r="AA61" i="12"/>
  <c r="Z61" i="12"/>
  <c r="Y61" i="12"/>
  <c r="X61" i="12"/>
  <c r="W61" i="12"/>
  <c r="V61" i="12"/>
  <c r="U61" i="12"/>
  <c r="T61" i="12"/>
  <c r="S61" i="12"/>
  <c r="R61" i="12"/>
  <c r="Q61" i="12"/>
  <c r="P61" i="12"/>
  <c r="O61" i="12"/>
  <c r="N61" i="12"/>
  <c r="M61" i="12"/>
  <c r="L61" i="12"/>
  <c r="K61" i="12"/>
  <c r="J61" i="12"/>
  <c r="I61" i="12"/>
  <c r="H61" i="12"/>
  <c r="G61" i="12"/>
  <c r="F61" i="12"/>
  <c r="E61" i="12"/>
  <c r="D61"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60" i="12"/>
  <c r="AM59" i="12"/>
  <c r="AL59" i="12"/>
  <c r="AK59" i="12"/>
  <c r="AJ59" i="12"/>
  <c r="AI59" i="12"/>
  <c r="AH59" i="12"/>
  <c r="AG59" i="12"/>
  <c r="AF59" i="12"/>
  <c r="AE59" i="12"/>
  <c r="AD59" i="12"/>
  <c r="AC59" i="12"/>
  <c r="AB59" i="12"/>
  <c r="AA59" i="12"/>
  <c r="Z59" i="12"/>
  <c r="Y59" i="12"/>
  <c r="X59" i="12"/>
  <c r="W59" i="12"/>
  <c r="V59" i="12"/>
  <c r="U59" i="12"/>
  <c r="T59" i="12"/>
  <c r="S59" i="12"/>
  <c r="R59" i="12"/>
  <c r="Q59" i="12"/>
  <c r="P59" i="12"/>
  <c r="O59" i="12"/>
  <c r="N59" i="12"/>
  <c r="M59" i="12"/>
  <c r="L59" i="12"/>
  <c r="K59" i="12"/>
  <c r="J59" i="12"/>
  <c r="I59" i="12"/>
  <c r="H59" i="12"/>
  <c r="G59" i="12"/>
  <c r="F59" i="12"/>
  <c r="E59" i="12"/>
  <c r="D59" i="12"/>
  <c r="AM58" i="12"/>
  <c r="AL58" i="12"/>
  <c r="AK58" i="12"/>
  <c r="AJ58" i="12"/>
  <c r="AI58" i="12"/>
  <c r="AH58" i="12"/>
  <c r="AG58" i="12"/>
  <c r="AF58" i="12"/>
  <c r="AE58" i="12"/>
  <c r="AD58" i="12"/>
  <c r="AC58" i="12"/>
  <c r="AB58" i="12"/>
  <c r="AA58" i="12"/>
  <c r="Z58" i="12"/>
  <c r="Y58" i="12"/>
  <c r="X58" i="12"/>
  <c r="W58" i="12"/>
  <c r="V58" i="12"/>
  <c r="U58" i="12"/>
  <c r="T58" i="12"/>
  <c r="S58" i="12"/>
  <c r="R58" i="12"/>
  <c r="Q58" i="12"/>
  <c r="P58" i="12"/>
  <c r="O58" i="12"/>
  <c r="N58" i="12"/>
  <c r="M58" i="12"/>
  <c r="L58" i="12"/>
  <c r="K58" i="12"/>
  <c r="J58" i="12"/>
  <c r="I58" i="12"/>
  <c r="H58" i="12"/>
  <c r="G58" i="12"/>
  <c r="F58" i="12"/>
  <c r="E58" i="12"/>
  <c r="D58" i="12"/>
  <c r="AM57" i="12"/>
  <c r="AL57" i="12"/>
  <c r="AK57" i="12"/>
  <c r="AJ57" i="12"/>
  <c r="AI57" i="12"/>
  <c r="AH57" i="12"/>
  <c r="AG57" i="12"/>
  <c r="AF57"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D57" i="12"/>
  <c r="AM56" i="12"/>
  <c r="AL56" i="12"/>
  <c r="AK56" i="12"/>
  <c r="AJ56" i="12"/>
  <c r="AI56" i="12"/>
  <c r="AH56" i="12"/>
  <c r="AG56" i="12"/>
  <c r="AF56" i="12"/>
  <c r="AE56" i="12"/>
  <c r="AD56" i="12"/>
  <c r="AC56" i="12"/>
  <c r="AB56" i="12"/>
  <c r="AA56" i="12"/>
  <c r="Z56" i="12"/>
  <c r="Y56" i="12"/>
  <c r="X56" i="12"/>
  <c r="W56" i="12"/>
  <c r="V56" i="12"/>
  <c r="U56" i="12"/>
  <c r="T56" i="12"/>
  <c r="S56" i="12"/>
  <c r="R56" i="12"/>
  <c r="Q56" i="12"/>
  <c r="P56" i="12"/>
  <c r="O56" i="12"/>
  <c r="N56" i="12"/>
  <c r="M56" i="12"/>
  <c r="L56" i="12"/>
  <c r="K56" i="12"/>
  <c r="J56" i="12"/>
  <c r="I56" i="12"/>
  <c r="H56" i="12"/>
  <c r="G56" i="12"/>
  <c r="F56" i="12"/>
  <c r="E56" i="12"/>
  <c r="D56" i="12"/>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I55" i="12"/>
  <c r="H55" i="12"/>
  <c r="G55" i="12"/>
  <c r="F55" i="12"/>
  <c r="E55" i="12"/>
  <c r="D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D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D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I52" i="12"/>
  <c r="H52" i="12"/>
  <c r="G52" i="12"/>
  <c r="F52" i="12"/>
  <c r="E52" i="12"/>
  <c r="D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I51" i="12"/>
  <c r="H51" i="12"/>
  <c r="G51" i="12"/>
  <c r="F51" i="12"/>
  <c r="E51" i="12"/>
  <c r="D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I50" i="12"/>
  <c r="H50" i="12"/>
  <c r="G50" i="12"/>
  <c r="F50" i="12"/>
  <c r="E50" i="12"/>
  <c r="D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D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D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I44" i="12"/>
  <c r="H44" i="12"/>
  <c r="G44" i="12"/>
  <c r="F44" i="12"/>
  <c r="E44" i="12"/>
  <c r="D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D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D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D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D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D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F27" i="12"/>
  <c r="E27" i="12"/>
  <c r="D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D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D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D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D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D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D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I15" i="12"/>
  <c r="H15" i="12"/>
  <c r="G15" i="12"/>
  <c r="F15" i="12"/>
  <c r="E15" i="12"/>
  <c r="D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I13" i="12"/>
  <c r="H13" i="12"/>
  <c r="G13" i="12"/>
  <c r="F13" i="12"/>
  <c r="E13" i="12"/>
  <c r="D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D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D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I9" i="12"/>
  <c r="H9" i="12"/>
  <c r="G9" i="12"/>
  <c r="F9" i="12"/>
  <c r="E9" i="12"/>
  <c r="D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I7" i="12"/>
  <c r="H7" i="12"/>
  <c r="G7" i="12"/>
  <c r="F7" i="12"/>
  <c r="E7" i="12"/>
  <c r="D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AM5" i="12"/>
  <c r="AL5" i="12"/>
  <c r="AK5" i="12"/>
  <c r="AJ5" i="12"/>
  <c r="AI5" i="12"/>
  <c r="AH5" i="12"/>
  <c r="AG5" i="12"/>
  <c r="AF5" i="12"/>
  <c r="AE5" i="12"/>
  <c r="AD5" i="12"/>
  <c r="AC5" i="12"/>
  <c r="AB5" i="12"/>
  <c r="AA5" i="12"/>
  <c r="Z5" i="12"/>
  <c r="Y5" i="12"/>
  <c r="X5" i="12"/>
  <c r="W5" i="12"/>
  <c r="V5" i="12"/>
  <c r="U5" i="12"/>
  <c r="T5" i="12"/>
  <c r="S5" i="12"/>
  <c r="R5" i="12"/>
  <c r="Q5" i="12"/>
  <c r="P5" i="12"/>
  <c r="O5" i="12"/>
  <c r="N5" i="12"/>
  <c r="M5" i="12"/>
  <c r="L5" i="12"/>
  <c r="K5" i="12"/>
  <c r="J5" i="12"/>
  <c r="I5" i="12"/>
  <c r="H5" i="12"/>
  <c r="G5" i="12"/>
  <c r="F5" i="12"/>
  <c r="E5" i="12"/>
  <c r="D5" i="12"/>
  <c r="AM4" i="12"/>
  <c r="AL4" i="12"/>
  <c r="AK4" i="12"/>
  <c r="AJ4" i="12"/>
  <c r="AI4" i="12"/>
  <c r="AH4" i="12"/>
  <c r="AG4" i="12"/>
  <c r="AF4" i="12"/>
  <c r="AE4" i="12"/>
  <c r="AD4" i="12"/>
  <c r="AC4" i="12"/>
  <c r="AB4" i="12"/>
  <c r="AA4" i="12"/>
  <c r="Z4" i="12"/>
  <c r="Y4" i="12"/>
  <c r="X4" i="12"/>
  <c r="W4" i="12"/>
  <c r="V4" i="12"/>
  <c r="U4" i="12"/>
  <c r="T4" i="12"/>
  <c r="S4" i="12"/>
  <c r="R4" i="12"/>
  <c r="Q4" i="12"/>
  <c r="P4" i="12"/>
  <c r="O4" i="12"/>
  <c r="N4" i="12"/>
  <c r="M4" i="12"/>
  <c r="L4" i="12"/>
  <c r="K4" i="12"/>
  <c r="J4" i="12"/>
  <c r="I4" i="12"/>
  <c r="H4" i="12"/>
  <c r="G4" i="12"/>
  <c r="F4" i="12"/>
  <c r="E4" i="12"/>
  <c r="D4" i="12"/>
  <c r="B105" i="11"/>
  <c r="B187" i="11" s="1"/>
  <c r="B269" i="11" s="1"/>
  <c r="B351" i="11" s="1"/>
  <c r="B433" i="11" s="1"/>
  <c r="B515" i="11" s="1"/>
  <c r="B597" i="11" s="1"/>
  <c r="B93" i="11"/>
  <c r="B175" i="11" s="1"/>
  <c r="B257" i="11" s="1"/>
  <c r="B339" i="11" s="1"/>
  <c r="B421" i="11" s="1"/>
  <c r="B503" i="11" s="1"/>
  <c r="B585" i="11" s="1"/>
  <c r="AL88" i="11" a="1"/>
  <c r="AL88" i="11" s="1"/>
  <c r="AG88" i="11" a="1"/>
  <c r="AG88" i="11" s="1"/>
  <c r="Z88" i="11" a="1"/>
  <c r="Z88" i="11" s="1"/>
  <c r="Y88" i="11" a="1"/>
  <c r="Y88" i="11" s="1"/>
  <c r="X88" i="11" a="1"/>
  <c r="X88" i="11" s="1"/>
  <c r="U88" i="11" a="1"/>
  <c r="U88" i="11" s="1"/>
  <c r="T88" i="11" a="1"/>
  <c r="T88" i="11" s="1"/>
  <c r="R88" i="11" a="1"/>
  <c r="R88" i="11" s="1"/>
  <c r="Q88" i="11" a="1"/>
  <c r="Q88" i="11" s="1"/>
  <c r="P88" i="11" a="1"/>
  <c r="P88" i="11" s="1"/>
  <c r="L88" i="11" a="1"/>
  <c r="L88" i="11" s="1"/>
  <c r="J88" i="11" a="1"/>
  <c r="J88" i="11" s="1"/>
  <c r="J86" i="12" s="1"/>
  <c r="I88" i="11" a="1"/>
  <c r="I88" i="11" s="1"/>
  <c r="H88" i="11" a="1"/>
  <c r="H88" i="11" s="1"/>
  <c r="H86" i="12" s="1"/>
  <c r="D88" i="11" a="1"/>
  <c r="D88" i="11" s="1"/>
  <c r="AM87" i="11"/>
  <c r="AM88" i="11" s="1" a="1"/>
  <c r="AM88" i="11" s="1"/>
  <c r="AL87" i="11"/>
  <c r="AK87" i="11"/>
  <c r="AK88" i="11" s="1" a="1"/>
  <c r="AK88" i="11" s="1"/>
  <c r="AJ87" i="11"/>
  <c r="AJ88" i="11" s="1" a="1"/>
  <c r="AJ88" i="11" s="1"/>
  <c r="AI87" i="11"/>
  <c r="AI88" i="11" s="1" a="1"/>
  <c r="AI88" i="11" s="1"/>
  <c r="AH87" i="11"/>
  <c r="AH88" i="11" s="1" a="1"/>
  <c r="AH88" i="11" s="1"/>
  <c r="AG87" i="11"/>
  <c r="AF87" i="11"/>
  <c r="AF88" i="11" s="1" a="1"/>
  <c r="AF88" i="11" s="1"/>
  <c r="AE87" i="11"/>
  <c r="AE88" i="11" s="1" a="1"/>
  <c r="AE88" i="11" s="1"/>
  <c r="AD87" i="11"/>
  <c r="AD88" i="11" s="1" a="1"/>
  <c r="AD88" i="11" s="1"/>
  <c r="AC87" i="11"/>
  <c r="AC88" i="11" s="1" a="1"/>
  <c r="AC88" i="11" s="1"/>
  <c r="AB87" i="11"/>
  <c r="AB88" i="11" s="1" a="1"/>
  <c r="AB88" i="11" s="1"/>
  <c r="AA87" i="11"/>
  <c r="AA88" i="11" s="1" a="1"/>
  <c r="AA88" i="11" s="1"/>
  <c r="Z87" i="11"/>
  <c r="Y87" i="11"/>
  <c r="X87" i="11"/>
  <c r="W87" i="11"/>
  <c r="W88" i="11" s="1" a="1"/>
  <c r="W88" i="11" s="1"/>
  <c r="V87" i="11"/>
  <c r="V88" i="11" s="1" a="1"/>
  <c r="V88" i="11" s="1"/>
  <c r="U87" i="11"/>
  <c r="T87" i="11"/>
  <c r="S87" i="11"/>
  <c r="S88" i="11" s="1" a="1"/>
  <c r="S88" i="11" s="1"/>
  <c r="R87" i="11"/>
  <c r="Q87" i="11"/>
  <c r="P87" i="11"/>
  <c r="O87" i="11"/>
  <c r="O88" i="11" s="1" a="1"/>
  <c r="O88" i="11" s="1"/>
  <c r="N87" i="11"/>
  <c r="N88" i="11" s="1" a="1"/>
  <c r="N88" i="11" s="1"/>
  <c r="M87" i="11"/>
  <c r="M88" i="11" s="1" a="1"/>
  <c r="M88" i="11" s="1"/>
  <c r="L87" i="11"/>
  <c r="K87" i="11"/>
  <c r="K88" i="11" s="1" a="1"/>
  <c r="K88" i="11" s="1"/>
  <c r="J87" i="11"/>
  <c r="I87" i="11"/>
  <c r="H87" i="11"/>
  <c r="G87" i="11"/>
  <c r="G88" i="11" s="1" a="1"/>
  <c r="G88" i="11" s="1"/>
  <c r="F87" i="11"/>
  <c r="F88" i="11" s="1" a="1"/>
  <c r="F88" i="11" s="1"/>
  <c r="E87" i="11"/>
  <c r="E88" i="11" s="1" a="1"/>
  <c r="E88" i="11" s="1"/>
  <c r="D87" i="11"/>
  <c r="C83" i="11"/>
  <c r="C166" i="11" s="1"/>
  <c r="C248" i="11" s="1"/>
  <c r="C330" i="11" s="1"/>
  <c r="C412" i="11" s="1"/>
  <c r="C494" i="11" s="1"/>
  <c r="C576" i="11" s="1"/>
  <c r="C658" i="11" s="1"/>
  <c r="B83" i="11"/>
  <c r="C82" i="11"/>
  <c r="C165" i="11" s="1"/>
  <c r="C247" i="11" s="1"/>
  <c r="C329" i="11" s="1"/>
  <c r="C411" i="11" s="1"/>
  <c r="C493" i="11" s="1"/>
  <c r="C575" i="11" s="1"/>
  <c r="C657" i="11" s="1"/>
  <c r="B82" i="11"/>
  <c r="C81" i="11"/>
  <c r="C164" i="11" s="1"/>
  <c r="C246" i="11" s="1"/>
  <c r="C328" i="11" s="1"/>
  <c r="C410" i="11" s="1"/>
  <c r="C492" i="11" s="1"/>
  <c r="C574" i="11" s="1"/>
  <c r="C656" i="11" s="1"/>
  <c r="B81" i="11"/>
  <c r="C80" i="11"/>
  <c r="C163" i="11" s="1"/>
  <c r="C245" i="11" s="1"/>
  <c r="C327" i="11" s="1"/>
  <c r="C409" i="11" s="1"/>
  <c r="C491" i="11" s="1"/>
  <c r="C573" i="11" s="1"/>
  <c r="C655" i="11" s="1"/>
  <c r="B80" i="11"/>
  <c r="C79" i="11"/>
  <c r="C162" i="11" s="1"/>
  <c r="C244" i="11" s="1"/>
  <c r="C326" i="11" s="1"/>
  <c r="C408" i="11" s="1"/>
  <c r="C490" i="11" s="1"/>
  <c r="C572" i="11" s="1"/>
  <c r="C654" i="11" s="1"/>
  <c r="B79" i="11"/>
  <c r="C78" i="11"/>
  <c r="C161" i="11" s="1"/>
  <c r="C243" i="11" s="1"/>
  <c r="C325" i="11" s="1"/>
  <c r="C407" i="11" s="1"/>
  <c r="C489" i="11" s="1"/>
  <c r="C571" i="11" s="1"/>
  <c r="C653" i="11" s="1"/>
  <c r="B78" i="11"/>
  <c r="C77" i="11"/>
  <c r="C160" i="11" s="1"/>
  <c r="C242" i="11" s="1"/>
  <c r="C324" i="11" s="1"/>
  <c r="C406" i="11" s="1"/>
  <c r="C488" i="11" s="1"/>
  <c r="C570" i="11" s="1"/>
  <c r="C652" i="11" s="1"/>
  <c r="B77" i="11"/>
  <c r="C76" i="11"/>
  <c r="C159" i="11" s="1"/>
  <c r="C241" i="11" s="1"/>
  <c r="C323" i="11" s="1"/>
  <c r="C405" i="11" s="1"/>
  <c r="C487" i="11" s="1"/>
  <c r="C569" i="11" s="1"/>
  <c r="C651" i="11" s="1"/>
  <c r="B76" i="11"/>
  <c r="C75" i="11"/>
  <c r="C158" i="11" s="1"/>
  <c r="C240" i="11" s="1"/>
  <c r="C322" i="11" s="1"/>
  <c r="C404" i="11" s="1"/>
  <c r="C486" i="11" s="1"/>
  <c r="C568" i="11" s="1"/>
  <c r="C650" i="11" s="1"/>
  <c r="B75" i="11"/>
  <c r="C74" i="11"/>
  <c r="C157" i="11" s="1"/>
  <c r="C239" i="11" s="1"/>
  <c r="C321" i="11" s="1"/>
  <c r="C403" i="11" s="1"/>
  <c r="C485" i="11" s="1"/>
  <c r="C567" i="11" s="1"/>
  <c r="C649" i="11" s="1"/>
  <c r="B74" i="11"/>
  <c r="C73" i="11"/>
  <c r="C156" i="11" s="1"/>
  <c r="C238" i="11" s="1"/>
  <c r="C320" i="11" s="1"/>
  <c r="C402" i="11" s="1"/>
  <c r="C484" i="11" s="1"/>
  <c r="C566" i="11" s="1"/>
  <c r="C648" i="11" s="1"/>
  <c r="B73" i="11"/>
  <c r="C72" i="11"/>
  <c r="C155" i="11" s="1"/>
  <c r="C237" i="11" s="1"/>
  <c r="C319" i="11" s="1"/>
  <c r="C401" i="11" s="1"/>
  <c r="C483" i="11" s="1"/>
  <c r="C565" i="11" s="1"/>
  <c r="C647" i="11" s="1"/>
  <c r="B72" i="11"/>
  <c r="C71" i="11"/>
  <c r="C154" i="11" s="1"/>
  <c r="C236" i="11" s="1"/>
  <c r="C318" i="11" s="1"/>
  <c r="C400" i="11" s="1"/>
  <c r="C482" i="11" s="1"/>
  <c r="C564" i="11" s="1"/>
  <c r="C646" i="11" s="1"/>
  <c r="B71" i="11"/>
  <c r="C70" i="11"/>
  <c r="C153" i="11" s="1"/>
  <c r="C235" i="11" s="1"/>
  <c r="C317" i="11" s="1"/>
  <c r="C399" i="11" s="1"/>
  <c r="C481" i="11" s="1"/>
  <c r="C563" i="11" s="1"/>
  <c r="C645" i="11" s="1"/>
  <c r="B70" i="11"/>
  <c r="C69" i="11"/>
  <c r="C152" i="11" s="1"/>
  <c r="C234" i="11" s="1"/>
  <c r="C316" i="11" s="1"/>
  <c r="C398" i="11" s="1"/>
  <c r="C480" i="11" s="1"/>
  <c r="C562" i="11" s="1"/>
  <c r="C644" i="11" s="1"/>
  <c r="B69" i="11"/>
  <c r="C68" i="11"/>
  <c r="C151" i="11" s="1"/>
  <c r="C233" i="11" s="1"/>
  <c r="C315" i="11" s="1"/>
  <c r="C397" i="11" s="1"/>
  <c r="C479" i="11" s="1"/>
  <c r="C561" i="11" s="1"/>
  <c r="C643" i="11" s="1"/>
  <c r="B68" i="11"/>
  <c r="C67" i="11"/>
  <c r="C150" i="11" s="1"/>
  <c r="C232" i="11" s="1"/>
  <c r="C314" i="11" s="1"/>
  <c r="C396" i="11" s="1"/>
  <c r="C478" i="11" s="1"/>
  <c r="C560" i="11" s="1"/>
  <c r="C642" i="11" s="1"/>
  <c r="B67" i="11"/>
  <c r="C66" i="11"/>
  <c r="C149" i="11" s="1"/>
  <c r="C231" i="11" s="1"/>
  <c r="C313" i="11" s="1"/>
  <c r="C395" i="11" s="1"/>
  <c r="C477" i="11" s="1"/>
  <c r="C559" i="11" s="1"/>
  <c r="C641" i="11" s="1"/>
  <c r="B66" i="11"/>
  <c r="C65" i="11"/>
  <c r="C148" i="11" s="1"/>
  <c r="C230" i="11" s="1"/>
  <c r="C312" i="11" s="1"/>
  <c r="C394" i="11" s="1"/>
  <c r="C476" i="11" s="1"/>
  <c r="C558" i="11" s="1"/>
  <c r="C640" i="11" s="1"/>
  <c r="B65" i="11"/>
  <c r="C64" i="11"/>
  <c r="C147" i="11" s="1"/>
  <c r="C229" i="11" s="1"/>
  <c r="C311" i="11" s="1"/>
  <c r="C393" i="11" s="1"/>
  <c r="C475" i="11" s="1"/>
  <c r="C557" i="11" s="1"/>
  <c r="C639" i="11" s="1"/>
  <c r="B64" i="11"/>
  <c r="C63" i="11"/>
  <c r="C146" i="11" s="1"/>
  <c r="C228" i="11" s="1"/>
  <c r="C310" i="11" s="1"/>
  <c r="C392" i="11" s="1"/>
  <c r="C474" i="11" s="1"/>
  <c r="C556" i="11" s="1"/>
  <c r="C638" i="11" s="1"/>
  <c r="B63" i="11"/>
  <c r="C62" i="11"/>
  <c r="C145" i="11" s="1"/>
  <c r="C227" i="11" s="1"/>
  <c r="C309" i="11" s="1"/>
  <c r="C391" i="11" s="1"/>
  <c r="C473" i="11" s="1"/>
  <c r="C555" i="11" s="1"/>
  <c r="C637" i="11" s="1"/>
  <c r="B62" i="11"/>
  <c r="C61" i="11"/>
  <c r="C144" i="11" s="1"/>
  <c r="C226" i="11" s="1"/>
  <c r="C308" i="11" s="1"/>
  <c r="C390" i="11" s="1"/>
  <c r="C472" i="11" s="1"/>
  <c r="C554" i="11" s="1"/>
  <c r="C636" i="11" s="1"/>
  <c r="B61" i="11"/>
  <c r="C60" i="11"/>
  <c r="C143" i="11" s="1"/>
  <c r="C225" i="11" s="1"/>
  <c r="C307" i="11" s="1"/>
  <c r="C389" i="11" s="1"/>
  <c r="C471" i="11" s="1"/>
  <c r="C553" i="11" s="1"/>
  <c r="C635" i="11" s="1"/>
  <c r="B60" i="11"/>
  <c r="C59" i="11"/>
  <c r="C142" i="11" s="1"/>
  <c r="C224" i="11" s="1"/>
  <c r="C306" i="11" s="1"/>
  <c r="C388" i="11" s="1"/>
  <c r="C470" i="11" s="1"/>
  <c r="C552" i="11" s="1"/>
  <c r="C634" i="11" s="1"/>
  <c r="B59" i="11"/>
  <c r="C58" i="11"/>
  <c r="C141" i="11" s="1"/>
  <c r="C223" i="11" s="1"/>
  <c r="C305" i="11" s="1"/>
  <c r="C387" i="11" s="1"/>
  <c r="C469" i="11" s="1"/>
  <c r="C551" i="11" s="1"/>
  <c r="C633" i="11" s="1"/>
  <c r="B58" i="11"/>
  <c r="C57" i="11"/>
  <c r="C140" i="11" s="1"/>
  <c r="C222" i="11" s="1"/>
  <c r="C304" i="11" s="1"/>
  <c r="C386" i="11" s="1"/>
  <c r="C468" i="11" s="1"/>
  <c r="C550" i="11" s="1"/>
  <c r="C632" i="11" s="1"/>
  <c r="B57" i="11"/>
  <c r="C56" i="11"/>
  <c r="C139" i="11" s="1"/>
  <c r="C221" i="11" s="1"/>
  <c r="C303" i="11" s="1"/>
  <c r="C385" i="11" s="1"/>
  <c r="C467" i="11" s="1"/>
  <c r="C549" i="11" s="1"/>
  <c r="C631" i="11" s="1"/>
  <c r="B56" i="11"/>
  <c r="C55" i="11"/>
  <c r="C138" i="11" s="1"/>
  <c r="C220" i="11" s="1"/>
  <c r="C302" i="11" s="1"/>
  <c r="C384" i="11" s="1"/>
  <c r="C466" i="11" s="1"/>
  <c r="C548" i="11" s="1"/>
  <c r="C630" i="11" s="1"/>
  <c r="B55" i="11"/>
  <c r="C54" i="11"/>
  <c r="C137" i="11" s="1"/>
  <c r="C219" i="11" s="1"/>
  <c r="C301" i="11" s="1"/>
  <c r="C383" i="11" s="1"/>
  <c r="C465" i="11" s="1"/>
  <c r="C547" i="11" s="1"/>
  <c r="C629" i="11" s="1"/>
  <c r="B54" i="11"/>
  <c r="C53" i="11"/>
  <c r="C136" i="11" s="1"/>
  <c r="C218" i="11" s="1"/>
  <c r="C300" i="11" s="1"/>
  <c r="C382" i="11" s="1"/>
  <c r="C464" i="11" s="1"/>
  <c r="C546" i="11" s="1"/>
  <c r="C628" i="11" s="1"/>
  <c r="B53" i="11"/>
  <c r="C52" i="11"/>
  <c r="C135" i="11" s="1"/>
  <c r="C217" i="11" s="1"/>
  <c r="C299" i="11" s="1"/>
  <c r="C381" i="11" s="1"/>
  <c r="C463" i="11" s="1"/>
  <c r="C545" i="11" s="1"/>
  <c r="C627" i="11" s="1"/>
  <c r="B52" i="11"/>
  <c r="C51" i="11"/>
  <c r="C134" i="11" s="1"/>
  <c r="C216" i="11" s="1"/>
  <c r="C298" i="11" s="1"/>
  <c r="C380" i="11" s="1"/>
  <c r="C462" i="11" s="1"/>
  <c r="C544" i="11" s="1"/>
  <c r="C626" i="11" s="1"/>
  <c r="B51" i="11"/>
  <c r="C50" i="11"/>
  <c r="C133" i="11" s="1"/>
  <c r="C215" i="11" s="1"/>
  <c r="C297" i="11" s="1"/>
  <c r="C379" i="11" s="1"/>
  <c r="C461" i="11" s="1"/>
  <c r="C543" i="11" s="1"/>
  <c r="C625" i="11" s="1"/>
  <c r="B50" i="11"/>
  <c r="C49" i="11"/>
  <c r="C132" i="11" s="1"/>
  <c r="C214" i="11" s="1"/>
  <c r="C296" i="11" s="1"/>
  <c r="C378" i="11" s="1"/>
  <c r="C460" i="11" s="1"/>
  <c r="C542" i="11" s="1"/>
  <c r="C624" i="11" s="1"/>
  <c r="B49" i="11"/>
  <c r="C48" i="11"/>
  <c r="C131" i="11" s="1"/>
  <c r="C213" i="11" s="1"/>
  <c r="C295" i="11" s="1"/>
  <c r="C377" i="11" s="1"/>
  <c r="C459" i="11" s="1"/>
  <c r="C541" i="11" s="1"/>
  <c r="C623" i="11" s="1"/>
  <c r="B48" i="11"/>
  <c r="C47" i="11"/>
  <c r="C130" i="11" s="1"/>
  <c r="C212" i="11" s="1"/>
  <c r="C294" i="11" s="1"/>
  <c r="C376" i="11" s="1"/>
  <c r="C458" i="11" s="1"/>
  <c r="C540" i="11" s="1"/>
  <c r="C622" i="11" s="1"/>
  <c r="B47" i="11"/>
  <c r="C46" i="11"/>
  <c r="C129" i="11" s="1"/>
  <c r="C211" i="11" s="1"/>
  <c r="C293" i="11" s="1"/>
  <c r="C375" i="11" s="1"/>
  <c r="C457" i="11" s="1"/>
  <c r="C539" i="11" s="1"/>
  <c r="C621" i="11" s="1"/>
  <c r="B46" i="11"/>
  <c r="C45" i="11"/>
  <c r="C128" i="11" s="1"/>
  <c r="C210" i="11" s="1"/>
  <c r="C292" i="11" s="1"/>
  <c r="C374" i="11" s="1"/>
  <c r="C456" i="11" s="1"/>
  <c r="C538" i="11" s="1"/>
  <c r="C620" i="11" s="1"/>
  <c r="B45" i="11"/>
  <c r="C44" i="11"/>
  <c r="C127" i="11" s="1"/>
  <c r="C209" i="11" s="1"/>
  <c r="C291" i="11" s="1"/>
  <c r="C373" i="11" s="1"/>
  <c r="C455" i="11" s="1"/>
  <c r="C537" i="11" s="1"/>
  <c r="C619" i="11" s="1"/>
  <c r="B44" i="11"/>
  <c r="C43" i="11"/>
  <c r="C126" i="11" s="1"/>
  <c r="C208" i="11" s="1"/>
  <c r="C290" i="11" s="1"/>
  <c r="C372" i="11" s="1"/>
  <c r="C454" i="11" s="1"/>
  <c r="C536" i="11" s="1"/>
  <c r="C618" i="11" s="1"/>
  <c r="B43" i="11"/>
  <c r="C42" i="11"/>
  <c r="C125" i="11" s="1"/>
  <c r="C207" i="11" s="1"/>
  <c r="C289" i="11" s="1"/>
  <c r="C371" i="11" s="1"/>
  <c r="C453" i="11" s="1"/>
  <c r="C535" i="11" s="1"/>
  <c r="C617" i="11" s="1"/>
  <c r="B42" i="11"/>
  <c r="C41" i="11"/>
  <c r="C124" i="11" s="1"/>
  <c r="C206" i="11" s="1"/>
  <c r="C288" i="11" s="1"/>
  <c r="C370" i="11" s="1"/>
  <c r="C452" i="11" s="1"/>
  <c r="C534" i="11" s="1"/>
  <c r="C616" i="11" s="1"/>
  <c r="B41" i="11"/>
  <c r="C40" i="11"/>
  <c r="C123" i="11" s="1"/>
  <c r="C205" i="11" s="1"/>
  <c r="C287" i="11" s="1"/>
  <c r="C369" i="11" s="1"/>
  <c r="C451" i="11" s="1"/>
  <c r="C533" i="11" s="1"/>
  <c r="C615" i="11" s="1"/>
  <c r="B40" i="11"/>
  <c r="C39" i="11"/>
  <c r="C122" i="11" s="1"/>
  <c r="C204" i="11" s="1"/>
  <c r="C286" i="11" s="1"/>
  <c r="C368" i="11" s="1"/>
  <c r="C450" i="11" s="1"/>
  <c r="C532" i="11" s="1"/>
  <c r="C614" i="11" s="1"/>
  <c r="B39" i="11"/>
  <c r="C38" i="11"/>
  <c r="C121" i="11" s="1"/>
  <c r="C203" i="11" s="1"/>
  <c r="C285" i="11" s="1"/>
  <c r="C367" i="11" s="1"/>
  <c r="C449" i="11" s="1"/>
  <c r="C531" i="11" s="1"/>
  <c r="C613" i="11" s="1"/>
  <c r="B38" i="11"/>
  <c r="C37" i="11"/>
  <c r="C120" i="11" s="1"/>
  <c r="C202" i="11" s="1"/>
  <c r="C284" i="11" s="1"/>
  <c r="C366" i="11" s="1"/>
  <c r="C448" i="11" s="1"/>
  <c r="C530" i="11" s="1"/>
  <c r="C612" i="11" s="1"/>
  <c r="B37" i="11"/>
  <c r="C36" i="11"/>
  <c r="C119" i="11" s="1"/>
  <c r="C201" i="11" s="1"/>
  <c r="C283" i="11" s="1"/>
  <c r="C365" i="11" s="1"/>
  <c r="C447" i="11" s="1"/>
  <c r="C529" i="11" s="1"/>
  <c r="C611" i="11" s="1"/>
  <c r="B36" i="11"/>
  <c r="C35" i="11"/>
  <c r="C118" i="11" s="1"/>
  <c r="C200" i="11" s="1"/>
  <c r="C282" i="11" s="1"/>
  <c r="C364" i="11" s="1"/>
  <c r="C446" i="11" s="1"/>
  <c r="C528" i="11" s="1"/>
  <c r="C610" i="11" s="1"/>
  <c r="B35" i="11"/>
  <c r="C34" i="11"/>
  <c r="C117" i="11" s="1"/>
  <c r="C199" i="11" s="1"/>
  <c r="C281" i="11" s="1"/>
  <c r="C363" i="11" s="1"/>
  <c r="C445" i="11" s="1"/>
  <c r="C527" i="11" s="1"/>
  <c r="C609" i="11" s="1"/>
  <c r="B34" i="11"/>
  <c r="C33" i="11"/>
  <c r="C116" i="11" s="1"/>
  <c r="C198" i="11" s="1"/>
  <c r="C280" i="11" s="1"/>
  <c r="C362" i="11" s="1"/>
  <c r="C444" i="11" s="1"/>
  <c r="C526" i="11" s="1"/>
  <c r="C608" i="11" s="1"/>
  <c r="B33" i="11"/>
  <c r="C32" i="11"/>
  <c r="C115" i="11" s="1"/>
  <c r="C197" i="11" s="1"/>
  <c r="C279" i="11" s="1"/>
  <c r="C361" i="11" s="1"/>
  <c r="C443" i="11" s="1"/>
  <c r="C525" i="11" s="1"/>
  <c r="C607" i="11" s="1"/>
  <c r="B32" i="11"/>
  <c r="C31" i="11"/>
  <c r="C114" i="11" s="1"/>
  <c r="C196" i="11" s="1"/>
  <c r="C278" i="11" s="1"/>
  <c r="C360" i="11" s="1"/>
  <c r="C442" i="11" s="1"/>
  <c r="C524" i="11" s="1"/>
  <c r="C606" i="11" s="1"/>
  <c r="B31" i="11"/>
  <c r="C30" i="11"/>
  <c r="C113" i="11" s="1"/>
  <c r="C195" i="11" s="1"/>
  <c r="C277" i="11" s="1"/>
  <c r="C359" i="11" s="1"/>
  <c r="C441" i="11" s="1"/>
  <c r="C523" i="11" s="1"/>
  <c r="C605" i="11" s="1"/>
  <c r="B30" i="11"/>
  <c r="B29" i="12" s="1"/>
  <c r="C29" i="11"/>
  <c r="C112" i="11" s="1"/>
  <c r="C194" i="11" s="1"/>
  <c r="C276" i="11" s="1"/>
  <c r="C358" i="11" s="1"/>
  <c r="C440" i="11" s="1"/>
  <c r="C522" i="11" s="1"/>
  <c r="C604" i="11" s="1"/>
  <c r="B29" i="11"/>
  <c r="C28" i="11"/>
  <c r="C111" i="11" s="1"/>
  <c r="C193" i="11" s="1"/>
  <c r="C275" i="11" s="1"/>
  <c r="C357" i="11" s="1"/>
  <c r="C439" i="11" s="1"/>
  <c r="C521" i="11" s="1"/>
  <c r="C603" i="11" s="1"/>
  <c r="B28" i="11"/>
  <c r="C27" i="11"/>
  <c r="C110" i="11" s="1"/>
  <c r="C192" i="11" s="1"/>
  <c r="C274" i="11" s="1"/>
  <c r="C356" i="11" s="1"/>
  <c r="C438" i="11" s="1"/>
  <c r="C520" i="11" s="1"/>
  <c r="C602" i="11" s="1"/>
  <c r="B27" i="11"/>
  <c r="C26" i="11"/>
  <c r="C109" i="11" s="1"/>
  <c r="C191" i="11" s="1"/>
  <c r="C273" i="11" s="1"/>
  <c r="C355" i="11" s="1"/>
  <c r="C437" i="11" s="1"/>
  <c r="C519" i="11" s="1"/>
  <c r="C601" i="11" s="1"/>
  <c r="B26" i="11"/>
  <c r="B25" i="12" s="1"/>
  <c r="C25" i="11"/>
  <c r="C108" i="11" s="1"/>
  <c r="C190" i="11" s="1"/>
  <c r="C272" i="11" s="1"/>
  <c r="C354" i="11" s="1"/>
  <c r="C436" i="11" s="1"/>
  <c r="C518" i="11" s="1"/>
  <c r="C600" i="11" s="1"/>
  <c r="B25" i="11"/>
  <c r="C24" i="11"/>
  <c r="C107" i="11" s="1"/>
  <c r="C189" i="11" s="1"/>
  <c r="C271" i="11" s="1"/>
  <c r="C353" i="11" s="1"/>
  <c r="C435" i="11" s="1"/>
  <c r="C517" i="11" s="1"/>
  <c r="C599" i="11" s="1"/>
  <c r="B24" i="11"/>
  <c r="C23" i="11"/>
  <c r="C106" i="11" s="1"/>
  <c r="C188" i="11" s="1"/>
  <c r="C270" i="11" s="1"/>
  <c r="C352" i="11" s="1"/>
  <c r="C434" i="11" s="1"/>
  <c r="C516" i="11" s="1"/>
  <c r="C598" i="11" s="1"/>
  <c r="B23" i="11"/>
  <c r="C22" i="11"/>
  <c r="C105" i="11" s="1"/>
  <c r="C187" i="11" s="1"/>
  <c r="C269" i="11" s="1"/>
  <c r="C351" i="11" s="1"/>
  <c r="C433" i="11" s="1"/>
  <c r="C515" i="11" s="1"/>
  <c r="C597" i="11" s="1"/>
  <c r="B22" i="11"/>
  <c r="B21" i="12" s="1"/>
  <c r="C21" i="11"/>
  <c r="C104" i="11" s="1"/>
  <c r="C186" i="11" s="1"/>
  <c r="C268" i="11" s="1"/>
  <c r="C350" i="11" s="1"/>
  <c r="C432" i="11" s="1"/>
  <c r="C514" i="11" s="1"/>
  <c r="C596" i="11" s="1"/>
  <c r="B21" i="11"/>
  <c r="C20" i="11"/>
  <c r="C103" i="11" s="1"/>
  <c r="C185" i="11" s="1"/>
  <c r="C267" i="11" s="1"/>
  <c r="C349" i="11" s="1"/>
  <c r="C431" i="11" s="1"/>
  <c r="C513" i="11" s="1"/>
  <c r="C595" i="11" s="1"/>
  <c r="B20" i="11"/>
  <c r="C19" i="11"/>
  <c r="C102" i="11" s="1"/>
  <c r="C184" i="11" s="1"/>
  <c r="C266" i="11" s="1"/>
  <c r="C348" i="11" s="1"/>
  <c r="C430" i="11" s="1"/>
  <c r="C512" i="11" s="1"/>
  <c r="C594" i="11" s="1"/>
  <c r="B19" i="11"/>
  <c r="C18" i="11"/>
  <c r="C101" i="11" s="1"/>
  <c r="C183" i="11" s="1"/>
  <c r="C265" i="11" s="1"/>
  <c r="C347" i="11" s="1"/>
  <c r="C429" i="11" s="1"/>
  <c r="C511" i="11" s="1"/>
  <c r="C593" i="11" s="1"/>
  <c r="B18" i="11"/>
  <c r="B17" i="12" s="1"/>
  <c r="C17" i="11"/>
  <c r="C100" i="11" s="1"/>
  <c r="C182" i="11" s="1"/>
  <c r="C264" i="11" s="1"/>
  <c r="C346" i="11" s="1"/>
  <c r="C428" i="11" s="1"/>
  <c r="C510" i="11" s="1"/>
  <c r="C592" i="11" s="1"/>
  <c r="B17" i="11"/>
  <c r="C16" i="11"/>
  <c r="C99" i="11" s="1"/>
  <c r="C181" i="11" s="1"/>
  <c r="C263" i="11" s="1"/>
  <c r="C345" i="11" s="1"/>
  <c r="C427" i="11" s="1"/>
  <c r="C509" i="11" s="1"/>
  <c r="C591" i="11" s="1"/>
  <c r="B16" i="11"/>
  <c r="C15" i="11"/>
  <c r="C98" i="11" s="1"/>
  <c r="C180" i="11" s="1"/>
  <c r="C262" i="11" s="1"/>
  <c r="C344" i="11" s="1"/>
  <c r="C426" i="11" s="1"/>
  <c r="C508" i="11" s="1"/>
  <c r="C590" i="11" s="1"/>
  <c r="B15" i="11"/>
  <c r="C14" i="11"/>
  <c r="C97" i="11" s="1"/>
  <c r="C179" i="11" s="1"/>
  <c r="C261" i="11" s="1"/>
  <c r="C343" i="11" s="1"/>
  <c r="C425" i="11" s="1"/>
  <c r="C507" i="11" s="1"/>
  <c r="C589" i="11" s="1"/>
  <c r="B14" i="11"/>
  <c r="B13" i="12" s="1"/>
  <c r="C13" i="11"/>
  <c r="C96" i="11" s="1"/>
  <c r="C178" i="11" s="1"/>
  <c r="C260" i="11" s="1"/>
  <c r="C342" i="11" s="1"/>
  <c r="C424" i="11" s="1"/>
  <c r="C506" i="11" s="1"/>
  <c r="C588" i="11" s="1"/>
  <c r="B13" i="11"/>
  <c r="C12" i="11"/>
  <c r="C95" i="11" s="1"/>
  <c r="C177" i="11" s="1"/>
  <c r="C259" i="11" s="1"/>
  <c r="C341" i="11" s="1"/>
  <c r="C423" i="11" s="1"/>
  <c r="C505" i="11" s="1"/>
  <c r="C587" i="11" s="1"/>
  <c r="B12" i="11"/>
  <c r="C11" i="11"/>
  <c r="C94" i="11" s="1"/>
  <c r="C176" i="11" s="1"/>
  <c r="C258" i="11" s="1"/>
  <c r="C340" i="11" s="1"/>
  <c r="C422" i="11" s="1"/>
  <c r="C504" i="11" s="1"/>
  <c r="C586" i="11" s="1"/>
  <c r="B11" i="11"/>
  <c r="C10" i="11"/>
  <c r="C93" i="11" s="1"/>
  <c r="C175" i="11" s="1"/>
  <c r="C257" i="11" s="1"/>
  <c r="C339" i="11" s="1"/>
  <c r="C421" i="11" s="1"/>
  <c r="C503" i="11" s="1"/>
  <c r="C585" i="11" s="1"/>
  <c r="B10" i="11"/>
  <c r="B9" i="12" s="1"/>
  <c r="C9" i="11"/>
  <c r="C92" i="11" s="1"/>
  <c r="C174" i="11" s="1"/>
  <c r="C256" i="11" s="1"/>
  <c r="C338" i="11" s="1"/>
  <c r="C420" i="11" s="1"/>
  <c r="C502" i="11" s="1"/>
  <c r="C584" i="11" s="1"/>
  <c r="B9" i="11"/>
  <c r="C8" i="11"/>
  <c r="C91" i="11" s="1"/>
  <c r="C173" i="11" s="1"/>
  <c r="C255" i="11" s="1"/>
  <c r="C337" i="11" s="1"/>
  <c r="C419" i="11" s="1"/>
  <c r="C501" i="11" s="1"/>
  <c r="C583" i="11" s="1"/>
  <c r="B8" i="11"/>
  <c r="C7" i="11"/>
  <c r="C90" i="11" s="1"/>
  <c r="C172" i="11" s="1"/>
  <c r="C254" i="11" s="1"/>
  <c r="C336" i="11" s="1"/>
  <c r="C418" i="11" s="1"/>
  <c r="C500" i="11" s="1"/>
  <c r="C582" i="11" s="1"/>
  <c r="B7" i="11"/>
  <c r="C6" i="11"/>
  <c r="C89" i="11" s="1"/>
  <c r="C171" i="11" s="1"/>
  <c r="C253" i="11" s="1"/>
  <c r="C335" i="11" s="1"/>
  <c r="C417" i="11" s="1"/>
  <c r="C499" i="11" s="1"/>
  <c r="C581" i="11" s="1"/>
  <c r="B6" i="11"/>
  <c r="B5" i="12" s="1"/>
  <c r="C5" i="11"/>
  <c r="C88" i="11" s="1"/>
  <c r="C170" i="11" s="1"/>
  <c r="C252" i="11" s="1"/>
  <c r="C334" i="11" s="1"/>
  <c r="C416" i="11" s="1"/>
  <c r="C498" i="11" s="1"/>
  <c r="C580" i="11" s="1"/>
  <c r="B5" i="11"/>
  <c r="C573" i="10"/>
  <c r="C655" i="10" s="1"/>
  <c r="C533" i="10"/>
  <c r="C615" i="10" s="1"/>
  <c r="B342" i="10"/>
  <c r="B424" i="10" s="1"/>
  <c r="B506" i="10" s="1"/>
  <c r="B588" i="10" s="1"/>
  <c r="C302" i="10"/>
  <c r="C384" i="10" s="1"/>
  <c r="C466" i="10" s="1"/>
  <c r="C548" i="10" s="1"/>
  <c r="C630" i="10" s="1"/>
  <c r="B161" i="10"/>
  <c r="B243" i="10" s="1"/>
  <c r="B325" i="10" s="1"/>
  <c r="B407" i="10" s="1"/>
  <c r="B489" i="10" s="1"/>
  <c r="B571" i="10" s="1"/>
  <c r="B653" i="10" s="1"/>
  <c r="B157" i="10"/>
  <c r="B239" i="10" s="1"/>
  <c r="B321" i="10" s="1"/>
  <c r="B403" i="10" s="1"/>
  <c r="B485" i="10" s="1"/>
  <c r="B567" i="10" s="1"/>
  <c r="B649" i="10" s="1"/>
  <c r="C155" i="10"/>
  <c r="C237" i="10" s="1"/>
  <c r="C319" i="10" s="1"/>
  <c r="C401" i="10" s="1"/>
  <c r="C483" i="10" s="1"/>
  <c r="C565" i="10" s="1"/>
  <c r="C647" i="10" s="1"/>
  <c r="B155" i="10"/>
  <c r="B237" i="10" s="1"/>
  <c r="B319" i="10" s="1"/>
  <c r="B401" i="10" s="1"/>
  <c r="B483" i="10" s="1"/>
  <c r="B565" i="10" s="1"/>
  <c r="B647" i="10" s="1"/>
  <c r="B153" i="10"/>
  <c r="B235" i="10" s="1"/>
  <c r="B317" i="10" s="1"/>
  <c r="B399" i="10" s="1"/>
  <c r="B481" i="10" s="1"/>
  <c r="B563" i="10" s="1"/>
  <c r="B645" i="10" s="1"/>
  <c r="B151" i="10"/>
  <c r="B233" i="10" s="1"/>
  <c r="B315" i="10" s="1"/>
  <c r="B397" i="10" s="1"/>
  <c r="B479" i="10" s="1"/>
  <c r="B561" i="10" s="1"/>
  <c r="B643" i="10" s="1"/>
  <c r="C144" i="10"/>
  <c r="C226" i="10" s="1"/>
  <c r="C308" i="10" s="1"/>
  <c r="C390" i="10" s="1"/>
  <c r="C472" i="10" s="1"/>
  <c r="C554" i="10" s="1"/>
  <c r="C636" i="10" s="1"/>
  <c r="C143" i="10"/>
  <c r="C225" i="10" s="1"/>
  <c r="C307" i="10" s="1"/>
  <c r="C389" i="10" s="1"/>
  <c r="C471" i="10" s="1"/>
  <c r="C553" i="10" s="1"/>
  <c r="C635" i="10" s="1"/>
  <c r="C142" i="10"/>
  <c r="C224" i="10" s="1"/>
  <c r="C306" i="10" s="1"/>
  <c r="C388" i="10" s="1"/>
  <c r="C470" i="10" s="1"/>
  <c r="C552" i="10" s="1"/>
  <c r="C634" i="10" s="1"/>
  <c r="B141" i="10"/>
  <c r="B223" i="10" s="1"/>
  <c r="B305" i="10" s="1"/>
  <c r="B387" i="10" s="1"/>
  <c r="B469" i="10" s="1"/>
  <c r="B551" i="10" s="1"/>
  <c r="B633" i="10" s="1"/>
  <c r="C123" i="10"/>
  <c r="C205" i="10" s="1"/>
  <c r="C287" i="10" s="1"/>
  <c r="C369" i="10" s="1"/>
  <c r="C451" i="10" s="1"/>
  <c r="B123" i="10"/>
  <c r="B205" i="10" s="1"/>
  <c r="B287" i="10" s="1"/>
  <c r="B369" i="10" s="1"/>
  <c r="B451" i="10" s="1"/>
  <c r="B533" i="10" s="1"/>
  <c r="B615" i="10" s="1"/>
  <c r="C118" i="10"/>
  <c r="C200" i="10" s="1"/>
  <c r="C282" i="10" s="1"/>
  <c r="C364" i="10" s="1"/>
  <c r="C446" i="10" s="1"/>
  <c r="C528" i="10" s="1"/>
  <c r="C610" i="10" s="1"/>
  <c r="B117" i="10"/>
  <c r="B199" i="10" s="1"/>
  <c r="B281" i="10" s="1"/>
  <c r="B363" i="10" s="1"/>
  <c r="B445" i="10" s="1"/>
  <c r="B527" i="10" s="1"/>
  <c r="B609" i="10" s="1"/>
  <c r="C114" i="10"/>
  <c r="C196" i="10" s="1"/>
  <c r="C278" i="10" s="1"/>
  <c r="C360" i="10" s="1"/>
  <c r="C442" i="10" s="1"/>
  <c r="C524" i="10" s="1"/>
  <c r="C606" i="10" s="1"/>
  <c r="B113" i="10"/>
  <c r="B195" i="10" s="1"/>
  <c r="B277" i="10" s="1"/>
  <c r="B359" i="10" s="1"/>
  <c r="B441" i="10" s="1"/>
  <c r="B523" i="10" s="1"/>
  <c r="B605" i="10" s="1"/>
  <c r="C110" i="10"/>
  <c r="C192" i="10" s="1"/>
  <c r="C274" i="10" s="1"/>
  <c r="C356" i="10" s="1"/>
  <c r="C438" i="10" s="1"/>
  <c r="C520" i="10" s="1"/>
  <c r="C602" i="10" s="1"/>
  <c r="B109" i="10"/>
  <c r="B191" i="10" s="1"/>
  <c r="B273" i="10" s="1"/>
  <c r="B355" i="10" s="1"/>
  <c r="B437" i="10" s="1"/>
  <c r="B519" i="10" s="1"/>
  <c r="B601" i="10" s="1"/>
  <c r="C106" i="10"/>
  <c r="C188" i="10" s="1"/>
  <c r="C270" i="10" s="1"/>
  <c r="C352" i="10" s="1"/>
  <c r="C434" i="10" s="1"/>
  <c r="C516" i="10" s="1"/>
  <c r="C598" i="10" s="1"/>
  <c r="B105" i="10"/>
  <c r="B187" i="10" s="1"/>
  <c r="B269" i="10" s="1"/>
  <c r="B351" i="10" s="1"/>
  <c r="B433" i="10" s="1"/>
  <c r="B515" i="10" s="1"/>
  <c r="B597" i="10" s="1"/>
  <c r="C102" i="10"/>
  <c r="C184" i="10" s="1"/>
  <c r="C266" i="10" s="1"/>
  <c r="C348" i="10" s="1"/>
  <c r="C430" i="10" s="1"/>
  <c r="C512" i="10" s="1"/>
  <c r="C594" i="10" s="1"/>
  <c r="B101" i="10"/>
  <c r="B183" i="10" s="1"/>
  <c r="B265" i="10" s="1"/>
  <c r="B347" i="10" s="1"/>
  <c r="B429" i="10" s="1"/>
  <c r="B511" i="10" s="1"/>
  <c r="B593" i="10" s="1"/>
  <c r="C98" i="10"/>
  <c r="C180" i="10" s="1"/>
  <c r="C262" i="10" s="1"/>
  <c r="C344" i="10" s="1"/>
  <c r="C426" i="10" s="1"/>
  <c r="C508" i="10" s="1"/>
  <c r="C590" i="10" s="1"/>
  <c r="B97" i="10"/>
  <c r="B179" i="10" s="1"/>
  <c r="B261" i="10" s="1"/>
  <c r="B343" i="10" s="1"/>
  <c r="B425" i="10" s="1"/>
  <c r="B507" i="10" s="1"/>
  <c r="B589" i="10" s="1"/>
  <c r="C94" i="10"/>
  <c r="C176" i="10" s="1"/>
  <c r="C258" i="10" s="1"/>
  <c r="C340" i="10" s="1"/>
  <c r="C422" i="10" s="1"/>
  <c r="C504" i="10" s="1"/>
  <c r="C586" i="10" s="1"/>
  <c r="B93" i="10"/>
  <c r="B175" i="10" s="1"/>
  <c r="B257" i="10" s="1"/>
  <c r="B339" i="10" s="1"/>
  <c r="B421" i="10" s="1"/>
  <c r="B503" i="10" s="1"/>
  <c r="B585" i="10" s="1"/>
  <c r="C90" i="10"/>
  <c r="C172" i="10" s="1"/>
  <c r="C254" i="10" s="1"/>
  <c r="C336" i="10" s="1"/>
  <c r="C418" i="10" s="1"/>
  <c r="C500" i="10" s="1"/>
  <c r="C582" i="10" s="1"/>
  <c r="B89" i="10"/>
  <c r="B171" i="10" s="1"/>
  <c r="B253" i="10" s="1"/>
  <c r="B335" i="10" s="1"/>
  <c r="B417" i="10" s="1"/>
  <c r="B499" i="10" s="1"/>
  <c r="B581" i="10" s="1"/>
  <c r="S88" i="10" a="1"/>
  <c r="S88" i="10" s="1"/>
  <c r="S89" i="10" s="1"/>
  <c r="S90" i="10" s="1"/>
  <c r="I88" i="10" a="1"/>
  <c r="I88" i="10" s="1"/>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AI88" i="10" s="1" a="1"/>
  <c r="AI88" i="10" s="1"/>
  <c r="AI89" i="10" s="1"/>
  <c r="H87" i="10"/>
  <c r="G87" i="10"/>
  <c r="F87" i="10"/>
  <c r="E87" i="10"/>
  <c r="D87" i="10"/>
  <c r="C83" i="10"/>
  <c r="C166" i="10" s="1"/>
  <c r="C248" i="10" s="1"/>
  <c r="C330" i="10" s="1"/>
  <c r="C412" i="10" s="1"/>
  <c r="C494" i="10" s="1"/>
  <c r="C576" i="10" s="1"/>
  <c r="C658" i="10" s="1"/>
  <c r="B83" i="10"/>
  <c r="B166" i="10" s="1"/>
  <c r="B248" i="10" s="1"/>
  <c r="B330" i="10" s="1"/>
  <c r="B412" i="10" s="1"/>
  <c r="B494" i="10" s="1"/>
  <c r="B576" i="10" s="1"/>
  <c r="B658" i="10" s="1"/>
  <c r="C82" i="10"/>
  <c r="C165" i="10" s="1"/>
  <c r="C247" i="10" s="1"/>
  <c r="C329" i="10" s="1"/>
  <c r="C411" i="10" s="1"/>
  <c r="C493" i="10" s="1"/>
  <c r="C575" i="10" s="1"/>
  <c r="C657" i="10" s="1"/>
  <c r="B82" i="10"/>
  <c r="B165" i="10" s="1"/>
  <c r="B247" i="10" s="1"/>
  <c r="B329" i="10" s="1"/>
  <c r="B411" i="10" s="1"/>
  <c r="B493" i="10" s="1"/>
  <c r="B575" i="10" s="1"/>
  <c r="B657" i="10" s="1"/>
  <c r="C81" i="10"/>
  <c r="C164" i="10" s="1"/>
  <c r="C246" i="10" s="1"/>
  <c r="C328" i="10" s="1"/>
  <c r="C410" i="10" s="1"/>
  <c r="C492" i="10" s="1"/>
  <c r="C574" i="10" s="1"/>
  <c r="C656" i="10" s="1"/>
  <c r="B81" i="10"/>
  <c r="B164" i="10" s="1"/>
  <c r="B246" i="10" s="1"/>
  <c r="B328" i="10" s="1"/>
  <c r="B410" i="10" s="1"/>
  <c r="B492" i="10" s="1"/>
  <c r="B574" i="10" s="1"/>
  <c r="B656" i="10" s="1"/>
  <c r="C80" i="10"/>
  <c r="C163" i="10" s="1"/>
  <c r="C245" i="10" s="1"/>
  <c r="C327" i="10" s="1"/>
  <c r="C409" i="10" s="1"/>
  <c r="C491" i="10" s="1"/>
  <c r="B80" i="10"/>
  <c r="B163" i="10" s="1"/>
  <c r="B245" i="10" s="1"/>
  <c r="B327" i="10" s="1"/>
  <c r="B409" i="10" s="1"/>
  <c r="B491" i="10" s="1"/>
  <c r="B573" i="10" s="1"/>
  <c r="B655" i="10" s="1"/>
  <c r="C79" i="10"/>
  <c r="C162" i="10" s="1"/>
  <c r="C244" i="10" s="1"/>
  <c r="C326" i="10" s="1"/>
  <c r="C408" i="10" s="1"/>
  <c r="C490" i="10" s="1"/>
  <c r="C572" i="10" s="1"/>
  <c r="C654" i="10" s="1"/>
  <c r="B79" i="10"/>
  <c r="B162" i="10" s="1"/>
  <c r="B244" i="10" s="1"/>
  <c r="B326" i="10" s="1"/>
  <c r="B408" i="10" s="1"/>
  <c r="B490" i="10" s="1"/>
  <c r="B572" i="10" s="1"/>
  <c r="B654" i="10" s="1"/>
  <c r="C78" i="10"/>
  <c r="C161" i="10" s="1"/>
  <c r="C243" i="10" s="1"/>
  <c r="C325" i="10" s="1"/>
  <c r="C407" i="10" s="1"/>
  <c r="C489" i="10" s="1"/>
  <c r="C571" i="10" s="1"/>
  <c r="C653" i="10" s="1"/>
  <c r="B78" i="10"/>
  <c r="C77" i="10"/>
  <c r="C160" i="10" s="1"/>
  <c r="C242" i="10" s="1"/>
  <c r="C324" i="10" s="1"/>
  <c r="C406" i="10" s="1"/>
  <c r="C488" i="10" s="1"/>
  <c r="C570" i="10" s="1"/>
  <c r="C652" i="10" s="1"/>
  <c r="B77" i="10"/>
  <c r="B160" i="10" s="1"/>
  <c r="B242" i="10" s="1"/>
  <c r="B324" i="10" s="1"/>
  <c r="B406" i="10" s="1"/>
  <c r="B488" i="10" s="1"/>
  <c r="B570" i="10" s="1"/>
  <c r="B652" i="10" s="1"/>
  <c r="C76" i="10"/>
  <c r="C159" i="10" s="1"/>
  <c r="C241" i="10" s="1"/>
  <c r="C323" i="10" s="1"/>
  <c r="C405" i="10" s="1"/>
  <c r="C487" i="10" s="1"/>
  <c r="C569" i="10" s="1"/>
  <c r="C651" i="10" s="1"/>
  <c r="B76" i="10"/>
  <c r="B159" i="10" s="1"/>
  <c r="B241" i="10" s="1"/>
  <c r="B323" i="10" s="1"/>
  <c r="B405" i="10" s="1"/>
  <c r="B487" i="10" s="1"/>
  <c r="B569" i="10" s="1"/>
  <c r="B651" i="10" s="1"/>
  <c r="C75" i="10"/>
  <c r="C158" i="10" s="1"/>
  <c r="C240" i="10" s="1"/>
  <c r="C322" i="10" s="1"/>
  <c r="C404" i="10" s="1"/>
  <c r="C486" i="10" s="1"/>
  <c r="C568" i="10" s="1"/>
  <c r="C650" i="10" s="1"/>
  <c r="B75" i="10"/>
  <c r="B158" i="10" s="1"/>
  <c r="B240" i="10" s="1"/>
  <c r="B322" i="10" s="1"/>
  <c r="B404" i="10" s="1"/>
  <c r="B486" i="10" s="1"/>
  <c r="B568" i="10" s="1"/>
  <c r="B650" i="10" s="1"/>
  <c r="C74" i="10"/>
  <c r="C157" i="10" s="1"/>
  <c r="C239" i="10" s="1"/>
  <c r="C321" i="10" s="1"/>
  <c r="C403" i="10" s="1"/>
  <c r="C485" i="10" s="1"/>
  <c r="C567" i="10" s="1"/>
  <c r="C649" i="10" s="1"/>
  <c r="B74" i="10"/>
  <c r="C73" i="10"/>
  <c r="C156" i="10" s="1"/>
  <c r="C238" i="10" s="1"/>
  <c r="C320" i="10" s="1"/>
  <c r="C402" i="10" s="1"/>
  <c r="C484" i="10" s="1"/>
  <c r="C566" i="10" s="1"/>
  <c r="C648" i="10" s="1"/>
  <c r="B73" i="10"/>
  <c r="B156" i="10" s="1"/>
  <c r="B238" i="10" s="1"/>
  <c r="B320" i="10" s="1"/>
  <c r="B402" i="10" s="1"/>
  <c r="B484" i="10" s="1"/>
  <c r="B566" i="10" s="1"/>
  <c r="B648" i="10" s="1"/>
  <c r="C72" i="10"/>
  <c r="B72" i="10"/>
  <c r="C71" i="10"/>
  <c r="C154" i="10" s="1"/>
  <c r="C236" i="10" s="1"/>
  <c r="C318" i="10" s="1"/>
  <c r="C400" i="10" s="1"/>
  <c r="C482" i="10" s="1"/>
  <c r="C564" i="10" s="1"/>
  <c r="C646" i="10" s="1"/>
  <c r="B71" i="10"/>
  <c r="B154" i="10" s="1"/>
  <c r="B236" i="10" s="1"/>
  <c r="B318" i="10" s="1"/>
  <c r="B400" i="10" s="1"/>
  <c r="B482" i="10" s="1"/>
  <c r="B564" i="10" s="1"/>
  <c r="B646" i="10" s="1"/>
  <c r="C70" i="10"/>
  <c r="C153" i="10" s="1"/>
  <c r="C235" i="10" s="1"/>
  <c r="C317" i="10" s="1"/>
  <c r="C399" i="10" s="1"/>
  <c r="C481" i="10" s="1"/>
  <c r="C563" i="10" s="1"/>
  <c r="C645" i="10" s="1"/>
  <c r="B70" i="10"/>
  <c r="C69" i="10"/>
  <c r="C152" i="10" s="1"/>
  <c r="C234" i="10" s="1"/>
  <c r="C316" i="10" s="1"/>
  <c r="C398" i="10" s="1"/>
  <c r="C480" i="10" s="1"/>
  <c r="C562" i="10" s="1"/>
  <c r="C644" i="10" s="1"/>
  <c r="B69" i="10"/>
  <c r="B152" i="10" s="1"/>
  <c r="B234" i="10" s="1"/>
  <c r="B316" i="10" s="1"/>
  <c r="B398" i="10" s="1"/>
  <c r="B480" i="10" s="1"/>
  <c r="B562" i="10" s="1"/>
  <c r="B644" i="10" s="1"/>
  <c r="C68" i="10"/>
  <c r="C151" i="10" s="1"/>
  <c r="C233" i="10" s="1"/>
  <c r="C315" i="10" s="1"/>
  <c r="C397" i="10" s="1"/>
  <c r="C479" i="10" s="1"/>
  <c r="C561" i="10" s="1"/>
  <c r="C643" i="10" s="1"/>
  <c r="B68" i="10"/>
  <c r="C67" i="10"/>
  <c r="C150" i="10" s="1"/>
  <c r="C232" i="10" s="1"/>
  <c r="C314" i="10" s="1"/>
  <c r="C396" i="10" s="1"/>
  <c r="C478" i="10" s="1"/>
  <c r="C560" i="10" s="1"/>
  <c r="C642" i="10" s="1"/>
  <c r="B67" i="10"/>
  <c r="B150" i="10" s="1"/>
  <c r="B232" i="10" s="1"/>
  <c r="B314" i="10" s="1"/>
  <c r="B396" i="10" s="1"/>
  <c r="B478" i="10" s="1"/>
  <c r="B560" i="10" s="1"/>
  <c r="B642" i="10" s="1"/>
  <c r="C66" i="10"/>
  <c r="C149" i="10" s="1"/>
  <c r="C231" i="10" s="1"/>
  <c r="C313" i="10" s="1"/>
  <c r="C395" i="10" s="1"/>
  <c r="C477" i="10" s="1"/>
  <c r="C559" i="10" s="1"/>
  <c r="C641" i="10" s="1"/>
  <c r="B66" i="10"/>
  <c r="B149" i="10" s="1"/>
  <c r="B231" i="10" s="1"/>
  <c r="B313" i="10" s="1"/>
  <c r="B395" i="10" s="1"/>
  <c r="B477" i="10" s="1"/>
  <c r="B559" i="10" s="1"/>
  <c r="B641" i="10" s="1"/>
  <c r="C65" i="10"/>
  <c r="C148" i="10" s="1"/>
  <c r="C230" i="10" s="1"/>
  <c r="C312" i="10" s="1"/>
  <c r="C394" i="10" s="1"/>
  <c r="C476" i="10" s="1"/>
  <c r="C558" i="10" s="1"/>
  <c r="C640" i="10" s="1"/>
  <c r="B65" i="10"/>
  <c r="B148" i="10" s="1"/>
  <c r="B230" i="10" s="1"/>
  <c r="B312" i="10" s="1"/>
  <c r="B394" i="10" s="1"/>
  <c r="B476" i="10" s="1"/>
  <c r="B558" i="10" s="1"/>
  <c r="B640" i="10" s="1"/>
  <c r="C64" i="10"/>
  <c r="C147" i="10" s="1"/>
  <c r="C229" i="10" s="1"/>
  <c r="C311" i="10" s="1"/>
  <c r="C393" i="10" s="1"/>
  <c r="C475" i="10" s="1"/>
  <c r="C557" i="10" s="1"/>
  <c r="C639" i="10" s="1"/>
  <c r="B64" i="10"/>
  <c r="B147" i="10" s="1"/>
  <c r="B229" i="10" s="1"/>
  <c r="B311" i="10" s="1"/>
  <c r="B393" i="10" s="1"/>
  <c r="B475" i="10" s="1"/>
  <c r="B557" i="10" s="1"/>
  <c r="B639" i="10" s="1"/>
  <c r="C63" i="10"/>
  <c r="C146" i="10" s="1"/>
  <c r="C228" i="10" s="1"/>
  <c r="C310" i="10" s="1"/>
  <c r="C392" i="10" s="1"/>
  <c r="C474" i="10" s="1"/>
  <c r="C556" i="10" s="1"/>
  <c r="C638" i="10" s="1"/>
  <c r="B63" i="10"/>
  <c r="B146" i="10" s="1"/>
  <c r="B228" i="10" s="1"/>
  <c r="B310" i="10" s="1"/>
  <c r="B392" i="10" s="1"/>
  <c r="B474" i="10" s="1"/>
  <c r="B556" i="10" s="1"/>
  <c r="B638" i="10" s="1"/>
  <c r="C62" i="10"/>
  <c r="C145" i="10" s="1"/>
  <c r="C227" i="10" s="1"/>
  <c r="C309" i="10" s="1"/>
  <c r="C391" i="10" s="1"/>
  <c r="C473" i="10" s="1"/>
  <c r="C555" i="10" s="1"/>
  <c r="C637" i="10" s="1"/>
  <c r="B62" i="10"/>
  <c r="B145" i="10" s="1"/>
  <c r="B227" i="10" s="1"/>
  <c r="B309" i="10" s="1"/>
  <c r="B391" i="10" s="1"/>
  <c r="B473" i="10" s="1"/>
  <c r="B555" i="10" s="1"/>
  <c r="B637" i="10" s="1"/>
  <c r="C61" i="10"/>
  <c r="B61" i="10"/>
  <c r="B144" i="10" s="1"/>
  <c r="B226" i="10" s="1"/>
  <c r="B308" i="10" s="1"/>
  <c r="B390" i="10" s="1"/>
  <c r="B472" i="10" s="1"/>
  <c r="B554" i="10" s="1"/>
  <c r="B636" i="10" s="1"/>
  <c r="C60" i="10"/>
  <c r="B60" i="10"/>
  <c r="B143" i="10" s="1"/>
  <c r="B225" i="10" s="1"/>
  <c r="B307" i="10" s="1"/>
  <c r="B389" i="10" s="1"/>
  <c r="B471" i="10" s="1"/>
  <c r="B553" i="10" s="1"/>
  <c r="B635" i="10" s="1"/>
  <c r="C59" i="10"/>
  <c r="B59" i="10"/>
  <c r="B142" i="10" s="1"/>
  <c r="B224" i="10" s="1"/>
  <c r="B306" i="10" s="1"/>
  <c r="B388" i="10" s="1"/>
  <c r="B470" i="10" s="1"/>
  <c r="B552" i="10" s="1"/>
  <c r="B634" i="10" s="1"/>
  <c r="C58" i="10"/>
  <c r="C141" i="10" s="1"/>
  <c r="C223" i="10" s="1"/>
  <c r="C305" i="10" s="1"/>
  <c r="C387" i="10" s="1"/>
  <c r="C469" i="10" s="1"/>
  <c r="C551" i="10" s="1"/>
  <c r="C633" i="10" s="1"/>
  <c r="B58" i="10"/>
  <c r="C57" i="10"/>
  <c r="C140" i="10" s="1"/>
  <c r="C222" i="10" s="1"/>
  <c r="C304" i="10" s="1"/>
  <c r="C386" i="10" s="1"/>
  <c r="C468" i="10" s="1"/>
  <c r="C550" i="10" s="1"/>
  <c r="C632" i="10" s="1"/>
  <c r="B57" i="10"/>
  <c r="B140" i="10" s="1"/>
  <c r="B222" i="10" s="1"/>
  <c r="B304" i="10" s="1"/>
  <c r="B386" i="10" s="1"/>
  <c r="B468" i="10" s="1"/>
  <c r="B550" i="10" s="1"/>
  <c r="B632" i="10" s="1"/>
  <c r="C56" i="10"/>
  <c r="C139" i="10" s="1"/>
  <c r="C221" i="10" s="1"/>
  <c r="C303" i="10" s="1"/>
  <c r="C385" i="10" s="1"/>
  <c r="C467" i="10" s="1"/>
  <c r="C549" i="10" s="1"/>
  <c r="C631" i="10" s="1"/>
  <c r="B56" i="10"/>
  <c r="B139" i="10" s="1"/>
  <c r="B221" i="10" s="1"/>
  <c r="B303" i="10" s="1"/>
  <c r="B385" i="10" s="1"/>
  <c r="B467" i="10" s="1"/>
  <c r="B549" i="10" s="1"/>
  <c r="B631" i="10" s="1"/>
  <c r="C55" i="10"/>
  <c r="C138" i="10" s="1"/>
  <c r="C220" i="10" s="1"/>
  <c r="B55" i="10"/>
  <c r="B138" i="10" s="1"/>
  <c r="B220" i="10" s="1"/>
  <c r="B302" i="10" s="1"/>
  <c r="B384" i="10" s="1"/>
  <c r="B466" i="10" s="1"/>
  <c r="B548" i="10" s="1"/>
  <c r="B630" i="10" s="1"/>
  <c r="C54" i="10"/>
  <c r="C137" i="10" s="1"/>
  <c r="C219" i="10" s="1"/>
  <c r="C301" i="10" s="1"/>
  <c r="C383" i="10" s="1"/>
  <c r="C465" i="10" s="1"/>
  <c r="C547" i="10" s="1"/>
  <c r="C629" i="10" s="1"/>
  <c r="B54" i="10"/>
  <c r="B137" i="10" s="1"/>
  <c r="B219" i="10" s="1"/>
  <c r="B301" i="10" s="1"/>
  <c r="B383" i="10" s="1"/>
  <c r="B465" i="10" s="1"/>
  <c r="B547" i="10" s="1"/>
  <c r="B629" i="10" s="1"/>
  <c r="C53" i="10"/>
  <c r="C136" i="10" s="1"/>
  <c r="C218" i="10" s="1"/>
  <c r="C300" i="10" s="1"/>
  <c r="C382" i="10" s="1"/>
  <c r="C464" i="10" s="1"/>
  <c r="C546" i="10" s="1"/>
  <c r="C628" i="10" s="1"/>
  <c r="B53" i="10"/>
  <c r="B136" i="10" s="1"/>
  <c r="B218" i="10" s="1"/>
  <c r="B300" i="10" s="1"/>
  <c r="B382" i="10" s="1"/>
  <c r="B464" i="10" s="1"/>
  <c r="B546" i="10" s="1"/>
  <c r="B628" i="10" s="1"/>
  <c r="C52" i="10"/>
  <c r="C135" i="10" s="1"/>
  <c r="C217" i="10" s="1"/>
  <c r="C299" i="10" s="1"/>
  <c r="C381" i="10" s="1"/>
  <c r="C463" i="10" s="1"/>
  <c r="C545" i="10" s="1"/>
  <c r="C627" i="10" s="1"/>
  <c r="B52" i="10"/>
  <c r="B135" i="10" s="1"/>
  <c r="B217" i="10" s="1"/>
  <c r="B299" i="10" s="1"/>
  <c r="B381" i="10" s="1"/>
  <c r="B463" i="10" s="1"/>
  <c r="B545" i="10" s="1"/>
  <c r="B627" i="10" s="1"/>
  <c r="C51" i="10"/>
  <c r="C134" i="10" s="1"/>
  <c r="C216" i="10" s="1"/>
  <c r="C298" i="10" s="1"/>
  <c r="C380" i="10" s="1"/>
  <c r="C462" i="10" s="1"/>
  <c r="C544" i="10" s="1"/>
  <c r="C626" i="10" s="1"/>
  <c r="B51" i="10"/>
  <c r="B134" i="10" s="1"/>
  <c r="B216" i="10" s="1"/>
  <c r="B298" i="10" s="1"/>
  <c r="B380" i="10" s="1"/>
  <c r="B462" i="10" s="1"/>
  <c r="B544" i="10" s="1"/>
  <c r="B626" i="10" s="1"/>
  <c r="C50" i="10"/>
  <c r="C133" i="10" s="1"/>
  <c r="C215" i="10" s="1"/>
  <c r="C297" i="10" s="1"/>
  <c r="C379" i="10" s="1"/>
  <c r="C461" i="10" s="1"/>
  <c r="C543" i="10" s="1"/>
  <c r="C625" i="10" s="1"/>
  <c r="B50" i="10"/>
  <c r="B133" i="10" s="1"/>
  <c r="B215" i="10" s="1"/>
  <c r="B297" i="10" s="1"/>
  <c r="B379" i="10" s="1"/>
  <c r="B461" i="10" s="1"/>
  <c r="B543" i="10" s="1"/>
  <c r="B625" i="10" s="1"/>
  <c r="C49" i="10"/>
  <c r="C132" i="10" s="1"/>
  <c r="C214" i="10" s="1"/>
  <c r="C296" i="10" s="1"/>
  <c r="C378" i="10" s="1"/>
  <c r="C460" i="10" s="1"/>
  <c r="C542" i="10" s="1"/>
  <c r="C624" i="10" s="1"/>
  <c r="B49" i="10"/>
  <c r="B132" i="10" s="1"/>
  <c r="B214" i="10" s="1"/>
  <c r="B296" i="10" s="1"/>
  <c r="B378" i="10" s="1"/>
  <c r="B460" i="10" s="1"/>
  <c r="B542" i="10" s="1"/>
  <c r="B624" i="10" s="1"/>
  <c r="C48" i="10"/>
  <c r="C131" i="10" s="1"/>
  <c r="C213" i="10" s="1"/>
  <c r="C295" i="10" s="1"/>
  <c r="C377" i="10" s="1"/>
  <c r="C459" i="10" s="1"/>
  <c r="C541" i="10" s="1"/>
  <c r="C623" i="10" s="1"/>
  <c r="B48" i="10"/>
  <c r="B131" i="10" s="1"/>
  <c r="B213" i="10" s="1"/>
  <c r="B295" i="10" s="1"/>
  <c r="B377" i="10" s="1"/>
  <c r="B459" i="10" s="1"/>
  <c r="B541" i="10" s="1"/>
  <c r="B623" i="10" s="1"/>
  <c r="C47" i="10"/>
  <c r="C130" i="10" s="1"/>
  <c r="C212" i="10" s="1"/>
  <c r="C294" i="10" s="1"/>
  <c r="C376" i="10" s="1"/>
  <c r="C458" i="10" s="1"/>
  <c r="C540" i="10" s="1"/>
  <c r="C622" i="10" s="1"/>
  <c r="B47" i="10"/>
  <c r="B130" i="10" s="1"/>
  <c r="B212" i="10" s="1"/>
  <c r="B294" i="10" s="1"/>
  <c r="B376" i="10" s="1"/>
  <c r="B458" i="10" s="1"/>
  <c r="B540" i="10" s="1"/>
  <c r="B622" i="10" s="1"/>
  <c r="C46" i="10"/>
  <c r="C129" i="10" s="1"/>
  <c r="C211" i="10" s="1"/>
  <c r="C293" i="10" s="1"/>
  <c r="C375" i="10" s="1"/>
  <c r="C457" i="10" s="1"/>
  <c r="C539" i="10" s="1"/>
  <c r="C621" i="10" s="1"/>
  <c r="B46" i="10"/>
  <c r="B129" i="10" s="1"/>
  <c r="B211" i="10" s="1"/>
  <c r="B293" i="10" s="1"/>
  <c r="B375" i="10" s="1"/>
  <c r="B457" i="10" s="1"/>
  <c r="B539" i="10" s="1"/>
  <c r="B621" i="10" s="1"/>
  <c r="C45" i="10"/>
  <c r="C128" i="10" s="1"/>
  <c r="C210" i="10" s="1"/>
  <c r="C292" i="10" s="1"/>
  <c r="C374" i="10" s="1"/>
  <c r="C456" i="10" s="1"/>
  <c r="C538" i="10" s="1"/>
  <c r="C620" i="10" s="1"/>
  <c r="B45" i="10"/>
  <c r="B128" i="10" s="1"/>
  <c r="B210" i="10" s="1"/>
  <c r="B292" i="10" s="1"/>
  <c r="B374" i="10" s="1"/>
  <c r="B456" i="10" s="1"/>
  <c r="B538" i="10" s="1"/>
  <c r="B620" i="10" s="1"/>
  <c r="C44" i="10"/>
  <c r="C127" i="10" s="1"/>
  <c r="C209" i="10" s="1"/>
  <c r="C291" i="10" s="1"/>
  <c r="C373" i="10" s="1"/>
  <c r="C455" i="10" s="1"/>
  <c r="C537" i="10" s="1"/>
  <c r="C619" i="10" s="1"/>
  <c r="B44" i="10"/>
  <c r="B127" i="10" s="1"/>
  <c r="B209" i="10" s="1"/>
  <c r="B291" i="10" s="1"/>
  <c r="B373" i="10" s="1"/>
  <c r="B455" i="10" s="1"/>
  <c r="B537" i="10" s="1"/>
  <c r="B619" i="10" s="1"/>
  <c r="C43" i="10"/>
  <c r="C126" i="10" s="1"/>
  <c r="C208" i="10" s="1"/>
  <c r="C290" i="10" s="1"/>
  <c r="C372" i="10" s="1"/>
  <c r="C454" i="10" s="1"/>
  <c r="C536" i="10" s="1"/>
  <c r="C618" i="10" s="1"/>
  <c r="B43" i="10"/>
  <c r="B126" i="10" s="1"/>
  <c r="B208" i="10" s="1"/>
  <c r="B290" i="10" s="1"/>
  <c r="B372" i="10" s="1"/>
  <c r="B454" i="10" s="1"/>
  <c r="B536" i="10" s="1"/>
  <c r="B618" i="10" s="1"/>
  <c r="C42" i="10"/>
  <c r="C125" i="10" s="1"/>
  <c r="C207" i="10" s="1"/>
  <c r="C289" i="10" s="1"/>
  <c r="C371" i="10" s="1"/>
  <c r="C453" i="10" s="1"/>
  <c r="C535" i="10" s="1"/>
  <c r="C617" i="10" s="1"/>
  <c r="B42" i="10"/>
  <c r="B125" i="10" s="1"/>
  <c r="B207" i="10" s="1"/>
  <c r="B289" i="10" s="1"/>
  <c r="B371" i="10" s="1"/>
  <c r="B453" i="10" s="1"/>
  <c r="B535" i="10" s="1"/>
  <c r="B617" i="10" s="1"/>
  <c r="C41" i="10"/>
  <c r="C124" i="10" s="1"/>
  <c r="C206" i="10" s="1"/>
  <c r="C288" i="10" s="1"/>
  <c r="C370" i="10" s="1"/>
  <c r="C452" i="10" s="1"/>
  <c r="C534" i="10" s="1"/>
  <c r="C616" i="10" s="1"/>
  <c r="B41" i="10"/>
  <c r="B124" i="10" s="1"/>
  <c r="B206" i="10" s="1"/>
  <c r="B288" i="10" s="1"/>
  <c r="B370" i="10" s="1"/>
  <c r="B452" i="10" s="1"/>
  <c r="B534" i="10" s="1"/>
  <c r="B616" i="10" s="1"/>
  <c r="C40" i="10"/>
  <c r="B40" i="10"/>
  <c r="C39" i="10"/>
  <c r="C122" i="10" s="1"/>
  <c r="C204" i="10" s="1"/>
  <c r="C286" i="10" s="1"/>
  <c r="C368" i="10" s="1"/>
  <c r="C450" i="10" s="1"/>
  <c r="C532" i="10" s="1"/>
  <c r="C614" i="10" s="1"/>
  <c r="B39" i="10"/>
  <c r="B122" i="10" s="1"/>
  <c r="B204" i="10" s="1"/>
  <c r="B286" i="10" s="1"/>
  <c r="B368" i="10" s="1"/>
  <c r="B450" i="10" s="1"/>
  <c r="B532" i="10" s="1"/>
  <c r="B614" i="10" s="1"/>
  <c r="C38" i="10"/>
  <c r="C121" i="10" s="1"/>
  <c r="C203" i="10" s="1"/>
  <c r="C285" i="10" s="1"/>
  <c r="C367" i="10" s="1"/>
  <c r="C449" i="10" s="1"/>
  <c r="C531" i="10" s="1"/>
  <c r="C613" i="10" s="1"/>
  <c r="B38" i="10"/>
  <c r="B121" i="10" s="1"/>
  <c r="B203" i="10" s="1"/>
  <c r="B285" i="10" s="1"/>
  <c r="B367" i="10" s="1"/>
  <c r="B449" i="10" s="1"/>
  <c r="B531" i="10" s="1"/>
  <c r="B613" i="10" s="1"/>
  <c r="C37" i="10"/>
  <c r="C120" i="10" s="1"/>
  <c r="C202" i="10" s="1"/>
  <c r="C284" i="10" s="1"/>
  <c r="C366" i="10" s="1"/>
  <c r="C448" i="10" s="1"/>
  <c r="C530" i="10" s="1"/>
  <c r="C612" i="10" s="1"/>
  <c r="B37" i="10"/>
  <c r="B120" i="10" s="1"/>
  <c r="B202" i="10" s="1"/>
  <c r="B284" i="10" s="1"/>
  <c r="B366" i="10" s="1"/>
  <c r="B448" i="10" s="1"/>
  <c r="B530" i="10" s="1"/>
  <c r="B612" i="10" s="1"/>
  <c r="C36" i="10"/>
  <c r="C119" i="10" s="1"/>
  <c r="C201" i="10" s="1"/>
  <c r="C283" i="10" s="1"/>
  <c r="C365" i="10" s="1"/>
  <c r="C447" i="10" s="1"/>
  <c r="C529" i="10" s="1"/>
  <c r="C611" i="10" s="1"/>
  <c r="B36" i="10"/>
  <c r="B119" i="10" s="1"/>
  <c r="B201" i="10" s="1"/>
  <c r="B283" i="10" s="1"/>
  <c r="B365" i="10" s="1"/>
  <c r="B447" i="10" s="1"/>
  <c r="B529" i="10" s="1"/>
  <c r="B611" i="10" s="1"/>
  <c r="C35" i="10"/>
  <c r="B35" i="10"/>
  <c r="B118" i="10" s="1"/>
  <c r="B200" i="10" s="1"/>
  <c r="B282" i="10" s="1"/>
  <c r="B364" i="10" s="1"/>
  <c r="B446" i="10" s="1"/>
  <c r="B528" i="10" s="1"/>
  <c r="B610" i="10" s="1"/>
  <c r="C34" i="10"/>
  <c r="C117" i="10" s="1"/>
  <c r="C199" i="10" s="1"/>
  <c r="C281" i="10" s="1"/>
  <c r="C363" i="10" s="1"/>
  <c r="C445" i="10" s="1"/>
  <c r="C527" i="10" s="1"/>
  <c r="C609" i="10" s="1"/>
  <c r="B34" i="10"/>
  <c r="C33" i="10"/>
  <c r="C116" i="10" s="1"/>
  <c r="C198" i="10" s="1"/>
  <c r="C280" i="10" s="1"/>
  <c r="C362" i="10" s="1"/>
  <c r="C444" i="10" s="1"/>
  <c r="C526" i="10" s="1"/>
  <c r="C608" i="10" s="1"/>
  <c r="B33" i="10"/>
  <c r="B116" i="10" s="1"/>
  <c r="B198" i="10" s="1"/>
  <c r="B280" i="10" s="1"/>
  <c r="B362" i="10" s="1"/>
  <c r="B444" i="10" s="1"/>
  <c r="B526" i="10" s="1"/>
  <c r="B608" i="10" s="1"/>
  <c r="C32" i="10"/>
  <c r="C115" i="10" s="1"/>
  <c r="C197" i="10" s="1"/>
  <c r="C279" i="10" s="1"/>
  <c r="C361" i="10" s="1"/>
  <c r="C443" i="10" s="1"/>
  <c r="C525" i="10" s="1"/>
  <c r="C607" i="10" s="1"/>
  <c r="B32" i="10"/>
  <c r="B115" i="10" s="1"/>
  <c r="B197" i="10" s="1"/>
  <c r="B279" i="10" s="1"/>
  <c r="B361" i="10" s="1"/>
  <c r="B443" i="10" s="1"/>
  <c r="B525" i="10" s="1"/>
  <c r="B607" i="10" s="1"/>
  <c r="C31" i="10"/>
  <c r="B31" i="10"/>
  <c r="B114" i="10" s="1"/>
  <c r="B196" i="10" s="1"/>
  <c r="B278" i="10" s="1"/>
  <c r="B360" i="10" s="1"/>
  <c r="B442" i="10" s="1"/>
  <c r="B524" i="10" s="1"/>
  <c r="B606" i="10" s="1"/>
  <c r="C30" i="10"/>
  <c r="C113" i="10" s="1"/>
  <c r="C195" i="10" s="1"/>
  <c r="C277" i="10" s="1"/>
  <c r="C359" i="10" s="1"/>
  <c r="C441" i="10" s="1"/>
  <c r="C523" i="10" s="1"/>
  <c r="C605" i="10" s="1"/>
  <c r="B30" i="10"/>
  <c r="C29" i="10"/>
  <c r="C112" i="10" s="1"/>
  <c r="C194" i="10" s="1"/>
  <c r="C276" i="10" s="1"/>
  <c r="C358" i="10" s="1"/>
  <c r="C440" i="10" s="1"/>
  <c r="C522" i="10" s="1"/>
  <c r="C604" i="10" s="1"/>
  <c r="B29" i="10"/>
  <c r="B112" i="10" s="1"/>
  <c r="B194" i="10" s="1"/>
  <c r="B276" i="10" s="1"/>
  <c r="B358" i="10" s="1"/>
  <c r="B440" i="10" s="1"/>
  <c r="B522" i="10" s="1"/>
  <c r="B604" i="10" s="1"/>
  <c r="C28" i="10"/>
  <c r="C111" i="10" s="1"/>
  <c r="C193" i="10" s="1"/>
  <c r="C275" i="10" s="1"/>
  <c r="C357" i="10" s="1"/>
  <c r="C439" i="10" s="1"/>
  <c r="C521" i="10" s="1"/>
  <c r="C603" i="10" s="1"/>
  <c r="B28" i="10"/>
  <c r="B111" i="10" s="1"/>
  <c r="B193" i="10" s="1"/>
  <c r="B275" i="10" s="1"/>
  <c r="B357" i="10" s="1"/>
  <c r="B439" i="10" s="1"/>
  <c r="B521" i="10" s="1"/>
  <c r="B603" i="10" s="1"/>
  <c r="C27" i="10"/>
  <c r="B27" i="10"/>
  <c r="B110" i="10" s="1"/>
  <c r="B192" i="10" s="1"/>
  <c r="B274" i="10" s="1"/>
  <c r="B356" i="10" s="1"/>
  <c r="B438" i="10" s="1"/>
  <c r="B520" i="10" s="1"/>
  <c r="B602" i="10" s="1"/>
  <c r="C26" i="10"/>
  <c r="C109" i="10" s="1"/>
  <c r="C191" i="10" s="1"/>
  <c r="C273" i="10" s="1"/>
  <c r="C355" i="10" s="1"/>
  <c r="C437" i="10" s="1"/>
  <c r="C519" i="10" s="1"/>
  <c r="C601" i="10" s="1"/>
  <c r="B26" i="10"/>
  <c r="C25" i="10"/>
  <c r="C108" i="10" s="1"/>
  <c r="C190" i="10" s="1"/>
  <c r="C272" i="10" s="1"/>
  <c r="C354" i="10" s="1"/>
  <c r="C436" i="10" s="1"/>
  <c r="C518" i="10" s="1"/>
  <c r="C600" i="10" s="1"/>
  <c r="B25" i="10"/>
  <c r="B108" i="10" s="1"/>
  <c r="B190" i="10" s="1"/>
  <c r="B272" i="10" s="1"/>
  <c r="B354" i="10" s="1"/>
  <c r="B436" i="10" s="1"/>
  <c r="B518" i="10" s="1"/>
  <c r="B600" i="10" s="1"/>
  <c r="C24" i="10"/>
  <c r="C107" i="10" s="1"/>
  <c r="C189" i="10" s="1"/>
  <c r="C271" i="10" s="1"/>
  <c r="C353" i="10" s="1"/>
  <c r="C435" i="10" s="1"/>
  <c r="C517" i="10" s="1"/>
  <c r="C599" i="10" s="1"/>
  <c r="B24" i="10"/>
  <c r="B107" i="10" s="1"/>
  <c r="B189" i="10" s="1"/>
  <c r="B271" i="10" s="1"/>
  <c r="B353" i="10" s="1"/>
  <c r="B435" i="10" s="1"/>
  <c r="B517" i="10" s="1"/>
  <c r="B599" i="10" s="1"/>
  <c r="C23" i="10"/>
  <c r="B23" i="10"/>
  <c r="B106" i="10" s="1"/>
  <c r="B188" i="10" s="1"/>
  <c r="B270" i="10" s="1"/>
  <c r="B352" i="10" s="1"/>
  <c r="B434" i="10" s="1"/>
  <c r="B516" i="10" s="1"/>
  <c r="B598" i="10" s="1"/>
  <c r="C22" i="10"/>
  <c r="C105" i="10" s="1"/>
  <c r="C187" i="10" s="1"/>
  <c r="C269" i="10" s="1"/>
  <c r="C351" i="10" s="1"/>
  <c r="C433" i="10" s="1"/>
  <c r="C515" i="10" s="1"/>
  <c r="C597" i="10" s="1"/>
  <c r="B22" i="10"/>
  <c r="C21" i="10"/>
  <c r="C104" i="10" s="1"/>
  <c r="C186" i="10" s="1"/>
  <c r="C268" i="10" s="1"/>
  <c r="C350" i="10" s="1"/>
  <c r="C432" i="10" s="1"/>
  <c r="C514" i="10" s="1"/>
  <c r="C596" i="10" s="1"/>
  <c r="B21" i="10"/>
  <c r="B104" i="10" s="1"/>
  <c r="B186" i="10" s="1"/>
  <c r="B268" i="10" s="1"/>
  <c r="B350" i="10" s="1"/>
  <c r="B432" i="10" s="1"/>
  <c r="B514" i="10" s="1"/>
  <c r="B596" i="10" s="1"/>
  <c r="C20" i="10"/>
  <c r="C103" i="10" s="1"/>
  <c r="C185" i="10" s="1"/>
  <c r="C267" i="10" s="1"/>
  <c r="C349" i="10" s="1"/>
  <c r="C431" i="10" s="1"/>
  <c r="C513" i="10" s="1"/>
  <c r="C595" i="10" s="1"/>
  <c r="B20" i="10"/>
  <c r="B103" i="10" s="1"/>
  <c r="B185" i="10" s="1"/>
  <c r="B267" i="10" s="1"/>
  <c r="B349" i="10" s="1"/>
  <c r="B431" i="10" s="1"/>
  <c r="B513" i="10" s="1"/>
  <c r="B595" i="10" s="1"/>
  <c r="C19" i="10"/>
  <c r="B19" i="10"/>
  <c r="B102" i="10" s="1"/>
  <c r="B184" i="10" s="1"/>
  <c r="B266" i="10" s="1"/>
  <c r="B348" i="10" s="1"/>
  <c r="B430" i="10" s="1"/>
  <c r="B512" i="10" s="1"/>
  <c r="B594" i="10" s="1"/>
  <c r="C18" i="10"/>
  <c r="C101" i="10" s="1"/>
  <c r="C183" i="10" s="1"/>
  <c r="C265" i="10" s="1"/>
  <c r="C347" i="10" s="1"/>
  <c r="C429" i="10" s="1"/>
  <c r="C511" i="10" s="1"/>
  <c r="C593" i="10" s="1"/>
  <c r="B18" i="10"/>
  <c r="C17" i="10"/>
  <c r="C100" i="10" s="1"/>
  <c r="C182" i="10" s="1"/>
  <c r="C264" i="10" s="1"/>
  <c r="C346" i="10" s="1"/>
  <c r="C428" i="10" s="1"/>
  <c r="C510" i="10" s="1"/>
  <c r="C592" i="10" s="1"/>
  <c r="B17" i="10"/>
  <c r="B100" i="10" s="1"/>
  <c r="B182" i="10" s="1"/>
  <c r="B264" i="10" s="1"/>
  <c r="B346" i="10" s="1"/>
  <c r="B428" i="10" s="1"/>
  <c r="B510" i="10" s="1"/>
  <c r="B592" i="10" s="1"/>
  <c r="C16" i="10"/>
  <c r="C99" i="10" s="1"/>
  <c r="C181" i="10" s="1"/>
  <c r="C263" i="10" s="1"/>
  <c r="C345" i="10" s="1"/>
  <c r="C427" i="10" s="1"/>
  <c r="C509" i="10" s="1"/>
  <c r="C591" i="10" s="1"/>
  <c r="B16" i="10"/>
  <c r="B99" i="10" s="1"/>
  <c r="B181" i="10" s="1"/>
  <c r="B263" i="10" s="1"/>
  <c r="B345" i="10" s="1"/>
  <c r="B427" i="10" s="1"/>
  <c r="B509" i="10" s="1"/>
  <c r="B591" i="10" s="1"/>
  <c r="C15" i="10"/>
  <c r="B15" i="10"/>
  <c r="B98" i="10" s="1"/>
  <c r="B180" i="10" s="1"/>
  <c r="B262" i="10" s="1"/>
  <c r="B344" i="10" s="1"/>
  <c r="B426" i="10" s="1"/>
  <c r="B508" i="10" s="1"/>
  <c r="B590" i="10" s="1"/>
  <c r="C14" i="10"/>
  <c r="C97" i="10" s="1"/>
  <c r="C179" i="10" s="1"/>
  <c r="C261" i="10" s="1"/>
  <c r="C343" i="10" s="1"/>
  <c r="C425" i="10" s="1"/>
  <c r="C507" i="10" s="1"/>
  <c r="C589" i="10" s="1"/>
  <c r="B14" i="10"/>
  <c r="C13" i="10"/>
  <c r="C96" i="10" s="1"/>
  <c r="C178" i="10" s="1"/>
  <c r="C260" i="10" s="1"/>
  <c r="C342" i="10" s="1"/>
  <c r="C424" i="10" s="1"/>
  <c r="C506" i="10" s="1"/>
  <c r="C588" i="10" s="1"/>
  <c r="B13" i="10"/>
  <c r="B96" i="10" s="1"/>
  <c r="B178" i="10" s="1"/>
  <c r="B260" i="10" s="1"/>
  <c r="C12" i="10"/>
  <c r="C95" i="10" s="1"/>
  <c r="C177" i="10" s="1"/>
  <c r="C259" i="10" s="1"/>
  <c r="C341" i="10" s="1"/>
  <c r="C423" i="10" s="1"/>
  <c r="C505" i="10" s="1"/>
  <c r="C587" i="10" s="1"/>
  <c r="B12" i="10"/>
  <c r="B95" i="10" s="1"/>
  <c r="B177" i="10" s="1"/>
  <c r="B259" i="10" s="1"/>
  <c r="B341" i="10" s="1"/>
  <c r="B423" i="10" s="1"/>
  <c r="B505" i="10" s="1"/>
  <c r="B587" i="10" s="1"/>
  <c r="C11" i="10"/>
  <c r="B11" i="10"/>
  <c r="B94" i="10" s="1"/>
  <c r="B176" i="10" s="1"/>
  <c r="B258" i="10" s="1"/>
  <c r="B340" i="10" s="1"/>
  <c r="B422" i="10" s="1"/>
  <c r="B504" i="10" s="1"/>
  <c r="B586" i="10" s="1"/>
  <c r="C10" i="10"/>
  <c r="C93" i="10" s="1"/>
  <c r="C175" i="10" s="1"/>
  <c r="C257" i="10" s="1"/>
  <c r="C339" i="10" s="1"/>
  <c r="C421" i="10" s="1"/>
  <c r="C503" i="10" s="1"/>
  <c r="C585" i="10" s="1"/>
  <c r="B10" i="10"/>
  <c r="C9" i="10"/>
  <c r="C92" i="10" s="1"/>
  <c r="C174" i="10" s="1"/>
  <c r="C256" i="10" s="1"/>
  <c r="C338" i="10" s="1"/>
  <c r="C420" i="10" s="1"/>
  <c r="C502" i="10" s="1"/>
  <c r="C584" i="10" s="1"/>
  <c r="B9" i="10"/>
  <c r="B92" i="10" s="1"/>
  <c r="B174" i="10" s="1"/>
  <c r="B256" i="10" s="1"/>
  <c r="B338" i="10" s="1"/>
  <c r="B420" i="10" s="1"/>
  <c r="B502" i="10" s="1"/>
  <c r="B584" i="10" s="1"/>
  <c r="C8" i="10"/>
  <c r="C91" i="10" s="1"/>
  <c r="C173" i="10" s="1"/>
  <c r="C255" i="10" s="1"/>
  <c r="C337" i="10" s="1"/>
  <c r="C419" i="10" s="1"/>
  <c r="C501" i="10" s="1"/>
  <c r="C583" i="10" s="1"/>
  <c r="B8" i="10"/>
  <c r="B91" i="10" s="1"/>
  <c r="B173" i="10" s="1"/>
  <c r="B255" i="10" s="1"/>
  <c r="B337" i="10" s="1"/>
  <c r="B419" i="10" s="1"/>
  <c r="B501" i="10" s="1"/>
  <c r="B583" i="10" s="1"/>
  <c r="C7" i="10"/>
  <c r="B7" i="10"/>
  <c r="B90" i="10" s="1"/>
  <c r="B172" i="10" s="1"/>
  <c r="B254" i="10" s="1"/>
  <c r="B336" i="10" s="1"/>
  <c r="B418" i="10" s="1"/>
  <c r="B500" i="10" s="1"/>
  <c r="B582" i="10" s="1"/>
  <c r="C6" i="10"/>
  <c r="C89" i="10" s="1"/>
  <c r="C171" i="10" s="1"/>
  <c r="C253" i="10" s="1"/>
  <c r="C335" i="10" s="1"/>
  <c r="C417" i="10" s="1"/>
  <c r="C499" i="10" s="1"/>
  <c r="C581" i="10" s="1"/>
  <c r="B6" i="10"/>
  <c r="C5" i="10"/>
  <c r="C88" i="10" s="1"/>
  <c r="C170" i="10" s="1"/>
  <c r="C252" i="10" s="1"/>
  <c r="C334" i="10" s="1"/>
  <c r="C416" i="10" s="1"/>
  <c r="C498" i="10" s="1"/>
  <c r="C580" i="10" s="1"/>
  <c r="B5" i="10"/>
  <c r="B88" i="10" s="1"/>
  <c r="B170" i="10" s="1"/>
  <c r="B252" i="10" s="1"/>
  <c r="B334" i="10" s="1"/>
  <c r="B416" i="10" s="1"/>
  <c r="B498" i="10" s="1"/>
  <c r="B580" i="10" s="1"/>
  <c r="B581" i="9"/>
  <c r="B580" i="9"/>
  <c r="B579" i="9"/>
  <c r="B578" i="9"/>
  <c r="B577" i="9"/>
  <c r="B576" i="9"/>
  <c r="B495" i="9"/>
  <c r="B494" i="9"/>
  <c r="B413" i="9"/>
  <c r="B412" i="9"/>
  <c r="B331" i="9"/>
  <c r="B330" i="9"/>
  <c r="B249" i="9"/>
  <c r="B248" i="9"/>
  <c r="AM246" i="9"/>
  <c r="AL246" i="9"/>
  <c r="AK246" i="9"/>
  <c r="AJ246" i="9"/>
  <c r="AI246" i="9"/>
  <c r="AH246" i="9"/>
  <c r="AG246" i="9"/>
  <c r="AF246" i="9"/>
  <c r="AE246" i="9"/>
  <c r="AD246" i="9"/>
  <c r="AC246" i="9"/>
  <c r="AB246" i="9"/>
  <c r="AA246" i="9"/>
  <c r="Z246" i="9"/>
  <c r="Y246" i="9"/>
  <c r="X246" i="9"/>
  <c r="W246" i="9"/>
  <c r="V246" i="9"/>
  <c r="U246" i="9"/>
  <c r="T246" i="9"/>
  <c r="S246" i="9"/>
  <c r="R246" i="9"/>
  <c r="Q246" i="9"/>
  <c r="P246" i="9"/>
  <c r="O246" i="9"/>
  <c r="N246" i="9"/>
  <c r="M246" i="9"/>
  <c r="L246" i="9"/>
  <c r="K246" i="9"/>
  <c r="J246" i="9"/>
  <c r="I246" i="9"/>
  <c r="H246" i="9"/>
  <c r="G246" i="9"/>
  <c r="F246" i="9"/>
  <c r="E246" i="9"/>
  <c r="D246" i="9"/>
  <c r="AM245" i="9"/>
  <c r="AL245" i="9"/>
  <c r="AK245" i="9"/>
  <c r="AJ245" i="9"/>
  <c r="AI245" i="9"/>
  <c r="AH245" i="9"/>
  <c r="AG245" i="9"/>
  <c r="AF245" i="9"/>
  <c r="AE245" i="9"/>
  <c r="AD245" i="9"/>
  <c r="AC245" i="9"/>
  <c r="AB245" i="9"/>
  <c r="AA245" i="9"/>
  <c r="Z245" i="9"/>
  <c r="Y245" i="9"/>
  <c r="X245" i="9"/>
  <c r="W245" i="9"/>
  <c r="V245" i="9"/>
  <c r="U245" i="9"/>
  <c r="T245" i="9"/>
  <c r="S245" i="9"/>
  <c r="R245" i="9"/>
  <c r="Q245" i="9"/>
  <c r="P245" i="9"/>
  <c r="O245" i="9"/>
  <c r="N245" i="9"/>
  <c r="M245" i="9"/>
  <c r="L245" i="9"/>
  <c r="K245" i="9"/>
  <c r="J245" i="9"/>
  <c r="I245" i="9"/>
  <c r="H245" i="9"/>
  <c r="G245" i="9"/>
  <c r="F245" i="9"/>
  <c r="E245" i="9"/>
  <c r="D245"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K244" i="9"/>
  <c r="J244" i="9"/>
  <c r="I244" i="9"/>
  <c r="H244" i="9"/>
  <c r="G244" i="9"/>
  <c r="F244" i="9"/>
  <c r="E244" i="9"/>
  <c r="D244"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43" i="9"/>
  <c r="J243" i="9"/>
  <c r="I243" i="9"/>
  <c r="H243" i="9"/>
  <c r="G243" i="9"/>
  <c r="F243" i="9"/>
  <c r="E243" i="9"/>
  <c r="D243" i="9"/>
  <c r="AM242" i="9"/>
  <c r="AL242" i="9"/>
  <c r="AK242" i="9"/>
  <c r="AJ242" i="9"/>
  <c r="AI242" i="9"/>
  <c r="AH242" i="9"/>
  <c r="AG242" i="9"/>
  <c r="AF242" i="9"/>
  <c r="AE242" i="9"/>
  <c r="AD242"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D242" i="9"/>
  <c r="AM241" i="9"/>
  <c r="AL241" i="9"/>
  <c r="AK241" i="9"/>
  <c r="AJ241" i="9"/>
  <c r="AI241" i="9"/>
  <c r="AH241" i="9"/>
  <c r="AG241" i="9"/>
  <c r="AF241" i="9"/>
  <c r="AE241" i="9"/>
  <c r="AD241" i="9"/>
  <c r="AC241" i="9"/>
  <c r="AB241" i="9"/>
  <c r="AA241" i="9"/>
  <c r="Z241" i="9"/>
  <c r="Y241" i="9"/>
  <c r="X241" i="9"/>
  <c r="W241" i="9"/>
  <c r="V241" i="9"/>
  <c r="U241" i="9"/>
  <c r="T241" i="9"/>
  <c r="S241" i="9"/>
  <c r="R241" i="9"/>
  <c r="Q241" i="9"/>
  <c r="P241" i="9"/>
  <c r="O241" i="9"/>
  <c r="N241" i="9"/>
  <c r="M241" i="9"/>
  <c r="L241" i="9"/>
  <c r="K241" i="9"/>
  <c r="J241" i="9"/>
  <c r="I241" i="9"/>
  <c r="H241" i="9"/>
  <c r="G241" i="9"/>
  <c r="F241" i="9"/>
  <c r="E241" i="9"/>
  <c r="D241" i="9"/>
  <c r="AM240" i="9"/>
  <c r="AL240" i="9"/>
  <c r="AK240" i="9"/>
  <c r="AJ240" i="9"/>
  <c r="AI240" i="9"/>
  <c r="AH240" i="9"/>
  <c r="AG240" i="9"/>
  <c r="AF240" i="9"/>
  <c r="AE240" i="9"/>
  <c r="AD240" i="9"/>
  <c r="AC240"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AM239" i="9"/>
  <c r="AL239" i="9"/>
  <c r="AK239" i="9"/>
  <c r="AJ239" i="9"/>
  <c r="AI239" i="9"/>
  <c r="AH239" i="9"/>
  <c r="AG239" i="9"/>
  <c r="AF239" i="9"/>
  <c r="AE239" i="9"/>
  <c r="AD239" i="9"/>
  <c r="AC239" i="9"/>
  <c r="AB239" i="9"/>
  <c r="AA239" i="9"/>
  <c r="Z239" i="9"/>
  <c r="Y239" i="9"/>
  <c r="X239" i="9"/>
  <c r="W239" i="9"/>
  <c r="V239" i="9"/>
  <c r="U239" i="9"/>
  <c r="T239" i="9"/>
  <c r="S239" i="9"/>
  <c r="R239" i="9"/>
  <c r="Q239" i="9"/>
  <c r="P239" i="9"/>
  <c r="O239" i="9"/>
  <c r="N239" i="9"/>
  <c r="M239" i="9"/>
  <c r="L239" i="9"/>
  <c r="K239" i="9"/>
  <c r="J239" i="9"/>
  <c r="I239" i="9"/>
  <c r="H239" i="9"/>
  <c r="G239" i="9"/>
  <c r="F239" i="9"/>
  <c r="E239" i="9"/>
  <c r="D239" i="9"/>
  <c r="AM238" i="9"/>
  <c r="AL238" i="9"/>
  <c r="AK238" i="9"/>
  <c r="AJ238" i="9"/>
  <c r="AI238" i="9"/>
  <c r="AH238" i="9"/>
  <c r="AG238" i="9"/>
  <c r="AF238" i="9"/>
  <c r="AE238" i="9"/>
  <c r="AD238" i="9"/>
  <c r="AC238" i="9"/>
  <c r="AB238" i="9"/>
  <c r="AA238" i="9"/>
  <c r="Z238" i="9"/>
  <c r="Y238" i="9"/>
  <c r="X238" i="9"/>
  <c r="W238" i="9"/>
  <c r="V238" i="9"/>
  <c r="U238" i="9"/>
  <c r="T238" i="9"/>
  <c r="S238" i="9"/>
  <c r="R238" i="9"/>
  <c r="Q238" i="9"/>
  <c r="P238" i="9"/>
  <c r="O238" i="9"/>
  <c r="N238" i="9"/>
  <c r="M238" i="9"/>
  <c r="L238" i="9"/>
  <c r="K238" i="9"/>
  <c r="J238" i="9"/>
  <c r="I238" i="9"/>
  <c r="H238" i="9"/>
  <c r="G238" i="9"/>
  <c r="F238" i="9"/>
  <c r="E238" i="9"/>
  <c r="D238" i="9"/>
  <c r="AM237" i="9"/>
  <c r="AL237" i="9"/>
  <c r="AK237" i="9"/>
  <c r="AJ237" i="9"/>
  <c r="AI237" i="9"/>
  <c r="AH237" i="9"/>
  <c r="AG237" i="9"/>
  <c r="AF237" i="9"/>
  <c r="AE237" i="9"/>
  <c r="AD237" i="9"/>
  <c r="AC237" i="9"/>
  <c r="AB237" i="9"/>
  <c r="AA237" i="9"/>
  <c r="Z237" i="9"/>
  <c r="Y237" i="9"/>
  <c r="X237" i="9"/>
  <c r="W237" i="9"/>
  <c r="V237" i="9"/>
  <c r="U237" i="9"/>
  <c r="T237" i="9"/>
  <c r="S237" i="9"/>
  <c r="R237" i="9"/>
  <c r="Q237" i="9"/>
  <c r="P237" i="9"/>
  <c r="O237" i="9"/>
  <c r="N237" i="9"/>
  <c r="M237" i="9"/>
  <c r="L237" i="9"/>
  <c r="K237" i="9"/>
  <c r="J237" i="9"/>
  <c r="I237" i="9"/>
  <c r="H237" i="9"/>
  <c r="G237" i="9"/>
  <c r="F237" i="9"/>
  <c r="E237" i="9"/>
  <c r="D237" i="9"/>
  <c r="AM236" i="9"/>
  <c r="AL236" i="9"/>
  <c r="AK236" i="9"/>
  <c r="AJ236" i="9"/>
  <c r="AI236" i="9"/>
  <c r="AH236" i="9"/>
  <c r="AG236" i="9"/>
  <c r="AF236" i="9"/>
  <c r="AE236" i="9"/>
  <c r="AD236" i="9"/>
  <c r="AC236" i="9"/>
  <c r="AB236" i="9"/>
  <c r="AA236" i="9"/>
  <c r="Z236" i="9"/>
  <c r="Y236" i="9"/>
  <c r="X236" i="9"/>
  <c r="W236" i="9"/>
  <c r="V236" i="9"/>
  <c r="U236" i="9"/>
  <c r="T236" i="9"/>
  <c r="S236" i="9"/>
  <c r="R236" i="9"/>
  <c r="Q236" i="9"/>
  <c r="P236" i="9"/>
  <c r="O236" i="9"/>
  <c r="N236" i="9"/>
  <c r="M236" i="9"/>
  <c r="L236" i="9"/>
  <c r="K236" i="9"/>
  <c r="J236" i="9"/>
  <c r="I236" i="9"/>
  <c r="H236" i="9"/>
  <c r="G236" i="9"/>
  <c r="F236" i="9"/>
  <c r="E236" i="9"/>
  <c r="D236" i="9"/>
  <c r="AM235" i="9"/>
  <c r="AL235" i="9"/>
  <c r="AK235" i="9"/>
  <c r="AJ235" i="9"/>
  <c r="AI235" i="9"/>
  <c r="AH235" i="9"/>
  <c r="AG235" i="9"/>
  <c r="AF235" i="9"/>
  <c r="AE235" i="9"/>
  <c r="AD235" i="9"/>
  <c r="AC235" i="9"/>
  <c r="AB235" i="9"/>
  <c r="AA235" i="9"/>
  <c r="Z235" i="9"/>
  <c r="Y235" i="9"/>
  <c r="X235" i="9"/>
  <c r="W235" i="9"/>
  <c r="V235" i="9"/>
  <c r="U235" i="9"/>
  <c r="T235" i="9"/>
  <c r="S235" i="9"/>
  <c r="R235" i="9"/>
  <c r="Q235" i="9"/>
  <c r="P235" i="9"/>
  <c r="O235" i="9"/>
  <c r="N235" i="9"/>
  <c r="M235" i="9"/>
  <c r="L235" i="9"/>
  <c r="K235" i="9"/>
  <c r="J235" i="9"/>
  <c r="I235" i="9"/>
  <c r="H235" i="9"/>
  <c r="G235" i="9"/>
  <c r="F235" i="9"/>
  <c r="E235" i="9"/>
  <c r="D235" i="9"/>
  <c r="AM234" i="9"/>
  <c r="AL234" i="9"/>
  <c r="AK234" i="9"/>
  <c r="AJ234" i="9"/>
  <c r="AI234" i="9"/>
  <c r="AH234" i="9"/>
  <c r="AG234" i="9"/>
  <c r="AF234" i="9"/>
  <c r="AE234" i="9"/>
  <c r="AD234" i="9"/>
  <c r="AC234" i="9"/>
  <c r="AB234" i="9"/>
  <c r="AA234" i="9"/>
  <c r="Z234" i="9"/>
  <c r="Y234" i="9"/>
  <c r="X234" i="9"/>
  <c r="W234" i="9"/>
  <c r="V234" i="9"/>
  <c r="U234" i="9"/>
  <c r="T234" i="9"/>
  <c r="S234" i="9"/>
  <c r="R234" i="9"/>
  <c r="Q234" i="9"/>
  <c r="P234" i="9"/>
  <c r="O234" i="9"/>
  <c r="N234" i="9"/>
  <c r="M234" i="9"/>
  <c r="L234" i="9"/>
  <c r="K234" i="9"/>
  <c r="J234" i="9"/>
  <c r="I234" i="9"/>
  <c r="H234" i="9"/>
  <c r="G234" i="9"/>
  <c r="F234" i="9"/>
  <c r="E234" i="9"/>
  <c r="D234" i="9"/>
  <c r="AM233" i="9"/>
  <c r="AL233" i="9"/>
  <c r="AK233" i="9"/>
  <c r="AJ233" i="9"/>
  <c r="AI233" i="9"/>
  <c r="AH233" i="9"/>
  <c r="AG233" i="9"/>
  <c r="AF233"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D233" i="9"/>
  <c r="AM232" i="9"/>
  <c r="AL232" i="9"/>
  <c r="AK232" i="9"/>
  <c r="AJ232" i="9"/>
  <c r="AI232" i="9"/>
  <c r="AH232" i="9"/>
  <c r="AG232" i="9"/>
  <c r="AF232" i="9"/>
  <c r="AE232" i="9"/>
  <c r="AD232" i="9"/>
  <c r="AC232" i="9"/>
  <c r="AB232" i="9"/>
  <c r="AA232" i="9"/>
  <c r="Z232" i="9"/>
  <c r="Y232" i="9"/>
  <c r="X232" i="9"/>
  <c r="W232" i="9"/>
  <c r="V232" i="9"/>
  <c r="U232" i="9"/>
  <c r="T232" i="9"/>
  <c r="S232" i="9"/>
  <c r="R232" i="9"/>
  <c r="Q232" i="9"/>
  <c r="P232" i="9"/>
  <c r="O232" i="9"/>
  <c r="N232" i="9"/>
  <c r="M232" i="9"/>
  <c r="L232" i="9"/>
  <c r="K232" i="9"/>
  <c r="J232" i="9"/>
  <c r="I232" i="9"/>
  <c r="H232" i="9"/>
  <c r="G232" i="9"/>
  <c r="F232" i="9"/>
  <c r="E232" i="9"/>
  <c r="D232" i="9"/>
  <c r="AM231" i="9"/>
  <c r="AL231" i="9"/>
  <c r="AK231" i="9"/>
  <c r="AJ231" i="9"/>
  <c r="AI231" i="9"/>
  <c r="AH231" i="9"/>
  <c r="AG231" i="9"/>
  <c r="AF231" i="9"/>
  <c r="AE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AM230" i="9"/>
  <c r="AL230" i="9"/>
  <c r="AK230" i="9"/>
  <c r="AJ230" i="9"/>
  <c r="AI230" i="9"/>
  <c r="AH230" i="9"/>
  <c r="AG230" i="9"/>
  <c r="AF230" i="9"/>
  <c r="AE230" i="9"/>
  <c r="AD230" i="9"/>
  <c r="AC230" i="9"/>
  <c r="AB230" i="9"/>
  <c r="AA230" i="9"/>
  <c r="Z230" i="9"/>
  <c r="Y230" i="9"/>
  <c r="X230" i="9"/>
  <c r="W230" i="9"/>
  <c r="V230" i="9"/>
  <c r="U230" i="9"/>
  <c r="T230" i="9"/>
  <c r="S230" i="9"/>
  <c r="R230" i="9"/>
  <c r="Q230" i="9"/>
  <c r="P230" i="9"/>
  <c r="O230" i="9"/>
  <c r="N230" i="9"/>
  <c r="M230" i="9"/>
  <c r="L230" i="9"/>
  <c r="K230" i="9"/>
  <c r="J230" i="9"/>
  <c r="I230" i="9"/>
  <c r="H230" i="9"/>
  <c r="G230" i="9"/>
  <c r="F230" i="9"/>
  <c r="E230" i="9"/>
  <c r="D230" i="9"/>
  <c r="AM229" i="9"/>
  <c r="AL229" i="9"/>
  <c r="AK229" i="9"/>
  <c r="AJ229" i="9"/>
  <c r="AI229" i="9"/>
  <c r="AH229" i="9"/>
  <c r="AG229" i="9"/>
  <c r="AF229" i="9"/>
  <c r="AE229" i="9"/>
  <c r="AD229" i="9"/>
  <c r="AC229"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AM228" i="9"/>
  <c r="AL228" i="9"/>
  <c r="AK228" i="9"/>
  <c r="AJ228" i="9"/>
  <c r="AI228" i="9"/>
  <c r="AH228" i="9"/>
  <c r="AG228"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AM227" i="9"/>
  <c r="AL227" i="9"/>
  <c r="AK227" i="9"/>
  <c r="AJ227" i="9"/>
  <c r="AI227" i="9"/>
  <c r="AH227" i="9"/>
  <c r="AG227" i="9"/>
  <c r="AF227" i="9"/>
  <c r="AE227" i="9"/>
  <c r="AD227" i="9"/>
  <c r="AC227" i="9"/>
  <c r="AB227" i="9"/>
  <c r="AA227" i="9"/>
  <c r="Z227" i="9"/>
  <c r="Y227" i="9"/>
  <c r="X227" i="9"/>
  <c r="W227" i="9"/>
  <c r="V227" i="9"/>
  <c r="U227" i="9"/>
  <c r="T227" i="9"/>
  <c r="S227" i="9"/>
  <c r="R227" i="9"/>
  <c r="Q227" i="9"/>
  <c r="P227" i="9"/>
  <c r="O227" i="9"/>
  <c r="N227" i="9"/>
  <c r="M227" i="9"/>
  <c r="L227" i="9"/>
  <c r="K227" i="9"/>
  <c r="J227" i="9"/>
  <c r="I227" i="9"/>
  <c r="H227" i="9"/>
  <c r="G227" i="9"/>
  <c r="F227" i="9"/>
  <c r="E227" i="9"/>
  <c r="D227" i="9"/>
  <c r="AM226" i="9"/>
  <c r="AL226" i="9"/>
  <c r="AK226" i="9"/>
  <c r="AJ226" i="9"/>
  <c r="AI226" i="9"/>
  <c r="AH226" i="9"/>
  <c r="AG226" i="9"/>
  <c r="AF226" i="9"/>
  <c r="AE226" i="9"/>
  <c r="AD226" i="9"/>
  <c r="AC226" i="9"/>
  <c r="AB226" i="9"/>
  <c r="AA226" i="9"/>
  <c r="Z226" i="9"/>
  <c r="Y226" i="9"/>
  <c r="X226" i="9"/>
  <c r="W226" i="9"/>
  <c r="V226" i="9"/>
  <c r="U226" i="9"/>
  <c r="T226" i="9"/>
  <c r="S226" i="9"/>
  <c r="R226" i="9"/>
  <c r="Q226" i="9"/>
  <c r="P226" i="9"/>
  <c r="O226" i="9"/>
  <c r="N226" i="9"/>
  <c r="M226" i="9"/>
  <c r="L226" i="9"/>
  <c r="K226" i="9"/>
  <c r="J226" i="9"/>
  <c r="I226" i="9"/>
  <c r="H226" i="9"/>
  <c r="G226" i="9"/>
  <c r="F226" i="9"/>
  <c r="E226" i="9"/>
  <c r="D226" i="9"/>
  <c r="AM225" i="9"/>
  <c r="AL225" i="9"/>
  <c r="AK225" i="9"/>
  <c r="AJ225" i="9"/>
  <c r="AI225" i="9"/>
  <c r="AH225" i="9"/>
  <c r="AG225" i="9"/>
  <c r="AF225" i="9"/>
  <c r="AE225" i="9"/>
  <c r="AD225" i="9"/>
  <c r="AC225" i="9"/>
  <c r="AB225" i="9"/>
  <c r="AA225" i="9"/>
  <c r="Z225" i="9"/>
  <c r="Y225" i="9"/>
  <c r="X225" i="9"/>
  <c r="W225" i="9"/>
  <c r="V225" i="9"/>
  <c r="U225" i="9"/>
  <c r="T225" i="9"/>
  <c r="S225" i="9"/>
  <c r="R225" i="9"/>
  <c r="Q225" i="9"/>
  <c r="P225" i="9"/>
  <c r="O225" i="9"/>
  <c r="N225" i="9"/>
  <c r="M225" i="9"/>
  <c r="L225" i="9"/>
  <c r="K225" i="9"/>
  <c r="J225" i="9"/>
  <c r="I225" i="9"/>
  <c r="H225" i="9"/>
  <c r="G225" i="9"/>
  <c r="F225" i="9"/>
  <c r="E225" i="9"/>
  <c r="D225" i="9"/>
  <c r="AM224" i="9"/>
  <c r="AL224" i="9"/>
  <c r="AK224" i="9"/>
  <c r="AJ224" i="9"/>
  <c r="AI224" i="9"/>
  <c r="AH224" i="9"/>
  <c r="AG224" i="9"/>
  <c r="AF224" i="9"/>
  <c r="AE224" i="9"/>
  <c r="AD224" i="9"/>
  <c r="AC224" i="9"/>
  <c r="AB224" i="9"/>
  <c r="AA224" i="9"/>
  <c r="Z224" i="9"/>
  <c r="Y224" i="9"/>
  <c r="X224" i="9"/>
  <c r="W224" i="9"/>
  <c r="V224" i="9"/>
  <c r="U224" i="9"/>
  <c r="T224" i="9"/>
  <c r="S224" i="9"/>
  <c r="R224" i="9"/>
  <c r="Q224" i="9"/>
  <c r="P224" i="9"/>
  <c r="O224" i="9"/>
  <c r="N224" i="9"/>
  <c r="M224" i="9"/>
  <c r="L224" i="9"/>
  <c r="K224" i="9"/>
  <c r="J224" i="9"/>
  <c r="I224" i="9"/>
  <c r="H224" i="9"/>
  <c r="G224" i="9"/>
  <c r="F224" i="9"/>
  <c r="E224" i="9"/>
  <c r="D224" i="9"/>
  <c r="AM223" i="9"/>
  <c r="AL223" i="9"/>
  <c r="AK223" i="9"/>
  <c r="AJ223" i="9"/>
  <c r="AI223" i="9"/>
  <c r="AH223" i="9"/>
  <c r="AG223" i="9"/>
  <c r="AF223" i="9"/>
  <c r="AE223" i="9"/>
  <c r="AD223" i="9"/>
  <c r="AC223" i="9"/>
  <c r="AB223" i="9"/>
  <c r="AA223" i="9"/>
  <c r="Z223" i="9"/>
  <c r="Y223" i="9"/>
  <c r="X223" i="9"/>
  <c r="W223" i="9"/>
  <c r="V223" i="9"/>
  <c r="U223" i="9"/>
  <c r="T223" i="9"/>
  <c r="S223" i="9"/>
  <c r="R223" i="9"/>
  <c r="Q223" i="9"/>
  <c r="P223" i="9"/>
  <c r="O223" i="9"/>
  <c r="N223" i="9"/>
  <c r="M223" i="9"/>
  <c r="L223" i="9"/>
  <c r="K223" i="9"/>
  <c r="J223" i="9"/>
  <c r="I223" i="9"/>
  <c r="H223" i="9"/>
  <c r="G223" i="9"/>
  <c r="F223" i="9"/>
  <c r="E223" i="9"/>
  <c r="D223" i="9"/>
  <c r="AM222" i="9"/>
  <c r="AL222" i="9"/>
  <c r="AK222" i="9"/>
  <c r="AJ222" i="9"/>
  <c r="AI222" i="9"/>
  <c r="AH222" i="9"/>
  <c r="AG222" i="9"/>
  <c r="AF222" i="9"/>
  <c r="AE222" i="9"/>
  <c r="AD222" i="9"/>
  <c r="AC222" i="9"/>
  <c r="AB222" i="9"/>
  <c r="AA222" i="9"/>
  <c r="Z222" i="9"/>
  <c r="Y222" i="9"/>
  <c r="X222" i="9"/>
  <c r="W222" i="9"/>
  <c r="V222" i="9"/>
  <c r="U222" i="9"/>
  <c r="T222" i="9"/>
  <c r="S222" i="9"/>
  <c r="R222" i="9"/>
  <c r="Q222" i="9"/>
  <c r="P222" i="9"/>
  <c r="O222" i="9"/>
  <c r="N222" i="9"/>
  <c r="M222" i="9"/>
  <c r="L222" i="9"/>
  <c r="K222" i="9"/>
  <c r="J222" i="9"/>
  <c r="I222" i="9"/>
  <c r="H222" i="9"/>
  <c r="G222" i="9"/>
  <c r="F222" i="9"/>
  <c r="E222" i="9"/>
  <c r="D222" i="9"/>
  <c r="AM221" i="9"/>
  <c r="AL221" i="9"/>
  <c r="AK221" i="9"/>
  <c r="AJ221" i="9"/>
  <c r="AI221" i="9"/>
  <c r="AH221" i="9"/>
  <c r="AG221" i="9"/>
  <c r="AF221" i="9"/>
  <c r="AE221" i="9"/>
  <c r="AD221" i="9"/>
  <c r="AC221" i="9"/>
  <c r="AB221" i="9"/>
  <c r="AA221" i="9"/>
  <c r="Z221" i="9"/>
  <c r="Y221" i="9"/>
  <c r="X221" i="9"/>
  <c r="W221" i="9"/>
  <c r="V221" i="9"/>
  <c r="U221" i="9"/>
  <c r="T221" i="9"/>
  <c r="S221" i="9"/>
  <c r="R221" i="9"/>
  <c r="Q221" i="9"/>
  <c r="P221" i="9"/>
  <c r="O221" i="9"/>
  <c r="N221" i="9"/>
  <c r="M221" i="9"/>
  <c r="L221" i="9"/>
  <c r="K221" i="9"/>
  <c r="J221" i="9"/>
  <c r="I221" i="9"/>
  <c r="H221" i="9"/>
  <c r="G221" i="9"/>
  <c r="F221" i="9"/>
  <c r="E221" i="9"/>
  <c r="D221" i="9"/>
  <c r="AM220" i="9"/>
  <c r="AL220" i="9"/>
  <c r="AK220" i="9"/>
  <c r="AJ220" i="9"/>
  <c r="AI220" i="9"/>
  <c r="AH220" i="9"/>
  <c r="AG220" i="9"/>
  <c r="AF220" i="9"/>
  <c r="AE220" i="9"/>
  <c r="AD220" i="9"/>
  <c r="AC220" i="9"/>
  <c r="AB220" i="9"/>
  <c r="AA220" i="9"/>
  <c r="Z220" i="9"/>
  <c r="Y220" i="9"/>
  <c r="X220" i="9"/>
  <c r="W220" i="9"/>
  <c r="V220" i="9"/>
  <c r="U220" i="9"/>
  <c r="T220" i="9"/>
  <c r="S220" i="9"/>
  <c r="R220" i="9"/>
  <c r="Q220" i="9"/>
  <c r="P220" i="9"/>
  <c r="O220" i="9"/>
  <c r="N220" i="9"/>
  <c r="M220" i="9"/>
  <c r="L220" i="9"/>
  <c r="K220" i="9"/>
  <c r="J220" i="9"/>
  <c r="I220" i="9"/>
  <c r="H220" i="9"/>
  <c r="G220" i="9"/>
  <c r="F220" i="9"/>
  <c r="E220" i="9"/>
  <c r="D220" i="9"/>
  <c r="AM219" i="9"/>
  <c r="AL219" i="9"/>
  <c r="AK219" i="9"/>
  <c r="AJ219" i="9"/>
  <c r="AI219" i="9"/>
  <c r="AH219" i="9"/>
  <c r="AG219" i="9"/>
  <c r="AF219" i="9"/>
  <c r="AE219" i="9"/>
  <c r="AD219" i="9"/>
  <c r="AC219" i="9"/>
  <c r="AB219" i="9"/>
  <c r="AA219" i="9"/>
  <c r="Z219" i="9"/>
  <c r="Y219" i="9"/>
  <c r="X219" i="9"/>
  <c r="W219" i="9"/>
  <c r="V219" i="9"/>
  <c r="U219" i="9"/>
  <c r="T219" i="9"/>
  <c r="S219" i="9"/>
  <c r="R219" i="9"/>
  <c r="Q219" i="9"/>
  <c r="P219" i="9"/>
  <c r="O219" i="9"/>
  <c r="N219" i="9"/>
  <c r="M219" i="9"/>
  <c r="L219" i="9"/>
  <c r="K219" i="9"/>
  <c r="J219" i="9"/>
  <c r="I219" i="9"/>
  <c r="H219" i="9"/>
  <c r="G219" i="9"/>
  <c r="F219" i="9"/>
  <c r="E219" i="9"/>
  <c r="D219"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AM217" i="9"/>
  <c r="AL217" i="9"/>
  <c r="AK217" i="9"/>
  <c r="AJ217" i="9"/>
  <c r="AI217" i="9"/>
  <c r="AH217" i="9"/>
  <c r="AG217" i="9"/>
  <c r="AF217" i="9"/>
  <c r="AE217" i="9"/>
  <c r="AD217" i="9"/>
  <c r="AC217" i="9"/>
  <c r="AB217" i="9"/>
  <c r="AA217" i="9"/>
  <c r="Z217" i="9"/>
  <c r="Y217" i="9"/>
  <c r="X217" i="9"/>
  <c r="W217" i="9"/>
  <c r="V217" i="9"/>
  <c r="U217" i="9"/>
  <c r="T217" i="9"/>
  <c r="S217" i="9"/>
  <c r="R217" i="9"/>
  <c r="Q217" i="9"/>
  <c r="P217" i="9"/>
  <c r="O217" i="9"/>
  <c r="N217" i="9"/>
  <c r="M217" i="9"/>
  <c r="L217" i="9"/>
  <c r="K217" i="9"/>
  <c r="J217" i="9"/>
  <c r="I217" i="9"/>
  <c r="H217" i="9"/>
  <c r="G217" i="9"/>
  <c r="F217" i="9"/>
  <c r="E217" i="9"/>
  <c r="D217" i="9"/>
  <c r="AM216" i="9"/>
  <c r="AL216" i="9"/>
  <c r="AK216" i="9"/>
  <c r="AJ216" i="9"/>
  <c r="AI216" i="9"/>
  <c r="AH216" i="9"/>
  <c r="AG216" i="9"/>
  <c r="AF216" i="9"/>
  <c r="AE216" i="9"/>
  <c r="AD216" i="9"/>
  <c r="AC216" i="9"/>
  <c r="AB216" i="9"/>
  <c r="AA216" i="9"/>
  <c r="Z216" i="9"/>
  <c r="Y216" i="9"/>
  <c r="X216" i="9"/>
  <c r="W216" i="9"/>
  <c r="V216" i="9"/>
  <c r="U216" i="9"/>
  <c r="T216" i="9"/>
  <c r="S216" i="9"/>
  <c r="R216" i="9"/>
  <c r="Q216" i="9"/>
  <c r="P216" i="9"/>
  <c r="O216" i="9"/>
  <c r="N216" i="9"/>
  <c r="M216" i="9"/>
  <c r="L216" i="9"/>
  <c r="K216" i="9"/>
  <c r="J216" i="9"/>
  <c r="I216" i="9"/>
  <c r="H216" i="9"/>
  <c r="G216" i="9"/>
  <c r="F216" i="9"/>
  <c r="E216" i="9"/>
  <c r="D216" i="9"/>
  <c r="AM215" i="9"/>
  <c r="AL215" i="9"/>
  <c r="AK215" i="9"/>
  <c r="AJ215" i="9"/>
  <c r="AI215" i="9"/>
  <c r="AH215" i="9"/>
  <c r="AG215" i="9"/>
  <c r="AF215" i="9"/>
  <c r="AE215" i="9"/>
  <c r="AD215" i="9"/>
  <c r="AC215" i="9"/>
  <c r="AB215" i="9"/>
  <c r="AA215" i="9"/>
  <c r="Z215" i="9"/>
  <c r="Y215" i="9"/>
  <c r="X215" i="9"/>
  <c r="W215" i="9"/>
  <c r="V215" i="9"/>
  <c r="U215" i="9"/>
  <c r="T215" i="9"/>
  <c r="S215" i="9"/>
  <c r="R215" i="9"/>
  <c r="Q215" i="9"/>
  <c r="P215" i="9"/>
  <c r="O215" i="9"/>
  <c r="N215" i="9"/>
  <c r="M215" i="9"/>
  <c r="L215" i="9"/>
  <c r="K215" i="9"/>
  <c r="J215" i="9"/>
  <c r="I215" i="9"/>
  <c r="H215" i="9"/>
  <c r="G215" i="9"/>
  <c r="F215" i="9"/>
  <c r="E215" i="9"/>
  <c r="D215" i="9"/>
  <c r="AM214" i="9"/>
  <c r="AL214" i="9"/>
  <c r="AK214" i="9"/>
  <c r="AJ214" i="9"/>
  <c r="AI214" i="9"/>
  <c r="AH214" i="9"/>
  <c r="AG214" i="9"/>
  <c r="AF214" i="9"/>
  <c r="AE214" i="9"/>
  <c r="AD214" i="9"/>
  <c r="AC214" i="9"/>
  <c r="AB214" i="9"/>
  <c r="AA214" i="9"/>
  <c r="Z214" i="9"/>
  <c r="Y214" i="9"/>
  <c r="X214" i="9"/>
  <c r="W214" i="9"/>
  <c r="V214" i="9"/>
  <c r="U214" i="9"/>
  <c r="T214" i="9"/>
  <c r="S214" i="9"/>
  <c r="R214" i="9"/>
  <c r="Q214" i="9"/>
  <c r="P214" i="9"/>
  <c r="O214" i="9"/>
  <c r="N214" i="9"/>
  <c r="M214" i="9"/>
  <c r="L214" i="9"/>
  <c r="K214" i="9"/>
  <c r="J214" i="9"/>
  <c r="I214" i="9"/>
  <c r="H214" i="9"/>
  <c r="G214" i="9"/>
  <c r="F214" i="9"/>
  <c r="E214" i="9"/>
  <c r="D214" i="9"/>
  <c r="AM213" i="9"/>
  <c r="AL213" i="9"/>
  <c r="AK213" i="9"/>
  <c r="AJ213" i="9"/>
  <c r="AI213" i="9"/>
  <c r="AH213" i="9"/>
  <c r="AG213" i="9"/>
  <c r="AF213" i="9"/>
  <c r="AE213" i="9"/>
  <c r="AD213" i="9"/>
  <c r="AC213" i="9"/>
  <c r="AB213" i="9"/>
  <c r="AA213" i="9"/>
  <c r="Z213" i="9"/>
  <c r="Y213" i="9"/>
  <c r="X213" i="9"/>
  <c r="W213" i="9"/>
  <c r="V213" i="9"/>
  <c r="U213" i="9"/>
  <c r="T213" i="9"/>
  <c r="S213" i="9"/>
  <c r="R213" i="9"/>
  <c r="Q213" i="9"/>
  <c r="P213" i="9"/>
  <c r="O213" i="9"/>
  <c r="N213" i="9"/>
  <c r="M213" i="9"/>
  <c r="L213" i="9"/>
  <c r="K213" i="9"/>
  <c r="J213" i="9"/>
  <c r="I213" i="9"/>
  <c r="H213" i="9"/>
  <c r="G213" i="9"/>
  <c r="F213" i="9"/>
  <c r="E213" i="9"/>
  <c r="D213" i="9"/>
  <c r="AM212" i="9"/>
  <c r="AL212" i="9"/>
  <c r="AK212" i="9"/>
  <c r="AJ212" i="9"/>
  <c r="AI212" i="9"/>
  <c r="AH212" i="9"/>
  <c r="AG212" i="9"/>
  <c r="AF212" i="9"/>
  <c r="AE212" i="9"/>
  <c r="AD212" i="9"/>
  <c r="AC212" i="9"/>
  <c r="AB212" i="9"/>
  <c r="AA212" i="9"/>
  <c r="Z212" i="9"/>
  <c r="Y212" i="9"/>
  <c r="X212" i="9"/>
  <c r="W212" i="9"/>
  <c r="V212" i="9"/>
  <c r="U212" i="9"/>
  <c r="T212" i="9"/>
  <c r="S212" i="9"/>
  <c r="R212" i="9"/>
  <c r="Q212" i="9"/>
  <c r="P212" i="9"/>
  <c r="O212" i="9"/>
  <c r="N212" i="9"/>
  <c r="M212" i="9"/>
  <c r="L212" i="9"/>
  <c r="K212" i="9"/>
  <c r="J212" i="9"/>
  <c r="I212" i="9"/>
  <c r="H212" i="9"/>
  <c r="G212" i="9"/>
  <c r="F212" i="9"/>
  <c r="E212" i="9"/>
  <c r="D212" i="9"/>
  <c r="AM211" i="9"/>
  <c r="AL211" i="9"/>
  <c r="AK211" i="9"/>
  <c r="AJ211" i="9"/>
  <c r="AI211" i="9"/>
  <c r="AH211" i="9"/>
  <c r="AG211" i="9"/>
  <c r="AF211" i="9"/>
  <c r="AE211" i="9"/>
  <c r="AD211" i="9"/>
  <c r="AC211" i="9"/>
  <c r="AB211" i="9"/>
  <c r="AA211" i="9"/>
  <c r="Z211" i="9"/>
  <c r="Y211" i="9"/>
  <c r="X211" i="9"/>
  <c r="W211" i="9"/>
  <c r="V211" i="9"/>
  <c r="U211" i="9"/>
  <c r="T211" i="9"/>
  <c r="S211" i="9"/>
  <c r="R211" i="9"/>
  <c r="Q211" i="9"/>
  <c r="P211" i="9"/>
  <c r="O211" i="9"/>
  <c r="N211" i="9"/>
  <c r="M211" i="9"/>
  <c r="L211" i="9"/>
  <c r="K211" i="9"/>
  <c r="J211" i="9"/>
  <c r="I211" i="9"/>
  <c r="H211" i="9"/>
  <c r="G211" i="9"/>
  <c r="F211" i="9"/>
  <c r="E211" i="9"/>
  <c r="D211" i="9"/>
  <c r="AM210" i="9"/>
  <c r="AL210" i="9"/>
  <c r="AK210" i="9"/>
  <c r="AJ210" i="9"/>
  <c r="AI210" i="9"/>
  <c r="AH210" i="9"/>
  <c r="AG210" i="9"/>
  <c r="AF210" i="9"/>
  <c r="AE210" i="9"/>
  <c r="AD210" i="9"/>
  <c r="AC210" i="9"/>
  <c r="AB210" i="9"/>
  <c r="AA210" i="9"/>
  <c r="Z210" i="9"/>
  <c r="Y210" i="9"/>
  <c r="X210" i="9"/>
  <c r="W210" i="9"/>
  <c r="V210" i="9"/>
  <c r="U210" i="9"/>
  <c r="T210" i="9"/>
  <c r="S210" i="9"/>
  <c r="R210" i="9"/>
  <c r="Q210" i="9"/>
  <c r="P210" i="9"/>
  <c r="O210" i="9"/>
  <c r="N210" i="9"/>
  <c r="M210" i="9"/>
  <c r="L210" i="9"/>
  <c r="K210" i="9"/>
  <c r="J210" i="9"/>
  <c r="I210" i="9"/>
  <c r="H210" i="9"/>
  <c r="G210" i="9"/>
  <c r="F210" i="9"/>
  <c r="E210" i="9"/>
  <c r="D210"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AM208" i="9"/>
  <c r="AL208" i="9"/>
  <c r="AK208" i="9"/>
  <c r="AJ208" i="9"/>
  <c r="AI208" i="9"/>
  <c r="AH208" i="9"/>
  <c r="AG208" i="9"/>
  <c r="AF208" i="9"/>
  <c r="AE208" i="9"/>
  <c r="AD208" i="9"/>
  <c r="AC208" i="9"/>
  <c r="AB208" i="9"/>
  <c r="AA208" i="9"/>
  <c r="Z208" i="9"/>
  <c r="Y208" i="9"/>
  <c r="X208" i="9"/>
  <c r="W208" i="9"/>
  <c r="V208" i="9"/>
  <c r="U208" i="9"/>
  <c r="T208" i="9"/>
  <c r="S208" i="9"/>
  <c r="R208" i="9"/>
  <c r="Q208" i="9"/>
  <c r="P208" i="9"/>
  <c r="O208" i="9"/>
  <c r="N208" i="9"/>
  <c r="M208" i="9"/>
  <c r="L208" i="9"/>
  <c r="K208" i="9"/>
  <c r="J208" i="9"/>
  <c r="I208" i="9"/>
  <c r="H208" i="9"/>
  <c r="G208" i="9"/>
  <c r="F208" i="9"/>
  <c r="E208" i="9"/>
  <c r="D208" i="9"/>
  <c r="AM207" i="9"/>
  <c r="AL207" i="9"/>
  <c r="AK207" i="9"/>
  <c r="AJ207" i="9"/>
  <c r="AI207" i="9"/>
  <c r="AH207" i="9"/>
  <c r="AG207" i="9"/>
  <c r="AF207" i="9"/>
  <c r="AE207" i="9"/>
  <c r="AD207" i="9"/>
  <c r="AC207" i="9"/>
  <c r="AB207" i="9"/>
  <c r="AA207" i="9"/>
  <c r="Z207" i="9"/>
  <c r="Y207" i="9"/>
  <c r="X207" i="9"/>
  <c r="W207" i="9"/>
  <c r="V207" i="9"/>
  <c r="U207" i="9"/>
  <c r="T207" i="9"/>
  <c r="S207" i="9"/>
  <c r="R207" i="9"/>
  <c r="Q207" i="9"/>
  <c r="P207" i="9"/>
  <c r="O207" i="9"/>
  <c r="N207" i="9"/>
  <c r="M207" i="9"/>
  <c r="L207" i="9"/>
  <c r="K207" i="9"/>
  <c r="J207" i="9"/>
  <c r="I207" i="9"/>
  <c r="H207" i="9"/>
  <c r="G207" i="9"/>
  <c r="F207" i="9"/>
  <c r="E207" i="9"/>
  <c r="D207" i="9"/>
  <c r="AM206" i="9"/>
  <c r="AL206" i="9"/>
  <c r="AK206" i="9"/>
  <c r="AJ206" i="9"/>
  <c r="AI206" i="9"/>
  <c r="AH206" i="9"/>
  <c r="AG206" i="9"/>
  <c r="AF206" i="9"/>
  <c r="AE206" i="9"/>
  <c r="AD206" i="9"/>
  <c r="AC206" i="9"/>
  <c r="AB206" i="9"/>
  <c r="AA206" i="9"/>
  <c r="Z206" i="9"/>
  <c r="Y206" i="9"/>
  <c r="X206" i="9"/>
  <c r="W206" i="9"/>
  <c r="V206" i="9"/>
  <c r="U206" i="9"/>
  <c r="T206" i="9"/>
  <c r="S206" i="9"/>
  <c r="R206" i="9"/>
  <c r="Q206" i="9"/>
  <c r="P206" i="9"/>
  <c r="O206" i="9"/>
  <c r="N206" i="9"/>
  <c r="M206" i="9"/>
  <c r="L206" i="9"/>
  <c r="K206" i="9"/>
  <c r="J206" i="9"/>
  <c r="I206" i="9"/>
  <c r="H206" i="9"/>
  <c r="G206" i="9"/>
  <c r="F206" i="9"/>
  <c r="E206" i="9"/>
  <c r="D206" i="9"/>
  <c r="AM205" i="9"/>
  <c r="AL205" i="9"/>
  <c r="AK205" i="9"/>
  <c r="AJ205" i="9"/>
  <c r="AI205" i="9"/>
  <c r="AH205" i="9"/>
  <c r="AG205" i="9"/>
  <c r="AF205" i="9"/>
  <c r="AE205" i="9"/>
  <c r="AD205" i="9"/>
  <c r="AC205" i="9"/>
  <c r="AB205" i="9"/>
  <c r="AA205" i="9"/>
  <c r="Z205" i="9"/>
  <c r="Y205" i="9"/>
  <c r="X205" i="9"/>
  <c r="W205" i="9"/>
  <c r="V205" i="9"/>
  <c r="U205" i="9"/>
  <c r="T205" i="9"/>
  <c r="S205" i="9"/>
  <c r="R205" i="9"/>
  <c r="Q205" i="9"/>
  <c r="P205" i="9"/>
  <c r="O205" i="9"/>
  <c r="N205" i="9"/>
  <c r="M205" i="9"/>
  <c r="L205" i="9"/>
  <c r="K205" i="9"/>
  <c r="J205" i="9"/>
  <c r="I205" i="9"/>
  <c r="H205" i="9"/>
  <c r="G205" i="9"/>
  <c r="F205" i="9"/>
  <c r="E205" i="9"/>
  <c r="D205" i="9"/>
  <c r="AM204" i="9"/>
  <c r="AL204" i="9"/>
  <c r="AK204" i="9"/>
  <c r="AJ204" i="9"/>
  <c r="AI204" i="9"/>
  <c r="AH204" i="9"/>
  <c r="AG204" i="9"/>
  <c r="AF204" i="9"/>
  <c r="AE204" i="9"/>
  <c r="AD204" i="9"/>
  <c r="AC204" i="9"/>
  <c r="AB204" i="9"/>
  <c r="AA204" i="9"/>
  <c r="Z204" i="9"/>
  <c r="Y204" i="9"/>
  <c r="X204" i="9"/>
  <c r="W204" i="9"/>
  <c r="V204" i="9"/>
  <c r="U204" i="9"/>
  <c r="T204" i="9"/>
  <c r="S204" i="9"/>
  <c r="R204" i="9"/>
  <c r="Q204" i="9"/>
  <c r="P204" i="9"/>
  <c r="O204" i="9"/>
  <c r="N204" i="9"/>
  <c r="M204" i="9"/>
  <c r="L204" i="9"/>
  <c r="K204" i="9"/>
  <c r="J204" i="9"/>
  <c r="I204" i="9"/>
  <c r="H204" i="9"/>
  <c r="G204" i="9"/>
  <c r="F204" i="9"/>
  <c r="E204" i="9"/>
  <c r="D204" i="9"/>
  <c r="AM203" i="9"/>
  <c r="AL203" i="9"/>
  <c r="AK203" i="9"/>
  <c r="AJ203" i="9"/>
  <c r="AI203" i="9"/>
  <c r="AH203" i="9"/>
  <c r="AG203" i="9"/>
  <c r="AF203" i="9"/>
  <c r="AE203" i="9"/>
  <c r="AD203" i="9"/>
  <c r="AC203" i="9"/>
  <c r="AB203" i="9"/>
  <c r="AA203" i="9"/>
  <c r="Z203" i="9"/>
  <c r="Y203" i="9"/>
  <c r="X203" i="9"/>
  <c r="W203" i="9"/>
  <c r="V203" i="9"/>
  <c r="U203" i="9"/>
  <c r="T203" i="9"/>
  <c r="S203" i="9"/>
  <c r="R203" i="9"/>
  <c r="Q203" i="9"/>
  <c r="P203" i="9"/>
  <c r="O203" i="9"/>
  <c r="N203" i="9"/>
  <c r="M203" i="9"/>
  <c r="L203" i="9"/>
  <c r="K203" i="9"/>
  <c r="J203" i="9"/>
  <c r="I203" i="9"/>
  <c r="H203" i="9"/>
  <c r="G203" i="9"/>
  <c r="F203" i="9"/>
  <c r="E203" i="9"/>
  <c r="D203" i="9"/>
  <c r="AM202" i="9"/>
  <c r="AL202" i="9"/>
  <c r="AK202" i="9"/>
  <c r="AJ202" i="9"/>
  <c r="AI202" i="9"/>
  <c r="AH202" i="9"/>
  <c r="AG202" i="9"/>
  <c r="AF202" i="9"/>
  <c r="AE202" i="9"/>
  <c r="AD202" i="9"/>
  <c r="AC202" i="9"/>
  <c r="AB202" i="9"/>
  <c r="AA202" i="9"/>
  <c r="Z202" i="9"/>
  <c r="Y202" i="9"/>
  <c r="X202" i="9"/>
  <c r="W202" i="9"/>
  <c r="V202" i="9"/>
  <c r="U202" i="9"/>
  <c r="T202" i="9"/>
  <c r="S202" i="9"/>
  <c r="R202" i="9"/>
  <c r="Q202" i="9"/>
  <c r="P202" i="9"/>
  <c r="O202" i="9"/>
  <c r="N202" i="9"/>
  <c r="M202" i="9"/>
  <c r="L202" i="9"/>
  <c r="K202" i="9"/>
  <c r="J202" i="9"/>
  <c r="I202" i="9"/>
  <c r="H202" i="9"/>
  <c r="G202" i="9"/>
  <c r="F202" i="9"/>
  <c r="E202" i="9"/>
  <c r="D202" i="9"/>
  <c r="AM201" i="9"/>
  <c r="AL201" i="9"/>
  <c r="AK201" i="9"/>
  <c r="AJ201" i="9"/>
  <c r="AI201" i="9"/>
  <c r="AH201" i="9"/>
  <c r="AG201" i="9"/>
  <c r="AF201" i="9"/>
  <c r="AE201" i="9"/>
  <c r="AD201" i="9"/>
  <c r="AC201" i="9"/>
  <c r="AB201" i="9"/>
  <c r="AA201" i="9"/>
  <c r="Z201" i="9"/>
  <c r="Y201" i="9"/>
  <c r="X201" i="9"/>
  <c r="W201" i="9"/>
  <c r="V201" i="9"/>
  <c r="U201" i="9"/>
  <c r="T201" i="9"/>
  <c r="S201" i="9"/>
  <c r="R201" i="9"/>
  <c r="Q201" i="9"/>
  <c r="P201" i="9"/>
  <c r="O201" i="9"/>
  <c r="N201" i="9"/>
  <c r="M201" i="9"/>
  <c r="L201" i="9"/>
  <c r="K201" i="9"/>
  <c r="J201" i="9"/>
  <c r="I201" i="9"/>
  <c r="H201" i="9"/>
  <c r="G201" i="9"/>
  <c r="F201" i="9"/>
  <c r="E201" i="9"/>
  <c r="D201" i="9"/>
  <c r="AM200" i="9"/>
  <c r="AL200" i="9"/>
  <c r="AK200" i="9"/>
  <c r="AJ200" i="9"/>
  <c r="AI200" i="9"/>
  <c r="AH200" i="9"/>
  <c r="AG200" i="9"/>
  <c r="AF200" i="9"/>
  <c r="AE200" i="9"/>
  <c r="AD200" i="9"/>
  <c r="AC200" i="9"/>
  <c r="AB200" i="9"/>
  <c r="AA200" i="9"/>
  <c r="Z200" i="9"/>
  <c r="Y200" i="9"/>
  <c r="X200" i="9"/>
  <c r="W200" i="9"/>
  <c r="V200" i="9"/>
  <c r="U200" i="9"/>
  <c r="T200" i="9"/>
  <c r="S200" i="9"/>
  <c r="R200" i="9"/>
  <c r="Q200" i="9"/>
  <c r="P200" i="9"/>
  <c r="O200" i="9"/>
  <c r="N200" i="9"/>
  <c r="M200" i="9"/>
  <c r="L200" i="9"/>
  <c r="K200" i="9"/>
  <c r="J200" i="9"/>
  <c r="I200" i="9"/>
  <c r="H200" i="9"/>
  <c r="G200" i="9"/>
  <c r="F200" i="9"/>
  <c r="E200" i="9"/>
  <c r="D200"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AM198" i="9"/>
  <c r="AL198" i="9"/>
  <c r="AK198" i="9"/>
  <c r="AJ198" i="9"/>
  <c r="AI198" i="9"/>
  <c r="AH198" i="9"/>
  <c r="AG198" i="9"/>
  <c r="AF198" i="9"/>
  <c r="AE198" i="9"/>
  <c r="AD198" i="9"/>
  <c r="AC198" i="9"/>
  <c r="AB198" i="9"/>
  <c r="AA198" i="9"/>
  <c r="Z198" i="9"/>
  <c r="Y198" i="9"/>
  <c r="X198" i="9"/>
  <c r="W198" i="9"/>
  <c r="V198" i="9"/>
  <c r="U198" i="9"/>
  <c r="T198" i="9"/>
  <c r="S198" i="9"/>
  <c r="R198" i="9"/>
  <c r="Q198" i="9"/>
  <c r="P198" i="9"/>
  <c r="O198" i="9"/>
  <c r="N198" i="9"/>
  <c r="M198" i="9"/>
  <c r="L198" i="9"/>
  <c r="K198" i="9"/>
  <c r="J198" i="9"/>
  <c r="I198" i="9"/>
  <c r="H198" i="9"/>
  <c r="G198" i="9"/>
  <c r="F198" i="9"/>
  <c r="E198" i="9"/>
  <c r="D198" i="9"/>
  <c r="AM197" i="9"/>
  <c r="AL197" i="9"/>
  <c r="AK197" i="9"/>
  <c r="AJ197" i="9"/>
  <c r="AI197" i="9"/>
  <c r="AH197" i="9"/>
  <c r="AG197" i="9"/>
  <c r="AF197" i="9"/>
  <c r="AE197" i="9"/>
  <c r="AD197" i="9"/>
  <c r="AC197" i="9"/>
  <c r="AB197" i="9"/>
  <c r="AA197" i="9"/>
  <c r="Z197" i="9"/>
  <c r="Y197" i="9"/>
  <c r="X197" i="9"/>
  <c r="W197" i="9"/>
  <c r="V197" i="9"/>
  <c r="U197" i="9"/>
  <c r="T197" i="9"/>
  <c r="S197" i="9"/>
  <c r="R197" i="9"/>
  <c r="Q197" i="9"/>
  <c r="P197" i="9"/>
  <c r="O197" i="9"/>
  <c r="N197" i="9"/>
  <c r="M197" i="9"/>
  <c r="L197" i="9"/>
  <c r="K197" i="9"/>
  <c r="J197" i="9"/>
  <c r="I197" i="9"/>
  <c r="H197" i="9"/>
  <c r="G197" i="9"/>
  <c r="F197" i="9"/>
  <c r="E197" i="9"/>
  <c r="D197" i="9"/>
  <c r="AM196" i="9"/>
  <c r="AL196" i="9"/>
  <c r="AK196" i="9"/>
  <c r="AJ196" i="9"/>
  <c r="AI196" i="9"/>
  <c r="AH196" i="9"/>
  <c r="AG196" i="9"/>
  <c r="AF196" i="9"/>
  <c r="AE196" i="9"/>
  <c r="AD196" i="9"/>
  <c r="AC196" i="9"/>
  <c r="AB196" i="9"/>
  <c r="AA196" i="9"/>
  <c r="Z196" i="9"/>
  <c r="Y196" i="9"/>
  <c r="X196" i="9"/>
  <c r="W196" i="9"/>
  <c r="V196" i="9"/>
  <c r="U196" i="9"/>
  <c r="T196" i="9"/>
  <c r="S196" i="9"/>
  <c r="R196" i="9"/>
  <c r="Q196" i="9"/>
  <c r="P196" i="9"/>
  <c r="O196" i="9"/>
  <c r="N196" i="9"/>
  <c r="M196" i="9"/>
  <c r="L196" i="9"/>
  <c r="K196" i="9"/>
  <c r="J196" i="9"/>
  <c r="I196" i="9"/>
  <c r="H196" i="9"/>
  <c r="G196" i="9"/>
  <c r="F196" i="9"/>
  <c r="E196" i="9"/>
  <c r="D196" i="9"/>
  <c r="AM195" i="9"/>
  <c r="AL195" i="9"/>
  <c r="AK195" i="9"/>
  <c r="AJ195" i="9"/>
  <c r="AI195" i="9"/>
  <c r="AH195" i="9"/>
  <c r="AG195" i="9"/>
  <c r="AF195" i="9"/>
  <c r="AE195" i="9"/>
  <c r="AD195" i="9"/>
  <c r="AC195" i="9"/>
  <c r="AB195" i="9"/>
  <c r="AA195" i="9"/>
  <c r="Z195" i="9"/>
  <c r="Y195" i="9"/>
  <c r="X195" i="9"/>
  <c r="W195" i="9"/>
  <c r="V195" i="9"/>
  <c r="U195" i="9"/>
  <c r="T195" i="9"/>
  <c r="S195" i="9"/>
  <c r="R195" i="9"/>
  <c r="Q195" i="9"/>
  <c r="P195" i="9"/>
  <c r="O195" i="9"/>
  <c r="N195" i="9"/>
  <c r="M195" i="9"/>
  <c r="L195" i="9"/>
  <c r="K195" i="9"/>
  <c r="J195" i="9"/>
  <c r="I195" i="9"/>
  <c r="H195" i="9"/>
  <c r="G195" i="9"/>
  <c r="F195" i="9"/>
  <c r="E195" i="9"/>
  <c r="D195" i="9"/>
  <c r="AM194" i="9"/>
  <c r="AL194" i="9"/>
  <c r="AK194" i="9"/>
  <c r="AJ194" i="9"/>
  <c r="AI194" i="9"/>
  <c r="AH194" i="9"/>
  <c r="AG194" i="9"/>
  <c r="AF194" i="9"/>
  <c r="AE194" i="9"/>
  <c r="AD194" i="9"/>
  <c r="AC194" i="9"/>
  <c r="AB194" i="9"/>
  <c r="AA194" i="9"/>
  <c r="Z194" i="9"/>
  <c r="Y194" i="9"/>
  <c r="X194" i="9"/>
  <c r="W194" i="9"/>
  <c r="V194" i="9"/>
  <c r="U194" i="9"/>
  <c r="T194" i="9"/>
  <c r="S194" i="9"/>
  <c r="R194" i="9"/>
  <c r="Q194" i="9"/>
  <c r="P194" i="9"/>
  <c r="O194" i="9"/>
  <c r="N194" i="9"/>
  <c r="M194" i="9"/>
  <c r="L194" i="9"/>
  <c r="K194" i="9"/>
  <c r="J194" i="9"/>
  <c r="I194" i="9"/>
  <c r="H194" i="9"/>
  <c r="G194" i="9"/>
  <c r="F194" i="9"/>
  <c r="E194" i="9"/>
  <c r="D194" i="9"/>
  <c r="AM193" i="9"/>
  <c r="AL193" i="9"/>
  <c r="AK193" i="9"/>
  <c r="AJ193" i="9"/>
  <c r="AI193" i="9"/>
  <c r="AH193" i="9"/>
  <c r="AG193" i="9"/>
  <c r="AF193" i="9"/>
  <c r="AE193" i="9"/>
  <c r="AD193" i="9"/>
  <c r="AC193" i="9"/>
  <c r="AB193" i="9"/>
  <c r="AA193" i="9"/>
  <c r="Z193" i="9"/>
  <c r="Y193" i="9"/>
  <c r="X193" i="9"/>
  <c r="W193" i="9"/>
  <c r="V193" i="9"/>
  <c r="U193" i="9"/>
  <c r="T193" i="9"/>
  <c r="S193" i="9"/>
  <c r="R193" i="9"/>
  <c r="Q193" i="9"/>
  <c r="P193" i="9"/>
  <c r="O193" i="9"/>
  <c r="N193" i="9"/>
  <c r="M193" i="9"/>
  <c r="L193" i="9"/>
  <c r="K193" i="9"/>
  <c r="J193" i="9"/>
  <c r="I193" i="9"/>
  <c r="H193" i="9"/>
  <c r="G193" i="9"/>
  <c r="F193" i="9"/>
  <c r="E193" i="9"/>
  <c r="D193" i="9"/>
  <c r="AM192" i="9"/>
  <c r="AL192" i="9"/>
  <c r="AK192" i="9"/>
  <c r="AJ192" i="9"/>
  <c r="AI192" i="9"/>
  <c r="AH192" i="9"/>
  <c r="AG192" i="9"/>
  <c r="AF192" i="9"/>
  <c r="AE192" i="9"/>
  <c r="AD192" i="9"/>
  <c r="AC192" i="9"/>
  <c r="AB192" i="9"/>
  <c r="AA192" i="9"/>
  <c r="Z192" i="9"/>
  <c r="Y192" i="9"/>
  <c r="X192" i="9"/>
  <c r="W192" i="9"/>
  <c r="V192" i="9"/>
  <c r="U192" i="9"/>
  <c r="T192" i="9"/>
  <c r="S192" i="9"/>
  <c r="R192" i="9"/>
  <c r="Q192" i="9"/>
  <c r="P192" i="9"/>
  <c r="O192" i="9"/>
  <c r="N192" i="9"/>
  <c r="M192" i="9"/>
  <c r="L192" i="9"/>
  <c r="K192" i="9"/>
  <c r="J192" i="9"/>
  <c r="I192" i="9"/>
  <c r="H192" i="9"/>
  <c r="G192" i="9"/>
  <c r="F192" i="9"/>
  <c r="E192" i="9"/>
  <c r="D192" i="9"/>
  <c r="AM191" i="9"/>
  <c r="AL191" i="9"/>
  <c r="AK191" i="9"/>
  <c r="AJ191" i="9"/>
  <c r="AI191" i="9"/>
  <c r="AH191" i="9"/>
  <c r="AG191" i="9"/>
  <c r="AF191" i="9"/>
  <c r="AE191" i="9"/>
  <c r="AD191" i="9"/>
  <c r="AC191" i="9"/>
  <c r="AB191" i="9"/>
  <c r="AA191" i="9"/>
  <c r="Z191" i="9"/>
  <c r="Y191" i="9"/>
  <c r="X191" i="9"/>
  <c r="W191" i="9"/>
  <c r="V191" i="9"/>
  <c r="U191" i="9"/>
  <c r="T191" i="9"/>
  <c r="S191" i="9"/>
  <c r="R191" i="9"/>
  <c r="Q191" i="9"/>
  <c r="P191" i="9"/>
  <c r="O191" i="9"/>
  <c r="N191" i="9"/>
  <c r="M191" i="9"/>
  <c r="L191" i="9"/>
  <c r="K191" i="9"/>
  <c r="J191" i="9"/>
  <c r="I191" i="9"/>
  <c r="H191" i="9"/>
  <c r="G191" i="9"/>
  <c r="F191" i="9"/>
  <c r="E191" i="9"/>
  <c r="D191"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M189" i="9"/>
  <c r="AL189" i="9"/>
  <c r="AK189" i="9"/>
  <c r="AJ189" i="9"/>
  <c r="AI189" i="9"/>
  <c r="AH189" i="9"/>
  <c r="AG189" i="9"/>
  <c r="AF189" i="9"/>
  <c r="AE189" i="9"/>
  <c r="AD189" i="9"/>
  <c r="AC189" i="9"/>
  <c r="AB189" i="9"/>
  <c r="AA189" i="9"/>
  <c r="Z189" i="9"/>
  <c r="Y189" i="9"/>
  <c r="X189" i="9"/>
  <c r="W189" i="9"/>
  <c r="V189" i="9"/>
  <c r="U189" i="9"/>
  <c r="T189" i="9"/>
  <c r="S189" i="9"/>
  <c r="R189" i="9"/>
  <c r="Q189" i="9"/>
  <c r="P189" i="9"/>
  <c r="O189" i="9"/>
  <c r="N189" i="9"/>
  <c r="M189" i="9"/>
  <c r="L189" i="9"/>
  <c r="K189" i="9"/>
  <c r="J189" i="9"/>
  <c r="I189" i="9"/>
  <c r="H189" i="9"/>
  <c r="G189" i="9"/>
  <c r="F189" i="9"/>
  <c r="E189" i="9"/>
  <c r="D189" i="9"/>
  <c r="AM188" i="9"/>
  <c r="AL188" i="9"/>
  <c r="AK188" i="9"/>
  <c r="AJ188" i="9"/>
  <c r="AI188" i="9"/>
  <c r="AH188" i="9"/>
  <c r="AG188" i="9"/>
  <c r="AF188" i="9"/>
  <c r="AE188" i="9"/>
  <c r="AD188" i="9"/>
  <c r="AC188" i="9"/>
  <c r="AB188" i="9"/>
  <c r="AA188" i="9"/>
  <c r="Z188" i="9"/>
  <c r="Y188" i="9"/>
  <c r="X188" i="9"/>
  <c r="W188" i="9"/>
  <c r="V188" i="9"/>
  <c r="U188" i="9"/>
  <c r="T188" i="9"/>
  <c r="S188" i="9"/>
  <c r="R188" i="9"/>
  <c r="Q188" i="9"/>
  <c r="P188" i="9"/>
  <c r="O188" i="9"/>
  <c r="N188" i="9"/>
  <c r="M188" i="9"/>
  <c r="L188" i="9"/>
  <c r="K188" i="9"/>
  <c r="J188" i="9"/>
  <c r="I188" i="9"/>
  <c r="H188" i="9"/>
  <c r="G188" i="9"/>
  <c r="F188" i="9"/>
  <c r="E188" i="9"/>
  <c r="D188" i="9"/>
  <c r="AM187" i="9"/>
  <c r="AL187" i="9"/>
  <c r="AK187" i="9"/>
  <c r="AJ187" i="9"/>
  <c r="AI187" i="9"/>
  <c r="AH187" i="9"/>
  <c r="AG187" i="9"/>
  <c r="AF187" i="9"/>
  <c r="AE187" i="9"/>
  <c r="AD187" i="9"/>
  <c r="AC187" i="9"/>
  <c r="AB187" i="9"/>
  <c r="AA187" i="9"/>
  <c r="Z187" i="9"/>
  <c r="Y187" i="9"/>
  <c r="X187" i="9"/>
  <c r="W187" i="9"/>
  <c r="V187" i="9"/>
  <c r="U187" i="9"/>
  <c r="T187" i="9"/>
  <c r="S187" i="9"/>
  <c r="R187" i="9"/>
  <c r="Q187" i="9"/>
  <c r="P187" i="9"/>
  <c r="O187" i="9"/>
  <c r="N187" i="9"/>
  <c r="M187" i="9"/>
  <c r="L187" i="9"/>
  <c r="K187" i="9"/>
  <c r="J187" i="9"/>
  <c r="I187" i="9"/>
  <c r="H187" i="9"/>
  <c r="G187" i="9"/>
  <c r="F187" i="9"/>
  <c r="E187" i="9"/>
  <c r="D187" i="9"/>
  <c r="AM186" i="9"/>
  <c r="AL186" i="9"/>
  <c r="AK186" i="9"/>
  <c r="AJ186" i="9"/>
  <c r="AI186" i="9"/>
  <c r="AH186" i="9"/>
  <c r="AG186" i="9"/>
  <c r="AF186" i="9"/>
  <c r="AE186" i="9"/>
  <c r="AD186" i="9"/>
  <c r="AC186" i="9"/>
  <c r="AB186" i="9"/>
  <c r="AA186" i="9"/>
  <c r="Z186" i="9"/>
  <c r="Y186" i="9"/>
  <c r="X186" i="9"/>
  <c r="W186" i="9"/>
  <c r="V186" i="9"/>
  <c r="U186" i="9"/>
  <c r="T186" i="9"/>
  <c r="S186" i="9"/>
  <c r="R186" i="9"/>
  <c r="Q186" i="9"/>
  <c r="P186" i="9"/>
  <c r="O186" i="9"/>
  <c r="N186" i="9"/>
  <c r="M186" i="9"/>
  <c r="L186" i="9"/>
  <c r="K186" i="9"/>
  <c r="J186" i="9"/>
  <c r="I186" i="9"/>
  <c r="H186" i="9"/>
  <c r="G186" i="9"/>
  <c r="F186" i="9"/>
  <c r="E186" i="9"/>
  <c r="D186" i="9"/>
  <c r="AM185" i="9"/>
  <c r="AL185" i="9"/>
  <c r="AK185" i="9"/>
  <c r="AJ185" i="9"/>
  <c r="AI185" i="9"/>
  <c r="AH185" i="9"/>
  <c r="AG185" i="9"/>
  <c r="AF185" i="9"/>
  <c r="AE185" i="9"/>
  <c r="AD185" i="9"/>
  <c r="AC185" i="9"/>
  <c r="AB185" i="9"/>
  <c r="AA185" i="9"/>
  <c r="Z185" i="9"/>
  <c r="Y185" i="9"/>
  <c r="X185" i="9"/>
  <c r="W185" i="9"/>
  <c r="V185" i="9"/>
  <c r="U185" i="9"/>
  <c r="T185" i="9"/>
  <c r="S185" i="9"/>
  <c r="R185" i="9"/>
  <c r="Q185" i="9"/>
  <c r="P185" i="9"/>
  <c r="O185" i="9"/>
  <c r="N185" i="9"/>
  <c r="M185" i="9"/>
  <c r="L185" i="9"/>
  <c r="K185" i="9"/>
  <c r="J185" i="9"/>
  <c r="I185" i="9"/>
  <c r="H185" i="9"/>
  <c r="G185" i="9"/>
  <c r="F185" i="9"/>
  <c r="E185" i="9"/>
  <c r="D185" i="9"/>
  <c r="AM184" i="9"/>
  <c r="AL184" i="9"/>
  <c r="AK184" i="9"/>
  <c r="AJ184" i="9"/>
  <c r="AI184" i="9"/>
  <c r="AH184" i="9"/>
  <c r="AG184"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4" i="9"/>
  <c r="AM183" i="9"/>
  <c r="AL183" i="9"/>
  <c r="AK183" i="9"/>
  <c r="AJ183" i="9"/>
  <c r="AI183" i="9"/>
  <c r="AH183" i="9"/>
  <c r="AG183" i="9"/>
  <c r="AF183" i="9"/>
  <c r="AE183" i="9"/>
  <c r="AD183" i="9"/>
  <c r="AC183" i="9"/>
  <c r="AB183" i="9"/>
  <c r="AA183" i="9"/>
  <c r="Z183" i="9"/>
  <c r="Y183" i="9"/>
  <c r="X183" i="9"/>
  <c r="W183" i="9"/>
  <c r="V183" i="9"/>
  <c r="U183" i="9"/>
  <c r="T183" i="9"/>
  <c r="S183" i="9"/>
  <c r="R183" i="9"/>
  <c r="Q183" i="9"/>
  <c r="P183" i="9"/>
  <c r="O183" i="9"/>
  <c r="N183" i="9"/>
  <c r="M183" i="9"/>
  <c r="L183" i="9"/>
  <c r="K183" i="9"/>
  <c r="J183" i="9"/>
  <c r="I183" i="9"/>
  <c r="H183" i="9"/>
  <c r="G183" i="9"/>
  <c r="F183" i="9"/>
  <c r="E183" i="9"/>
  <c r="D183" i="9"/>
  <c r="AM182" i="9"/>
  <c r="AL182" i="9"/>
  <c r="AK182" i="9"/>
  <c r="AJ182" i="9"/>
  <c r="AI182" i="9"/>
  <c r="AH182" i="9"/>
  <c r="AG182" i="9"/>
  <c r="AF182" i="9"/>
  <c r="AE182" i="9"/>
  <c r="AD182" i="9"/>
  <c r="AC182" i="9"/>
  <c r="AB182" i="9"/>
  <c r="AA182" i="9"/>
  <c r="Z182" i="9"/>
  <c r="Y182" i="9"/>
  <c r="X182" i="9"/>
  <c r="W182" i="9"/>
  <c r="V182" i="9"/>
  <c r="U182" i="9"/>
  <c r="T182" i="9"/>
  <c r="S182" i="9"/>
  <c r="R182" i="9"/>
  <c r="Q182" i="9"/>
  <c r="P182" i="9"/>
  <c r="O182" i="9"/>
  <c r="N182" i="9"/>
  <c r="M182" i="9"/>
  <c r="L182" i="9"/>
  <c r="K182" i="9"/>
  <c r="J182" i="9"/>
  <c r="I182" i="9"/>
  <c r="H182" i="9"/>
  <c r="G182" i="9"/>
  <c r="F182" i="9"/>
  <c r="E182" i="9"/>
  <c r="D182"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K181" i="9"/>
  <c r="J181" i="9"/>
  <c r="I181" i="9"/>
  <c r="H181" i="9"/>
  <c r="G181" i="9"/>
  <c r="F181" i="9"/>
  <c r="E181" i="9"/>
  <c r="D181"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K180" i="9"/>
  <c r="J180" i="9"/>
  <c r="I180" i="9"/>
  <c r="H180" i="9"/>
  <c r="G180" i="9"/>
  <c r="F180" i="9"/>
  <c r="E180" i="9"/>
  <c r="D180" i="9"/>
  <c r="AM179" i="9"/>
  <c r="AL179" i="9"/>
  <c r="AK179" i="9"/>
  <c r="AJ179" i="9"/>
  <c r="AI179" i="9"/>
  <c r="AH179" i="9"/>
  <c r="AG179" i="9"/>
  <c r="AF179" i="9"/>
  <c r="AE179" i="9"/>
  <c r="AD179" i="9"/>
  <c r="AC179" i="9"/>
  <c r="AB179" i="9"/>
  <c r="AA179" i="9"/>
  <c r="Z179" i="9"/>
  <c r="Y179" i="9"/>
  <c r="X179" i="9"/>
  <c r="W179" i="9"/>
  <c r="V179" i="9"/>
  <c r="U179" i="9"/>
  <c r="T179" i="9"/>
  <c r="S179" i="9"/>
  <c r="R179" i="9"/>
  <c r="Q179" i="9"/>
  <c r="P179" i="9"/>
  <c r="O179" i="9"/>
  <c r="N179" i="9"/>
  <c r="M179" i="9"/>
  <c r="L179" i="9"/>
  <c r="K179" i="9"/>
  <c r="J179" i="9"/>
  <c r="I179" i="9"/>
  <c r="H179" i="9"/>
  <c r="G179" i="9"/>
  <c r="F179" i="9"/>
  <c r="E179" i="9"/>
  <c r="D179" i="9"/>
  <c r="AM178" i="9"/>
  <c r="AL178" i="9"/>
  <c r="AK178" i="9"/>
  <c r="AJ178" i="9"/>
  <c r="AI178" i="9"/>
  <c r="AH178" i="9"/>
  <c r="AG178" i="9"/>
  <c r="AF178" i="9"/>
  <c r="AE178" i="9"/>
  <c r="AD178" i="9"/>
  <c r="AC178" i="9"/>
  <c r="AB178" i="9"/>
  <c r="AA178" i="9"/>
  <c r="Z178" i="9"/>
  <c r="Y178" i="9"/>
  <c r="X178" i="9"/>
  <c r="W178" i="9"/>
  <c r="V178" i="9"/>
  <c r="U178" i="9"/>
  <c r="T178" i="9"/>
  <c r="S178" i="9"/>
  <c r="R178" i="9"/>
  <c r="Q178" i="9"/>
  <c r="P178" i="9"/>
  <c r="O178" i="9"/>
  <c r="N178" i="9"/>
  <c r="M178" i="9"/>
  <c r="L178" i="9"/>
  <c r="K178" i="9"/>
  <c r="J178" i="9"/>
  <c r="I178" i="9"/>
  <c r="H178" i="9"/>
  <c r="G178" i="9"/>
  <c r="F178" i="9"/>
  <c r="E178" i="9"/>
  <c r="D178" i="9"/>
  <c r="AM177" i="9"/>
  <c r="AL177" i="9"/>
  <c r="AK177" i="9"/>
  <c r="AJ177" i="9"/>
  <c r="AI177" i="9"/>
  <c r="AH177" i="9"/>
  <c r="AG177" i="9"/>
  <c r="AF177" i="9"/>
  <c r="AE177" i="9"/>
  <c r="AD177" i="9"/>
  <c r="AC177" i="9"/>
  <c r="AB177" i="9"/>
  <c r="AA177" i="9"/>
  <c r="Z177" i="9"/>
  <c r="Y177" i="9"/>
  <c r="X177" i="9"/>
  <c r="W177" i="9"/>
  <c r="V177" i="9"/>
  <c r="U177" i="9"/>
  <c r="T177" i="9"/>
  <c r="S177" i="9"/>
  <c r="R177" i="9"/>
  <c r="Q177" i="9"/>
  <c r="P177" i="9"/>
  <c r="O177" i="9"/>
  <c r="N177" i="9"/>
  <c r="M177" i="9"/>
  <c r="L177" i="9"/>
  <c r="K177" i="9"/>
  <c r="J177" i="9"/>
  <c r="I177" i="9"/>
  <c r="H177" i="9"/>
  <c r="G177" i="9"/>
  <c r="F177" i="9"/>
  <c r="E177" i="9"/>
  <c r="D177" i="9"/>
  <c r="AM176" i="9"/>
  <c r="AL176" i="9"/>
  <c r="AK176" i="9"/>
  <c r="AJ176" i="9"/>
  <c r="AI176" i="9"/>
  <c r="AH176" i="9"/>
  <c r="AG176" i="9"/>
  <c r="AF176" i="9"/>
  <c r="AE176" i="9"/>
  <c r="AD176" i="9"/>
  <c r="AC176" i="9"/>
  <c r="AB176" i="9"/>
  <c r="AA176" i="9"/>
  <c r="Z176" i="9"/>
  <c r="Y176" i="9"/>
  <c r="X176" i="9"/>
  <c r="W176" i="9"/>
  <c r="V176" i="9"/>
  <c r="U176" i="9"/>
  <c r="T176" i="9"/>
  <c r="S176" i="9"/>
  <c r="R176" i="9"/>
  <c r="Q176" i="9"/>
  <c r="P176" i="9"/>
  <c r="O176" i="9"/>
  <c r="N176" i="9"/>
  <c r="M176" i="9"/>
  <c r="L176" i="9"/>
  <c r="K176" i="9"/>
  <c r="J176" i="9"/>
  <c r="I176" i="9"/>
  <c r="H176" i="9"/>
  <c r="G176" i="9"/>
  <c r="F176" i="9"/>
  <c r="E176" i="9"/>
  <c r="D176" i="9"/>
  <c r="AM175" i="9"/>
  <c r="AL175" i="9"/>
  <c r="AK175" i="9"/>
  <c r="AJ175" i="9"/>
  <c r="AI175" i="9"/>
  <c r="AH175" i="9"/>
  <c r="AG175" i="9"/>
  <c r="AF175" i="9"/>
  <c r="AE175" i="9"/>
  <c r="AD175" i="9"/>
  <c r="AC175" i="9"/>
  <c r="AB175" i="9"/>
  <c r="AA175" i="9"/>
  <c r="Z175" i="9"/>
  <c r="Y175" i="9"/>
  <c r="X175" i="9"/>
  <c r="W175" i="9"/>
  <c r="V175" i="9"/>
  <c r="U175" i="9"/>
  <c r="T175" i="9"/>
  <c r="S175" i="9"/>
  <c r="R175" i="9"/>
  <c r="Q175" i="9"/>
  <c r="P175" i="9"/>
  <c r="O175" i="9"/>
  <c r="N175" i="9"/>
  <c r="M175" i="9"/>
  <c r="L175" i="9"/>
  <c r="K175" i="9"/>
  <c r="J175" i="9"/>
  <c r="I175" i="9"/>
  <c r="H175" i="9"/>
  <c r="G175" i="9"/>
  <c r="F175" i="9"/>
  <c r="E175" i="9"/>
  <c r="D175" i="9"/>
  <c r="AM174" i="9"/>
  <c r="AL174" i="9"/>
  <c r="AK174" i="9"/>
  <c r="AJ174" i="9"/>
  <c r="AI174" i="9"/>
  <c r="AH174" i="9"/>
  <c r="AG174" i="9"/>
  <c r="AF174" i="9"/>
  <c r="AE174" i="9"/>
  <c r="AD174" i="9"/>
  <c r="AC174" i="9"/>
  <c r="AB174" i="9"/>
  <c r="AA174" i="9"/>
  <c r="Z174" i="9"/>
  <c r="Y174" i="9"/>
  <c r="X174" i="9"/>
  <c r="W174" i="9"/>
  <c r="V174" i="9"/>
  <c r="U174" i="9"/>
  <c r="T174" i="9"/>
  <c r="S174" i="9"/>
  <c r="R174" i="9"/>
  <c r="Q174" i="9"/>
  <c r="P174" i="9"/>
  <c r="O174" i="9"/>
  <c r="N174" i="9"/>
  <c r="M174" i="9"/>
  <c r="L174" i="9"/>
  <c r="K174" i="9"/>
  <c r="J174" i="9"/>
  <c r="I174" i="9"/>
  <c r="H174" i="9"/>
  <c r="G174" i="9"/>
  <c r="F174" i="9"/>
  <c r="E174" i="9"/>
  <c r="D174" i="9"/>
  <c r="AM173" i="9"/>
  <c r="AL173" i="9"/>
  <c r="AK173" i="9"/>
  <c r="AJ173" i="9"/>
  <c r="AI173" i="9"/>
  <c r="AH173" i="9"/>
  <c r="AG173" i="9"/>
  <c r="AF173" i="9"/>
  <c r="AE173" i="9"/>
  <c r="AD173" i="9"/>
  <c r="AC173" i="9"/>
  <c r="AB173" i="9"/>
  <c r="AA173" i="9"/>
  <c r="Z173" i="9"/>
  <c r="Y173" i="9"/>
  <c r="X173" i="9"/>
  <c r="W173" i="9"/>
  <c r="V173" i="9"/>
  <c r="U173" i="9"/>
  <c r="T173" i="9"/>
  <c r="S173" i="9"/>
  <c r="R173" i="9"/>
  <c r="Q173" i="9"/>
  <c r="P173" i="9"/>
  <c r="O173" i="9"/>
  <c r="N173" i="9"/>
  <c r="M173" i="9"/>
  <c r="L173" i="9"/>
  <c r="K173" i="9"/>
  <c r="J173" i="9"/>
  <c r="I173" i="9"/>
  <c r="H173" i="9"/>
  <c r="G173" i="9"/>
  <c r="F173" i="9"/>
  <c r="E173" i="9"/>
  <c r="D173" i="9"/>
  <c r="AM172" i="9"/>
  <c r="AL172" i="9"/>
  <c r="AK172" i="9"/>
  <c r="AJ172" i="9"/>
  <c r="AI172" i="9"/>
  <c r="AH172" i="9"/>
  <c r="AG172" i="9"/>
  <c r="AF172" i="9"/>
  <c r="AE172" i="9"/>
  <c r="AD172" i="9"/>
  <c r="AC172" i="9"/>
  <c r="AB172" i="9"/>
  <c r="AA172" i="9"/>
  <c r="Z172" i="9"/>
  <c r="Y172" i="9"/>
  <c r="X172" i="9"/>
  <c r="W172" i="9"/>
  <c r="V172" i="9"/>
  <c r="U172" i="9"/>
  <c r="T172" i="9"/>
  <c r="S172" i="9"/>
  <c r="R172" i="9"/>
  <c r="Q172" i="9"/>
  <c r="P172" i="9"/>
  <c r="O172" i="9"/>
  <c r="N172" i="9"/>
  <c r="M172" i="9"/>
  <c r="L172" i="9"/>
  <c r="K172" i="9"/>
  <c r="J172" i="9"/>
  <c r="I172" i="9"/>
  <c r="H172" i="9"/>
  <c r="G172" i="9"/>
  <c r="F172" i="9"/>
  <c r="E172" i="9"/>
  <c r="D172" i="9"/>
  <c r="AM171" i="9"/>
  <c r="AL171" i="9"/>
  <c r="AK171" i="9"/>
  <c r="AJ171" i="9"/>
  <c r="AI171" i="9"/>
  <c r="AH171" i="9"/>
  <c r="AG171" i="9"/>
  <c r="AF171" i="9"/>
  <c r="AE171" i="9"/>
  <c r="AD171" i="9"/>
  <c r="AC171" i="9"/>
  <c r="AB171" i="9"/>
  <c r="AA171" i="9"/>
  <c r="Z171" i="9"/>
  <c r="Y171" i="9"/>
  <c r="X171" i="9"/>
  <c r="W171" i="9"/>
  <c r="V171" i="9"/>
  <c r="U171" i="9"/>
  <c r="T171" i="9"/>
  <c r="S171" i="9"/>
  <c r="R171" i="9"/>
  <c r="Q171" i="9"/>
  <c r="P171" i="9"/>
  <c r="O171" i="9"/>
  <c r="N171" i="9"/>
  <c r="M171" i="9"/>
  <c r="L171" i="9"/>
  <c r="K171" i="9"/>
  <c r="J171" i="9"/>
  <c r="I171" i="9"/>
  <c r="H171" i="9"/>
  <c r="G171" i="9"/>
  <c r="F171" i="9"/>
  <c r="E171" i="9"/>
  <c r="D171" i="9"/>
  <c r="AM170" i="9"/>
  <c r="AL170" i="9"/>
  <c r="AK170" i="9"/>
  <c r="AJ170" i="9"/>
  <c r="AI170" i="9"/>
  <c r="AH170" i="9"/>
  <c r="AG170" i="9"/>
  <c r="AF170" i="9"/>
  <c r="AE170" i="9"/>
  <c r="AD170" i="9"/>
  <c r="AC170" i="9"/>
  <c r="AB170" i="9"/>
  <c r="AA170" i="9"/>
  <c r="Z170" i="9"/>
  <c r="Y170" i="9"/>
  <c r="X170" i="9"/>
  <c r="W170" i="9"/>
  <c r="V170" i="9"/>
  <c r="U170" i="9"/>
  <c r="T170" i="9"/>
  <c r="S170" i="9"/>
  <c r="R170" i="9"/>
  <c r="Q170" i="9"/>
  <c r="P170" i="9"/>
  <c r="O170" i="9"/>
  <c r="N170" i="9"/>
  <c r="M170" i="9"/>
  <c r="L170" i="9"/>
  <c r="K170" i="9"/>
  <c r="J170" i="9"/>
  <c r="I170" i="9"/>
  <c r="H170" i="9"/>
  <c r="G170" i="9"/>
  <c r="F170" i="9"/>
  <c r="E170" i="9"/>
  <c r="D170"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D169" i="9"/>
  <c r="AM168" i="9"/>
  <c r="AL168" i="9"/>
  <c r="AK168" i="9"/>
  <c r="AJ168" i="9"/>
  <c r="AI168" i="9"/>
  <c r="AH168" i="9"/>
  <c r="AG168" i="9"/>
  <c r="AF168" i="9"/>
  <c r="AE168" i="9"/>
  <c r="AD168" i="9"/>
  <c r="AC168" i="9"/>
  <c r="AB168" i="9"/>
  <c r="AA168" i="9"/>
  <c r="Z168" i="9"/>
  <c r="Y168" i="9"/>
  <c r="X168" i="9"/>
  <c r="W168" i="9"/>
  <c r="V168" i="9"/>
  <c r="U168" i="9"/>
  <c r="T168" i="9"/>
  <c r="S168" i="9"/>
  <c r="R168" i="9"/>
  <c r="Q168" i="9"/>
  <c r="P168" i="9"/>
  <c r="O168" i="9"/>
  <c r="N168" i="9"/>
  <c r="M168" i="9"/>
  <c r="L168" i="9"/>
  <c r="K168" i="9"/>
  <c r="J168" i="9"/>
  <c r="I168" i="9"/>
  <c r="H168" i="9"/>
  <c r="G168" i="9"/>
  <c r="F168" i="9"/>
  <c r="E168" i="9"/>
  <c r="D168" i="9"/>
  <c r="B167" i="9"/>
  <c r="B166" i="9"/>
  <c r="S87" i="9"/>
  <c r="B85" i="9"/>
  <c r="B84"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L65" i="9"/>
  <c r="K65" i="9"/>
  <c r="J65" i="9"/>
  <c r="I65" i="9"/>
  <c r="H65" i="9"/>
  <c r="G65" i="9"/>
  <c r="F65" i="9"/>
  <c r="E65" i="9"/>
  <c r="D65"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D64"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B29"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B25"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B21"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B17"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B13"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B9"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AM6" i="9"/>
  <c r="AL6" i="9"/>
  <c r="AK6" i="9"/>
  <c r="AJ6" i="9"/>
  <c r="AI6" i="9"/>
  <c r="AH6" i="9"/>
  <c r="AG6" i="9"/>
  <c r="AF6" i="9"/>
  <c r="AE6" i="9"/>
  <c r="AD6" i="9"/>
  <c r="AC6" i="9"/>
  <c r="AB6" i="9"/>
  <c r="AA6" i="9"/>
  <c r="Z6" i="9"/>
  <c r="Y6" i="9"/>
  <c r="X6" i="9"/>
  <c r="W6" i="9"/>
  <c r="V6" i="9"/>
  <c r="U6" i="9"/>
  <c r="T6" i="9"/>
  <c r="S6" i="9"/>
  <c r="R6" i="9"/>
  <c r="Q6" i="9"/>
  <c r="P6" i="9"/>
  <c r="O6" i="9"/>
  <c r="N6" i="9"/>
  <c r="M6" i="9"/>
  <c r="L6" i="9"/>
  <c r="K6" i="9"/>
  <c r="J6" i="9"/>
  <c r="I6" i="9"/>
  <c r="H6" i="9"/>
  <c r="G6" i="9"/>
  <c r="F6" i="9"/>
  <c r="E6" i="9"/>
  <c r="D6" i="9"/>
  <c r="AM5" i="9"/>
  <c r="AL5" i="9"/>
  <c r="AK5" i="9"/>
  <c r="AJ5" i="9"/>
  <c r="AI5" i="9"/>
  <c r="AH5" i="9"/>
  <c r="AG5" i="9"/>
  <c r="AF5" i="9"/>
  <c r="AE5" i="9"/>
  <c r="AD5" i="9"/>
  <c r="AC5" i="9"/>
  <c r="AB5" i="9"/>
  <c r="AA5" i="9"/>
  <c r="Z5" i="9"/>
  <c r="Y5" i="9"/>
  <c r="X5" i="9"/>
  <c r="W5" i="9"/>
  <c r="V5" i="9"/>
  <c r="U5" i="9"/>
  <c r="T5" i="9"/>
  <c r="S5" i="9"/>
  <c r="R5" i="9"/>
  <c r="Q5" i="9"/>
  <c r="P5" i="9"/>
  <c r="O5" i="9"/>
  <c r="N5" i="9"/>
  <c r="M5" i="9"/>
  <c r="L5" i="9"/>
  <c r="K5" i="9"/>
  <c r="J5" i="9"/>
  <c r="I5" i="9"/>
  <c r="H5" i="9"/>
  <c r="G5" i="9"/>
  <c r="F5" i="9"/>
  <c r="E5" i="9"/>
  <c r="D5" i="9"/>
  <c r="B5"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J4" i="9"/>
  <c r="I4" i="9"/>
  <c r="H4" i="9"/>
  <c r="G4" i="9"/>
  <c r="F4" i="9"/>
  <c r="E4" i="9"/>
  <c r="D4" i="9"/>
  <c r="B39" i="8"/>
  <c r="B38" i="8"/>
  <c r="G37" i="8"/>
  <c r="F37" i="8"/>
  <c r="E37" i="8"/>
  <c r="D37" i="8"/>
  <c r="B37" i="8"/>
  <c r="B36" i="8"/>
  <c r="B35" i="8"/>
  <c r="B34" i="8"/>
  <c r="B33" i="8"/>
  <c r="I32" i="8"/>
  <c r="B31" i="8"/>
  <c r="I24" i="8"/>
  <c r="C24" i="8"/>
  <c r="B23" i="8"/>
  <c r="B21" i="8"/>
  <c r="B20" i="8"/>
  <c r="G19" i="8"/>
  <c r="F19" i="8"/>
  <c r="E19" i="8"/>
  <c r="D19" i="8"/>
  <c r="B19" i="8"/>
  <c r="B18" i="8"/>
  <c r="B17" i="8"/>
  <c r="B16" i="8"/>
  <c r="B15" i="8"/>
  <c r="I14" i="8"/>
  <c r="C14" i="8"/>
  <c r="B13" i="8"/>
  <c r="I6" i="8"/>
  <c r="C6" i="8"/>
  <c r="B5" i="8"/>
  <c r="C3" i="8"/>
  <c r="F81" i="7"/>
  <c r="E81" i="7"/>
  <c r="D81" i="7"/>
  <c r="C81" i="7"/>
  <c r="B81" i="7"/>
  <c r="F80" i="7"/>
  <c r="E80" i="7"/>
  <c r="D80" i="7"/>
  <c r="C80" i="7"/>
  <c r="B80" i="7"/>
  <c r="F79" i="7"/>
  <c r="E79" i="7"/>
  <c r="D79" i="7"/>
  <c r="C79" i="7"/>
  <c r="B79" i="7"/>
  <c r="F78" i="7"/>
  <c r="E78" i="7"/>
  <c r="D78" i="7"/>
  <c r="C78" i="7"/>
  <c r="B78" i="7"/>
  <c r="F77" i="7"/>
  <c r="E77" i="7"/>
  <c r="D77" i="7"/>
  <c r="C77" i="7"/>
  <c r="B77" i="7"/>
  <c r="F76" i="7"/>
  <c r="E76" i="7"/>
  <c r="D76" i="7"/>
  <c r="C76" i="7"/>
  <c r="B76" i="7"/>
  <c r="F75" i="7"/>
  <c r="E75" i="7"/>
  <c r="D75" i="7"/>
  <c r="C75" i="7"/>
  <c r="B75" i="7"/>
  <c r="F74" i="7"/>
  <c r="E74" i="7"/>
  <c r="D74" i="7"/>
  <c r="C74" i="7"/>
  <c r="B74" i="7"/>
  <c r="F73" i="7"/>
  <c r="E73" i="7"/>
  <c r="D73" i="7"/>
  <c r="C73" i="7"/>
  <c r="B73" i="7"/>
  <c r="F72" i="7"/>
  <c r="E72" i="7"/>
  <c r="D72" i="7"/>
  <c r="C72" i="7"/>
  <c r="B72" i="7"/>
  <c r="F71" i="7"/>
  <c r="E71" i="7"/>
  <c r="D71" i="7"/>
  <c r="C71" i="7"/>
  <c r="B71" i="7"/>
  <c r="F70" i="7"/>
  <c r="E70" i="7"/>
  <c r="D70" i="7"/>
  <c r="C70" i="7"/>
  <c r="B70" i="7"/>
  <c r="F69" i="7"/>
  <c r="E69" i="7"/>
  <c r="D69" i="7"/>
  <c r="C69" i="7"/>
  <c r="B69" i="7"/>
  <c r="F68" i="7"/>
  <c r="E68" i="7"/>
  <c r="D68" i="7"/>
  <c r="C68" i="7"/>
  <c r="B68" i="7"/>
  <c r="F67" i="7"/>
  <c r="E67" i="7"/>
  <c r="D67" i="7"/>
  <c r="C67" i="7"/>
  <c r="B67" i="7"/>
  <c r="F66" i="7"/>
  <c r="E66" i="7"/>
  <c r="D66" i="7"/>
  <c r="C66" i="7"/>
  <c r="B66" i="7"/>
  <c r="F65" i="7"/>
  <c r="E65" i="7"/>
  <c r="D65" i="7"/>
  <c r="C65" i="7"/>
  <c r="B65" i="7"/>
  <c r="F64" i="7"/>
  <c r="E64" i="7"/>
  <c r="D64" i="7"/>
  <c r="C64" i="7"/>
  <c r="B64" i="7"/>
  <c r="F63" i="7"/>
  <c r="E63" i="7"/>
  <c r="D63" i="7"/>
  <c r="C63" i="7"/>
  <c r="B63" i="7"/>
  <c r="F62" i="7"/>
  <c r="E62" i="7"/>
  <c r="D62" i="7"/>
  <c r="C62" i="7"/>
  <c r="B62" i="7"/>
  <c r="F61" i="7"/>
  <c r="E61" i="7"/>
  <c r="D61" i="7"/>
  <c r="C61" i="7"/>
  <c r="B61" i="7"/>
  <c r="F60" i="7"/>
  <c r="E60" i="7"/>
  <c r="D60" i="7"/>
  <c r="C60" i="7"/>
  <c r="B60" i="7"/>
  <c r="F59" i="7"/>
  <c r="E59" i="7"/>
  <c r="D59" i="7"/>
  <c r="C59" i="7"/>
  <c r="B59" i="7"/>
  <c r="F58" i="7"/>
  <c r="E58" i="7"/>
  <c r="D58" i="7"/>
  <c r="C58" i="7"/>
  <c r="B58" i="7"/>
  <c r="F57" i="7"/>
  <c r="E57" i="7"/>
  <c r="D57" i="7"/>
  <c r="C57" i="7"/>
  <c r="B57" i="7"/>
  <c r="F56" i="7"/>
  <c r="E56" i="7"/>
  <c r="D56" i="7"/>
  <c r="C56" i="7"/>
  <c r="B56" i="7"/>
  <c r="F55" i="7"/>
  <c r="E55" i="7"/>
  <c r="B55" i="7"/>
  <c r="F54" i="7"/>
  <c r="E54" i="7"/>
  <c r="D54" i="7"/>
  <c r="C54" i="7"/>
  <c r="B54" i="7"/>
  <c r="F53" i="7"/>
  <c r="E53" i="7"/>
  <c r="D53" i="7"/>
  <c r="C53" i="7"/>
  <c r="B53" i="7"/>
  <c r="F52" i="7"/>
  <c r="E52" i="7"/>
  <c r="D52" i="7"/>
  <c r="C52" i="7"/>
  <c r="B52" i="7"/>
  <c r="F51" i="7"/>
  <c r="E51" i="7"/>
  <c r="D51" i="7"/>
  <c r="C51" i="7"/>
  <c r="B51" i="7"/>
  <c r="F50" i="7"/>
  <c r="E50" i="7"/>
  <c r="D50" i="7"/>
  <c r="C50" i="7"/>
  <c r="B50" i="7"/>
  <c r="F49" i="7"/>
  <c r="E49" i="7"/>
  <c r="D49" i="7"/>
  <c r="C49" i="7"/>
  <c r="B49" i="7"/>
  <c r="F48" i="7"/>
  <c r="E48" i="7"/>
  <c r="D48" i="7"/>
  <c r="C48" i="7"/>
  <c r="B48" i="7"/>
  <c r="F47" i="7"/>
  <c r="E47" i="7"/>
  <c r="D47" i="7"/>
  <c r="C47" i="7"/>
  <c r="B47" i="7"/>
  <c r="F46" i="7"/>
  <c r="E46" i="7"/>
  <c r="D46" i="7"/>
  <c r="C46" i="7"/>
  <c r="B46" i="7"/>
  <c r="F45" i="7"/>
  <c r="E45" i="7"/>
  <c r="D45" i="7"/>
  <c r="C45" i="7"/>
  <c r="B45" i="7"/>
  <c r="F44" i="7"/>
  <c r="E44" i="7"/>
  <c r="D44" i="7"/>
  <c r="C44" i="7"/>
  <c r="B44" i="7"/>
  <c r="F43" i="7"/>
  <c r="E43" i="7"/>
  <c r="D43" i="7"/>
  <c r="C43" i="7"/>
  <c r="B43" i="7"/>
  <c r="F42" i="7"/>
  <c r="E42" i="7"/>
  <c r="D42" i="7"/>
  <c r="C42" i="7"/>
  <c r="B42" i="7"/>
  <c r="F41" i="7"/>
  <c r="E41" i="7"/>
  <c r="D41" i="7"/>
  <c r="C41" i="7"/>
  <c r="B41" i="7"/>
  <c r="F40" i="7"/>
  <c r="E40" i="7"/>
  <c r="D40" i="7"/>
  <c r="C40" i="7"/>
  <c r="B40" i="7"/>
  <c r="F39" i="7"/>
  <c r="E39" i="7"/>
  <c r="D39" i="7"/>
  <c r="C39" i="7"/>
  <c r="B39" i="7"/>
  <c r="F38" i="7"/>
  <c r="E38" i="7"/>
  <c r="C38" i="7"/>
  <c r="B38" i="7"/>
  <c r="F37" i="7"/>
  <c r="E37" i="7"/>
  <c r="D37" i="7"/>
  <c r="D38" i="7" s="1"/>
  <c r="C37" i="7"/>
  <c r="B37" i="7"/>
  <c r="F36" i="7"/>
  <c r="E36" i="7"/>
  <c r="D36" i="7"/>
  <c r="C36" i="7"/>
  <c r="B36" i="7"/>
  <c r="F35" i="7"/>
  <c r="E35" i="7"/>
  <c r="D35" i="7"/>
  <c r="C35" i="7"/>
  <c r="B35" i="7"/>
  <c r="F34" i="7"/>
  <c r="E34" i="7"/>
  <c r="D34" i="7"/>
  <c r="C34" i="7"/>
  <c r="B34" i="7"/>
  <c r="F33" i="7"/>
  <c r="E33" i="7"/>
  <c r="C33" i="7"/>
  <c r="B33" i="7"/>
  <c r="F32" i="7"/>
  <c r="E32" i="7"/>
  <c r="D32" i="7"/>
  <c r="D33" i="7" s="1"/>
  <c r="C32" i="7"/>
  <c r="B32" i="7"/>
  <c r="F31" i="7"/>
  <c r="E31" i="7"/>
  <c r="D31" i="7"/>
  <c r="C31" i="7"/>
  <c r="B31" i="7"/>
  <c r="F30" i="7"/>
  <c r="E30" i="7"/>
  <c r="D30" i="7"/>
  <c r="C30" i="7"/>
  <c r="B30" i="7"/>
  <c r="F29" i="7"/>
  <c r="E29" i="7"/>
  <c r="D29" i="7"/>
  <c r="C29" i="7"/>
  <c r="B29" i="7"/>
  <c r="F28" i="7"/>
  <c r="E28" i="7"/>
  <c r="D28" i="7"/>
  <c r="C28" i="7"/>
  <c r="B28" i="7"/>
  <c r="F27" i="7"/>
  <c r="E27" i="7"/>
  <c r="D27" i="7"/>
  <c r="C27" i="7"/>
  <c r="B27" i="7"/>
  <c r="F26" i="7"/>
  <c r="E26" i="7"/>
  <c r="D26" i="7"/>
  <c r="C26" i="7"/>
  <c r="B26" i="7"/>
  <c r="F25" i="7"/>
  <c r="E25" i="7"/>
  <c r="D25" i="7"/>
  <c r="C25" i="7"/>
  <c r="B25" i="7"/>
  <c r="F24" i="7"/>
  <c r="E24" i="7"/>
  <c r="D24" i="7"/>
  <c r="C24" i="7"/>
  <c r="B24" i="7"/>
  <c r="F23" i="7"/>
  <c r="E23" i="7"/>
  <c r="D23" i="7"/>
  <c r="C23" i="7"/>
  <c r="B23" i="7"/>
  <c r="F22" i="7"/>
  <c r="E22" i="7"/>
  <c r="D22" i="7"/>
  <c r="C22" i="7"/>
  <c r="B22" i="7"/>
  <c r="F21" i="7"/>
  <c r="E21" i="7"/>
  <c r="D21" i="7"/>
  <c r="C21" i="7"/>
  <c r="B21" i="7"/>
  <c r="F20" i="7"/>
  <c r="E20" i="7"/>
  <c r="D20" i="7"/>
  <c r="C20" i="7"/>
  <c r="B20" i="7"/>
  <c r="F19" i="7"/>
  <c r="E19" i="7"/>
  <c r="D19" i="7"/>
  <c r="C19" i="7"/>
  <c r="B19" i="7"/>
  <c r="F18" i="7"/>
  <c r="E18" i="7"/>
  <c r="D18" i="7"/>
  <c r="C18" i="7"/>
  <c r="B18" i="7"/>
  <c r="F17" i="7"/>
  <c r="E17" i="7"/>
  <c r="D17" i="7"/>
  <c r="C17" i="7"/>
  <c r="B17" i="7"/>
  <c r="F16" i="7"/>
  <c r="E16" i="7"/>
  <c r="D16" i="7"/>
  <c r="C16" i="7"/>
  <c r="B16" i="7"/>
  <c r="F15" i="7"/>
  <c r="E15" i="7"/>
  <c r="D15" i="7"/>
  <c r="C15" i="7"/>
  <c r="B15" i="7"/>
  <c r="F14" i="7"/>
  <c r="E14" i="7"/>
  <c r="D14" i="7"/>
  <c r="C14" i="7"/>
  <c r="B14" i="7"/>
  <c r="F13" i="7"/>
  <c r="E13" i="7"/>
  <c r="D13" i="7"/>
  <c r="C13" i="7"/>
  <c r="B13" i="7"/>
  <c r="F12" i="7"/>
  <c r="E12" i="7"/>
  <c r="D12" i="7"/>
  <c r="C12" i="7"/>
  <c r="B12" i="7"/>
  <c r="F11" i="7"/>
  <c r="E11" i="7"/>
  <c r="D11" i="7"/>
  <c r="C11" i="7"/>
  <c r="B11" i="7"/>
  <c r="F10" i="7"/>
  <c r="E10" i="7"/>
  <c r="D10" i="7"/>
  <c r="C10" i="7"/>
  <c r="B10" i="7"/>
  <c r="F9" i="7"/>
  <c r="E9" i="7"/>
  <c r="D9" i="7"/>
  <c r="C9" i="7"/>
  <c r="B9" i="7"/>
  <c r="F8" i="7"/>
  <c r="E8" i="7"/>
  <c r="D8" i="7"/>
  <c r="C8" i="7"/>
  <c r="B8" i="7"/>
  <c r="H7" i="7"/>
  <c r="H8" i="7" s="1"/>
  <c r="F7" i="7"/>
  <c r="E7" i="7"/>
  <c r="D7" i="7"/>
  <c r="C7" i="7"/>
  <c r="B7" i="7"/>
  <c r="H6" i="7"/>
  <c r="F6" i="7"/>
  <c r="E6" i="7"/>
  <c r="D6" i="7"/>
  <c r="C6" i="7"/>
  <c r="B6" i="7"/>
  <c r="I5" i="7"/>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5" i="7"/>
  <c r="E5" i="7"/>
  <c r="D5" i="7"/>
  <c r="C5" i="7"/>
  <c r="B5" i="7"/>
  <c r="F4" i="7"/>
  <c r="E4" i="7"/>
  <c r="D4" i="7"/>
  <c r="C4" i="7"/>
  <c r="B4" i="7"/>
  <c r="C27" i="6"/>
  <c r="D27" i="6"/>
  <c r="D19" i="6"/>
  <c r="C15" i="6"/>
  <c r="D15" i="6"/>
  <c r="C41" i="8" s="1"/>
  <c r="AB10" i="6"/>
  <c r="C10" i="6"/>
  <c r="AB9" i="6"/>
  <c r="C8" i="6"/>
  <c r="AB7" i="6"/>
  <c r="C7" i="6"/>
  <c r="AB6" i="6"/>
  <c r="C6" i="6"/>
  <c r="C4" i="6"/>
  <c r="Q41" i="5"/>
  <c r="R41" i="5" s="1"/>
  <c r="S41" i="5" s="1"/>
  <c r="T41" i="5" s="1"/>
  <c r="L41" i="5"/>
  <c r="M41" i="5" s="1"/>
  <c r="N41" i="5" s="1"/>
  <c r="O41" i="5" s="1"/>
  <c r="J41" i="5"/>
  <c r="H41" i="5"/>
  <c r="G41" i="5"/>
  <c r="I41" i="5" s="1"/>
  <c r="I39" i="5"/>
  <c r="I38" i="5"/>
  <c r="I37" i="5"/>
  <c r="I36" i="5"/>
  <c r="I35" i="5"/>
  <c r="I34" i="5"/>
  <c r="I33" i="5"/>
  <c r="I32" i="5"/>
  <c r="I31" i="5"/>
  <c r="I30" i="5"/>
  <c r="I29" i="5"/>
  <c r="I28" i="5"/>
  <c r="I27" i="5"/>
  <c r="I26" i="5"/>
  <c r="I25" i="5"/>
  <c r="I24" i="5"/>
  <c r="I23" i="5"/>
  <c r="I22" i="5"/>
  <c r="G6" i="5"/>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AQ6" i="4"/>
  <c r="AN6" i="4"/>
  <c r="AN5" i="4"/>
  <c r="AQ5" i="4" s="1"/>
  <c r="AQ4" i="4"/>
  <c r="AN4" i="4"/>
  <c r="AN3" i="4"/>
  <c r="AQ3" i="4" s="1"/>
  <c r="B59" i="3"/>
  <c r="B54" i="3"/>
  <c r="E43" i="3"/>
  <c r="B43" i="3"/>
  <c r="B44" i="3" s="1"/>
  <c r="G42" i="3"/>
  <c r="F42" i="3"/>
  <c r="E42" i="3"/>
  <c r="E33" i="3"/>
  <c r="G32" i="3"/>
  <c r="F32" i="3"/>
  <c r="E32" i="3"/>
  <c r="B27" i="3"/>
  <c r="B26" i="3"/>
  <c r="D19" i="3"/>
  <c r="B21" i="2"/>
  <c r="D27" i="3" l="1"/>
  <c r="D26" i="3"/>
  <c r="D9" i="6" s="1"/>
  <c r="D44" i="3"/>
  <c r="D34" i="3"/>
  <c r="C56" i="3" s="1"/>
  <c r="C57" i="3" s="1"/>
  <c r="C5" i="6"/>
  <c r="D35" i="6" s="1"/>
  <c r="C42" i="8"/>
  <c r="C46" i="8"/>
  <c r="D41" i="8"/>
  <c r="D46" i="8" s="1"/>
  <c r="S86" i="9"/>
  <c r="AI86" i="9"/>
  <c r="B33" i="3"/>
  <c r="B52" i="3" s="1"/>
  <c r="I89" i="10"/>
  <c r="I86" i="9"/>
  <c r="Z86" i="12"/>
  <c r="Z89" i="11"/>
  <c r="Z87" i="12" s="1"/>
  <c r="J89" i="11"/>
  <c r="J90" i="11" s="1"/>
  <c r="C17" i="8"/>
  <c r="C16" i="8"/>
  <c r="F27" i="3"/>
  <c r="D23" i="6"/>
  <c r="C37" i="8"/>
  <c r="AI90" i="10"/>
  <c r="AI87" i="9"/>
  <c r="S91" i="10"/>
  <c r="S88" i="9"/>
  <c r="E34" i="3"/>
  <c r="C33" i="8" s="1"/>
  <c r="C9" i="6"/>
  <c r="C19" i="8"/>
  <c r="E44" i="3"/>
  <c r="C15" i="8" s="1"/>
  <c r="AL88" i="10" a="1"/>
  <c r="AL88" i="10" s="1"/>
  <c r="AD88" i="10" a="1"/>
  <c r="AD88" i="10" s="1"/>
  <c r="V88" i="10" a="1"/>
  <c r="V88" i="10" s="1"/>
  <c r="N88" i="10" a="1"/>
  <c r="N88" i="10" s="1"/>
  <c r="F88" i="10" a="1"/>
  <c r="F88" i="10" s="1"/>
  <c r="AF88" i="10" a="1"/>
  <c r="AF88" i="10" s="1"/>
  <c r="X88" i="10" a="1"/>
  <c r="X88" i="10" s="1"/>
  <c r="P88" i="10" a="1"/>
  <c r="P88" i="10" s="1"/>
  <c r="L88" i="10" a="1"/>
  <c r="L88" i="10" s="1"/>
  <c r="H88" i="10" a="1"/>
  <c r="H88" i="10" s="1"/>
  <c r="D88" i="10" a="1"/>
  <c r="D88" i="10" s="1"/>
  <c r="AE88" i="10" a="1"/>
  <c r="AE88" i="10" s="1"/>
  <c r="O88" i="10" a="1"/>
  <c r="O88" i="10" s="1"/>
  <c r="AA88" i="10" a="1"/>
  <c r="AA88" i="10" s="1"/>
  <c r="K88" i="10" a="1"/>
  <c r="K88" i="10" s="1"/>
  <c r="AM88" i="10" a="1"/>
  <c r="AM88" i="10" s="1"/>
  <c r="W88" i="10" a="1"/>
  <c r="W88" i="10" s="1"/>
  <c r="Q88" i="10" a="1"/>
  <c r="Q88" i="10" s="1"/>
  <c r="Y88" i="10" a="1"/>
  <c r="Y88" i="10" s="1"/>
  <c r="AG88" i="10" a="1"/>
  <c r="AG88" i="10" s="1"/>
  <c r="G88" i="10" a="1"/>
  <c r="G88" i="10" s="1"/>
  <c r="J88" i="10" a="1"/>
  <c r="J88" i="10" s="1"/>
  <c r="R88" i="10" a="1"/>
  <c r="R88" i="10" s="1"/>
  <c r="Z88" i="10" a="1"/>
  <c r="Z88" i="10" s="1"/>
  <c r="AH88" i="10" a="1"/>
  <c r="AH88" i="10" s="1"/>
  <c r="T88" i="10" a="1"/>
  <c r="T88" i="10" s="1"/>
  <c r="AB88" i="10" a="1"/>
  <c r="AB88" i="10" s="1"/>
  <c r="AJ88" i="10" a="1"/>
  <c r="AJ88" i="10" s="1"/>
  <c r="E88" i="10" a="1"/>
  <c r="E88" i="10" s="1"/>
  <c r="M88" i="10" a="1"/>
  <c r="M88" i="10" s="1"/>
  <c r="U88" i="10" a="1"/>
  <c r="U88" i="10" s="1"/>
  <c r="AC88" i="10" a="1"/>
  <c r="AC88" i="10" s="1"/>
  <c r="AK88" i="10" a="1"/>
  <c r="AK88" i="10" s="1"/>
  <c r="U86" i="12"/>
  <c r="U89" i="11"/>
  <c r="E86" i="12"/>
  <c r="E89" i="11"/>
  <c r="M86" i="12"/>
  <c r="M89" i="11"/>
  <c r="AC86" i="12"/>
  <c r="AC89" i="11"/>
  <c r="N86" i="12"/>
  <c r="N89" i="11"/>
  <c r="V86" i="12"/>
  <c r="V89" i="11"/>
  <c r="AD86" i="12"/>
  <c r="AD89" i="11"/>
  <c r="L86" i="12"/>
  <c r="L89" i="11"/>
  <c r="G86" i="12"/>
  <c r="G89" i="11"/>
  <c r="O86" i="12"/>
  <c r="O89" i="11"/>
  <c r="W86" i="12"/>
  <c r="W89" i="11"/>
  <c r="AE86" i="12"/>
  <c r="AE89" i="11"/>
  <c r="AM86" i="12"/>
  <c r="AM89" i="11"/>
  <c r="AG86" i="12"/>
  <c r="AG89" i="11"/>
  <c r="AH86" i="12"/>
  <c r="AH89" i="11"/>
  <c r="AL86" i="12"/>
  <c r="AL89" i="11"/>
  <c r="AF86" i="12"/>
  <c r="AF89" i="11"/>
  <c r="D86" i="12"/>
  <c r="D89" i="11"/>
  <c r="X86" i="12"/>
  <c r="X89" i="11"/>
  <c r="F86" i="12"/>
  <c r="F89" i="11"/>
  <c r="P86" i="12"/>
  <c r="P89" i="11"/>
  <c r="Y86" i="12"/>
  <c r="Y89" i="11"/>
  <c r="K86" i="12"/>
  <c r="K89" i="11"/>
  <c r="S86" i="12"/>
  <c r="S89" i="11"/>
  <c r="AA86" i="12"/>
  <c r="AA89" i="11"/>
  <c r="AI86" i="12"/>
  <c r="AI89" i="11"/>
  <c r="Q86" i="12"/>
  <c r="Q89" i="11"/>
  <c r="H89" i="11"/>
  <c r="AB86" i="12"/>
  <c r="AB89" i="11"/>
  <c r="AJ86" i="12"/>
  <c r="AJ89" i="11"/>
  <c r="I86" i="12"/>
  <c r="I89" i="11"/>
  <c r="R86" i="12"/>
  <c r="R89" i="11"/>
  <c r="AK86" i="12"/>
  <c r="AK89" i="11"/>
  <c r="B4" i="12"/>
  <c r="B88" i="11"/>
  <c r="B170" i="11" s="1"/>
  <c r="B252" i="11" s="1"/>
  <c r="B334" i="11" s="1"/>
  <c r="B416" i="11" s="1"/>
  <c r="B498" i="11" s="1"/>
  <c r="B580" i="11" s="1"/>
  <c r="B8" i="12"/>
  <c r="B92" i="11"/>
  <c r="B174" i="11" s="1"/>
  <c r="B256" i="11" s="1"/>
  <c r="B338" i="11" s="1"/>
  <c r="B420" i="11" s="1"/>
  <c r="B502" i="11" s="1"/>
  <c r="B584" i="11" s="1"/>
  <c r="B12" i="12"/>
  <c r="B96" i="11"/>
  <c r="B178" i="11" s="1"/>
  <c r="B260" i="11" s="1"/>
  <c r="B342" i="11" s="1"/>
  <c r="B424" i="11" s="1"/>
  <c r="B506" i="11" s="1"/>
  <c r="B588" i="11" s="1"/>
  <c r="B16" i="12"/>
  <c r="B100" i="11"/>
  <c r="B182" i="11" s="1"/>
  <c r="B264" i="11" s="1"/>
  <c r="B346" i="11" s="1"/>
  <c r="B428" i="11" s="1"/>
  <c r="B510" i="11" s="1"/>
  <c r="B592" i="11" s="1"/>
  <c r="B20" i="12"/>
  <c r="B104" i="11"/>
  <c r="B186" i="11" s="1"/>
  <c r="B268" i="11" s="1"/>
  <c r="B350" i="11" s="1"/>
  <c r="B432" i="11" s="1"/>
  <c r="B514" i="11" s="1"/>
  <c r="B596" i="11" s="1"/>
  <c r="B24" i="12"/>
  <c r="B108" i="11"/>
  <c r="B190" i="11" s="1"/>
  <c r="B272" i="11" s="1"/>
  <c r="B354" i="11" s="1"/>
  <c r="B436" i="11" s="1"/>
  <c r="B518" i="11" s="1"/>
  <c r="B600" i="11" s="1"/>
  <c r="B28" i="12"/>
  <c r="B112" i="11"/>
  <c r="B194" i="11" s="1"/>
  <c r="B276" i="11" s="1"/>
  <c r="B358" i="11" s="1"/>
  <c r="B440" i="11" s="1"/>
  <c r="B522" i="11" s="1"/>
  <c r="B604" i="11" s="1"/>
  <c r="B32" i="12"/>
  <c r="B116" i="11"/>
  <c r="B198" i="11" s="1"/>
  <c r="B280" i="11" s="1"/>
  <c r="B362" i="11" s="1"/>
  <c r="B444" i="11" s="1"/>
  <c r="B526" i="11" s="1"/>
  <c r="B608" i="11" s="1"/>
  <c r="B36" i="12"/>
  <c r="B120" i="11"/>
  <c r="B202" i="11" s="1"/>
  <c r="B284" i="11" s="1"/>
  <c r="B366" i="11" s="1"/>
  <c r="B448" i="11" s="1"/>
  <c r="B530" i="11" s="1"/>
  <c r="B612" i="11" s="1"/>
  <c r="B40" i="12"/>
  <c r="B124" i="11"/>
  <c r="B206" i="11" s="1"/>
  <c r="B288" i="11" s="1"/>
  <c r="B370" i="11" s="1"/>
  <c r="B452" i="11" s="1"/>
  <c r="B534" i="11" s="1"/>
  <c r="B616" i="11" s="1"/>
  <c r="B44" i="12"/>
  <c r="B128" i="11"/>
  <c r="B210" i="11" s="1"/>
  <c r="B292" i="11" s="1"/>
  <c r="B374" i="11" s="1"/>
  <c r="B456" i="11" s="1"/>
  <c r="B538" i="11" s="1"/>
  <c r="B620" i="11" s="1"/>
  <c r="B48" i="12"/>
  <c r="B132" i="11"/>
  <c r="B214" i="11" s="1"/>
  <c r="B296" i="11" s="1"/>
  <c r="B378" i="11" s="1"/>
  <c r="B460" i="11" s="1"/>
  <c r="B542" i="11" s="1"/>
  <c r="B624" i="11" s="1"/>
  <c r="B52" i="12"/>
  <c r="B136" i="11"/>
  <c r="B218" i="11" s="1"/>
  <c r="B300" i="11" s="1"/>
  <c r="B382" i="11" s="1"/>
  <c r="B464" i="11" s="1"/>
  <c r="B546" i="11" s="1"/>
  <c r="B628" i="11" s="1"/>
  <c r="B56" i="12"/>
  <c r="B140" i="11"/>
  <c r="B222" i="11" s="1"/>
  <c r="B304" i="11" s="1"/>
  <c r="B386" i="11" s="1"/>
  <c r="B468" i="11" s="1"/>
  <c r="B550" i="11" s="1"/>
  <c r="B632" i="11" s="1"/>
  <c r="B60" i="12"/>
  <c r="B144" i="11"/>
  <c r="B226" i="11" s="1"/>
  <c r="B308" i="11" s="1"/>
  <c r="B390" i="11" s="1"/>
  <c r="B472" i="11" s="1"/>
  <c r="B554" i="11" s="1"/>
  <c r="B636" i="11" s="1"/>
  <c r="B64" i="12"/>
  <c r="B148" i="11"/>
  <c r="B230" i="11" s="1"/>
  <c r="B312" i="11" s="1"/>
  <c r="B394" i="11" s="1"/>
  <c r="B476" i="11" s="1"/>
  <c r="B558" i="11" s="1"/>
  <c r="B640" i="11" s="1"/>
  <c r="B68" i="12"/>
  <c r="B152" i="11"/>
  <c r="B234" i="11" s="1"/>
  <c r="B316" i="11" s="1"/>
  <c r="B398" i="11" s="1"/>
  <c r="B480" i="11" s="1"/>
  <c r="B562" i="11" s="1"/>
  <c r="B644" i="11" s="1"/>
  <c r="B72" i="12"/>
  <c r="B156" i="11"/>
  <c r="B238" i="11" s="1"/>
  <c r="B320" i="11" s="1"/>
  <c r="B402" i="11" s="1"/>
  <c r="B484" i="11" s="1"/>
  <c r="B566" i="11" s="1"/>
  <c r="B648" i="11" s="1"/>
  <c r="B76" i="12"/>
  <c r="B160" i="11"/>
  <c r="B242" i="11" s="1"/>
  <c r="B324" i="11" s="1"/>
  <c r="B406" i="11" s="1"/>
  <c r="B488" i="11" s="1"/>
  <c r="B570" i="11" s="1"/>
  <c r="B652" i="11" s="1"/>
  <c r="B80" i="12"/>
  <c r="B164" i="11"/>
  <c r="B246" i="11" s="1"/>
  <c r="B328" i="11" s="1"/>
  <c r="B410" i="11" s="1"/>
  <c r="B492" i="11" s="1"/>
  <c r="B574" i="11" s="1"/>
  <c r="B656" i="11" s="1"/>
  <c r="T86" i="12"/>
  <c r="T89" i="11"/>
  <c r="B97" i="11"/>
  <c r="B179" i="11" s="1"/>
  <c r="B261" i="11" s="1"/>
  <c r="B343" i="11" s="1"/>
  <c r="B425" i="11" s="1"/>
  <c r="B507" i="11" s="1"/>
  <c r="B589" i="11" s="1"/>
  <c r="B87" i="12"/>
  <c r="C5" i="12"/>
  <c r="B91" i="12"/>
  <c r="C9" i="12"/>
  <c r="B95" i="12"/>
  <c r="C13" i="12"/>
  <c r="B99" i="12"/>
  <c r="C17" i="12"/>
  <c r="B103" i="12"/>
  <c r="C21" i="12"/>
  <c r="B107" i="12"/>
  <c r="C25" i="12"/>
  <c r="B111" i="12"/>
  <c r="C29" i="12"/>
  <c r="B33" i="12"/>
  <c r="B117" i="11"/>
  <c r="B199" i="11" s="1"/>
  <c r="B281" i="11" s="1"/>
  <c r="B363" i="11" s="1"/>
  <c r="B445" i="11" s="1"/>
  <c r="B527" i="11" s="1"/>
  <c r="B609" i="11" s="1"/>
  <c r="B37" i="12"/>
  <c r="B121" i="11"/>
  <c r="B203" i="11" s="1"/>
  <c r="B285" i="11" s="1"/>
  <c r="B367" i="11" s="1"/>
  <c r="B449" i="11" s="1"/>
  <c r="B531" i="11" s="1"/>
  <c r="B613" i="11" s="1"/>
  <c r="B41" i="12"/>
  <c r="B125" i="11"/>
  <c r="B207" i="11" s="1"/>
  <c r="B289" i="11" s="1"/>
  <c r="B371" i="11" s="1"/>
  <c r="B453" i="11" s="1"/>
  <c r="B535" i="11" s="1"/>
  <c r="B617" i="11" s="1"/>
  <c r="B45" i="12"/>
  <c r="B129" i="11"/>
  <c r="B211" i="11" s="1"/>
  <c r="B293" i="11" s="1"/>
  <c r="B375" i="11" s="1"/>
  <c r="B457" i="11" s="1"/>
  <c r="B539" i="11" s="1"/>
  <c r="B621" i="11" s="1"/>
  <c r="B49" i="12"/>
  <c r="B133" i="11"/>
  <c r="B215" i="11" s="1"/>
  <c r="B297" i="11" s="1"/>
  <c r="B379" i="11" s="1"/>
  <c r="B461" i="11" s="1"/>
  <c r="B543" i="11" s="1"/>
  <c r="B625" i="11" s="1"/>
  <c r="B53" i="12"/>
  <c r="B137" i="11"/>
  <c r="B219" i="11" s="1"/>
  <c r="B301" i="11" s="1"/>
  <c r="B383" i="11" s="1"/>
  <c r="B465" i="11" s="1"/>
  <c r="B547" i="11" s="1"/>
  <c r="B629" i="11" s="1"/>
  <c r="B57" i="12"/>
  <c r="B141" i="11"/>
  <c r="B223" i="11" s="1"/>
  <c r="B305" i="11" s="1"/>
  <c r="B387" i="11" s="1"/>
  <c r="B469" i="11" s="1"/>
  <c r="B551" i="11" s="1"/>
  <c r="B633" i="11" s="1"/>
  <c r="B61" i="12"/>
  <c r="B145" i="11"/>
  <c r="B227" i="11" s="1"/>
  <c r="B309" i="11" s="1"/>
  <c r="B391" i="11" s="1"/>
  <c r="B473" i="11" s="1"/>
  <c r="B555" i="11" s="1"/>
  <c r="B637" i="11" s="1"/>
  <c r="B65" i="12"/>
  <c r="B149" i="11"/>
  <c r="B231" i="11" s="1"/>
  <c r="B313" i="11" s="1"/>
  <c r="B395" i="11" s="1"/>
  <c r="B477" i="11" s="1"/>
  <c r="B559" i="11" s="1"/>
  <c r="B641" i="11" s="1"/>
  <c r="B69" i="12"/>
  <c r="B153" i="11"/>
  <c r="B235" i="11" s="1"/>
  <c r="B317" i="11" s="1"/>
  <c r="B399" i="11" s="1"/>
  <c r="B481" i="11" s="1"/>
  <c r="B563" i="11" s="1"/>
  <c r="B645" i="11" s="1"/>
  <c r="B73" i="12"/>
  <c r="B157" i="11"/>
  <c r="B239" i="11" s="1"/>
  <c r="B321" i="11" s="1"/>
  <c r="B403" i="11" s="1"/>
  <c r="B485" i="11" s="1"/>
  <c r="B567" i="11" s="1"/>
  <c r="B649" i="11" s="1"/>
  <c r="B77" i="12"/>
  <c r="B161" i="11"/>
  <c r="B243" i="11" s="1"/>
  <c r="B325" i="11" s="1"/>
  <c r="B407" i="11" s="1"/>
  <c r="B489" i="11" s="1"/>
  <c r="B571" i="11" s="1"/>
  <c r="B653" i="11" s="1"/>
  <c r="B81" i="12"/>
  <c r="B165" i="11"/>
  <c r="B247" i="11" s="1"/>
  <c r="B329" i="11" s="1"/>
  <c r="B411" i="11" s="1"/>
  <c r="B493" i="11" s="1"/>
  <c r="B575" i="11" s="1"/>
  <c r="B657" i="11" s="1"/>
  <c r="B89" i="11"/>
  <c r="B171" i="11" s="1"/>
  <c r="B253" i="11" s="1"/>
  <c r="B335" i="11" s="1"/>
  <c r="B417" i="11" s="1"/>
  <c r="B499" i="11" s="1"/>
  <c r="B581" i="11" s="1"/>
  <c r="B109" i="11"/>
  <c r="B191" i="11" s="1"/>
  <c r="B273" i="11" s="1"/>
  <c r="B355" i="11" s="1"/>
  <c r="B437" i="11" s="1"/>
  <c r="B519" i="11" s="1"/>
  <c r="B601" i="11" s="1"/>
  <c r="B6" i="12"/>
  <c r="B90" i="11"/>
  <c r="B172" i="11" s="1"/>
  <c r="B254" i="11" s="1"/>
  <c r="B336" i="11" s="1"/>
  <c r="B418" i="11" s="1"/>
  <c r="B500" i="11" s="1"/>
  <c r="B582" i="11" s="1"/>
  <c r="B10" i="12"/>
  <c r="B94" i="11"/>
  <c r="B176" i="11" s="1"/>
  <c r="B258" i="11" s="1"/>
  <c r="B340" i="11" s="1"/>
  <c r="B422" i="11" s="1"/>
  <c r="B504" i="11" s="1"/>
  <c r="B586" i="11" s="1"/>
  <c r="B14" i="12"/>
  <c r="B98" i="11"/>
  <c r="B180" i="11" s="1"/>
  <c r="B262" i="11" s="1"/>
  <c r="B344" i="11" s="1"/>
  <c r="B426" i="11" s="1"/>
  <c r="B508" i="11" s="1"/>
  <c r="B590" i="11" s="1"/>
  <c r="B18" i="12"/>
  <c r="B102" i="11"/>
  <c r="B184" i="11" s="1"/>
  <c r="B266" i="11" s="1"/>
  <c r="B348" i="11" s="1"/>
  <c r="B430" i="11" s="1"/>
  <c r="B512" i="11" s="1"/>
  <c r="B594" i="11" s="1"/>
  <c r="B22" i="12"/>
  <c r="B106" i="11"/>
  <c r="B188" i="11" s="1"/>
  <c r="B270" i="11" s="1"/>
  <c r="B352" i="11" s="1"/>
  <c r="B434" i="11" s="1"/>
  <c r="B516" i="11" s="1"/>
  <c r="B598" i="11" s="1"/>
  <c r="B26" i="12"/>
  <c r="B110" i="11"/>
  <c r="B192" i="11" s="1"/>
  <c r="B274" i="11" s="1"/>
  <c r="B356" i="11" s="1"/>
  <c r="B438" i="11" s="1"/>
  <c r="B520" i="11" s="1"/>
  <c r="B602" i="11" s="1"/>
  <c r="B30" i="12"/>
  <c r="B114" i="11"/>
  <c r="B196" i="11" s="1"/>
  <c r="B278" i="11" s="1"/>
  <c r="B360" i="11" s="1"/>
  <c r="B442" i="11" s="1"/>
  <c r="B524" i="11" s="1"/>
  <c r="B606" i="11" s="1"/>
  <c r="B34" i="12"/>
  <c r="B118" i="11"/>
  <c r="B200" i="11" s="1"/>
  <c r="B282" i="11" s="1"/>
  <c r="B364" i="11" s="1"/>
  <c r="B446" i="11" s="1"/>
  <c r="B528" i="11" s="1"/>
  <c r="B610" i="11" s="1"/>
  <c r="B38" i="12"/>
  <c r="B122" i="11"/>
  <c r="B204" i="11" s="1"/>
  <c r="B286" i="11" s="1"/>
  <c r="B368" i="11" s="1"/>
  <c r="B450" i="11" s="1"/>
  <c r="B532" i="11" s="1"/>
  <c r="B614" i="11" s="1"/>
  <c r="B42" i="12"/>
  <c r="B126" i="11"/>
  <c r="B208" i="11" s="1"/>
  <c r="B290" i="11" s="1"/>
  <c r="B372" i="11" s="1"/>
  <c r="B454" i="11" s="1"/>
  <c r="B536" i="11" s="1"/>
  <c r="B618" i="11" s="1"/>
  <c r="B46" i="12"/>
  <c r="B130" i="11"/>
  <c r="B212" i="11" s="1"/>
  <c r="B294" i="11" s="1"/>
  <c r="B376" i="11" s="1"/>
  <c r="B458" i="11" s="1"/>
  <c r="B540" i="11" s="1"/>
  <c r="B622" i="11" s="1"/>
  <c r="B50" i="12"/>
  <c r="B134" i="11"/>
  <c r="B216" i="11" s="1"/>
  <c r="B298" i="11" s="1"/>
  <c r="B380" i="11" s="1"/>
  <c r="B462" i="11" s="1"/>
  <c r="B544" i="11" s="1"/>
  <c r="B626" i="11" s="1"/>
  <c r="B54" i="12"/>
  <c r="B138" i="11"/>
  <c r="B220" i="11" s="1"/>
  <c r="B302" i="11" s="1"/>
  <c r="B384" i="11" s="1"/>
  <c r="B466" i="11" s="1"/>
  <c r="B548" i="11" s="1"/>
  <c r="B630" i="11" s="1"/>
  <c r="B58" i="12"/>
  <c r="B142" i="11"/>
  <c r="B224" i="11" s="1"/>
  <c r="B306" i="11" s="1"/>
  <c r="B388" i="11" s="1"/>
  <c r="B470" i="11" s="1"/>
  <c r="B552" i="11" s="1"/>
  <c r="B634" i="11" s="1"/>
  <c r="B62" i="12"/>
  <c r="B146" i="11"/>
  <c r="B228" i="11" s="1"/>
  <c r="B310" i="11" s="1"/>
  <c r="B392" i="11" s="1"/>
  <c r="B474" i="11" s="1"/>
  <c r="B556" i="11" s="1"/>
  <c r="B638" i="11" s="1"/>
  <c r="B66" i="12"/>
  <c r="B150" i="11"/>
  <c r="B232" i="11" s="1"/>
  <c r="B314" i="11" s="1"/>
  <c r="B396" i="11" s="1"/>
  <c r="B478" i="11" s="1"/>
  <c r="B560" i="11" s="1"/>
  <c r="B642" i="11" s="1"/>
  <c r="B70" i="12"/>
  <c r="B154" i="11"/>
  <c r="B236" i="11" s="1"/>
  <c r="B318" i="11" s="1"/>
  <c r="B400" i="11" s="1"/>
  <c r="B482" i="11" s="1"/>
  <c r="B564" i="11" s="1"/>
  <c r="B646" i="11" s="1"/>
  <c r="B74" i="12"/>
  <c r="B158" i="11"/>
  <c r="B240" i="11" s="1"/>
  <c r="B322" i="11" s="1"/>
  <c r="B404" i="11" s="1"/>
  <c r="B486" i="11" s="1"/>
  <c r="B568" i="11" s="1"/>
  <c r="B650" i="11" s="1"/>
  <c r="B78" i="12"/>
  <c r="B162" i="11"/>
  <c r="B244" i="11" s="1"/>
  <c r="B326" i="11" s="1"/>
  <c r="B408" i="11" s="1"/>
  <c r="B490" i="11" s="1"/>
  <c r="B572" i="11" s="1"/>
  <c r="B654" i="11" s="1"/>
  <c r="B82" i="12"/>
  <c r="B166" i="11"/>
  <c r="B248" i="11" s="1"/>
  <c r="B330" i="11" s="1"/>
  <c r="B412" i="11" s="1"/>
  <c r="B494" i="11" s="1"/>
  <c r="B576" i="11" s="1"/>
  <c r="B658" i="11" s="1"/>
  <c r="B101" i="11"/>
  <c r="B183" i="11" s="1"/>
  <c r="B265" i="11" s="1"/>
  <c r="B347" i="11" s="1"/>
  <c r="B429" i="11" s="1"/>
  <c r="B511" i="11" s="1"/>
  <c r="B593" i="11" s="1"/>
  <c r="B113" i="11"/>
  <c r="B195" i="11" s="1"/>
  <c r="B277" i="11" s="1"/>
  <c r="B359" i="11" s="1"/>
  <c r="B441" i="11" s="1"/>
  <c r="B523" i="11" s="1"/>
  <c r="B605" i="11" s="1"/>
  <c r="B7" i="12"/>
  <c r="B91" i="11"/>
  <c r="B173" i="11" s="1"/>
  <c r="B255" i="11" s="1"/>
  <c r="B337" i="11" s="1"/>
  <c r="B419" i="11" s="1"/>
  <c r="B501" i="11" s="1"/>
  <c r="B583" i="11" s="1"/>
  <c r="B11" i="12"/>
  <c r="B95" i="11"/>
  <c r="B177" i="11" s="1"/>
  <c r="B259" i="11" s="1"/>
  <c r="B341" i="11" s="1"/>
  <c r="B423" i="11" s="1"/>
  <c r="B505" i="11" s="1"/>
  <c r="B587" i="11" s="1"/>
  <c r="B15" i="12"/>
  <c r="B99" i="11"/>
  <c r="B181" i="11" s="1"/>
  <c r="B263" i="11" s="1"/>
  <c r="B345" i="11" s="1"/>
  <c r="B427" i="11" s="1"/>
  <c r="B509" i="11" s="1"/>
  <c r="B591" i="11" s="1"/>
  <c r="B19" i="12"/>
  <c r="B103" i="11"/>
  <c r="B185" i="11" s="1"/>
  <c r="B267" i="11" s="1"/>
  <c r="B349" i="11" s="1"/>
  <c r="B431" i="11" s="1"/>
  <c r="B513" i="11" s="1"/>
  <c r="B595" i="11" s="1"/>
  <c r="B23" i="12"/>
  <c r="B107" i="11"/>
  <c r="B189" i="11" s="1"/>
  <c r="B271" i="11" s="1"/>
  <c r="B353" i="11" s="1"/>
  <c r="B435" i="11" s="1"/>
  <c r="B517" i="11" s="1"/>
  <c r="B599" i="11" s="1"/>
  <c r="B27" i="12"/>
  <c r="B111" i="11"/>
  <c r="B193" i="11" s="1"/>
  <c r="B275" i="11" s="1"/>
  <c r="B357" i="11" s="1"/>
  <c r="B439" i="11" s="1"/>
  <c r="B521" i="11" s="1"/>
  <c r="B603" i="11" s="1"/>
  <c r="B31" i="12"/>
  <c r="B115" i="11"/>
  <c r="B197" i="11" s="1"/>
  <c r="B279" i="11" s="1"/>
  <c r="B361" i="11" s="1"/>
  <c r="B443" i="11" s="1"/>
  <c r="B525" i="11" s="1"/>
  <c r="B607" i="11" s="1"/>
  <c r="B35" i="12"/>
  <c r="B119" i="11"/>
  <c r="B201" i="11" s="1"/>
  <c r="B283" i="11" s="1"/>
  <c r="B365" i="11" s="1"/>
  <c r="B447" i="11" s="1"/>
  <c r="B529" i="11" s="1"/>
  <c r="B611" i="11" s="1"/>
  <c r="B39" i="12"/>
  <c r="B123" i="11"/>
  <c r="B205" i="11" s="1"/>
  <c r="B287" i="11" s="1"/>
  <c r="B369" i="11" s="1"/>
  <c r="B451" i="11" s="1"/>
  <c r="B533" i="11" s="1"/>
  <c r="B615" i="11" s="1"/>
  <c r="B43" i="12"/>
  <c r="B127" i="11"/>
  <c r="B209" i="11" s="1"/>
  <c r="B291" i="11" s="1"/>
  <c r="B373" i="11" s="1"/>
  <c r="B455" i="11" s="1"/>
  <c r="B537" i="11" s="1"/>
  <c r="B619" i="11" s="1"/>
  <c r="B47" i="12"/>
  <c r="B131" i="11"/>
  <c r="B213" i="11" s="1"/>
  <c r="B295" i="11" s="1"/>
  <c r="B377" i="11" s="1"/>
  <c r="B459" i="11" s="1"/>
  <c r="B541" i="11" s="1"/>
  <c r="B623" i="11" s="1"/>
  <c r="B51" i="12"/>
  <c r="B135" i="11"/>
  <c r="B217" i="11" s="1"/>
  <c r="B299" i="11" s="1"/>
  <c r="B381" i="11" s="1"/>
  <c r="B463" i="11" s="1"/>
  <c r="B545" i="11" s="1"/>
  <c r="B627" i="11" s="1"/>
  <c r="B55" i="12"/>
  <c r="B139" i="11"/>
  <c r="B221" i="11" s="1"/>
  <c r="B303" i="11" s="1"/>
  <c r="B385" i="11" s="1"/>
  <c r="B467" i="11" s="1"/>
  <c r="B549" i="11" s="1"/>
  <c r="B631" i="11" s="1"/>
  <c r="B59" i="12"/>
  <c r="B143" i="11"/>
  <c r="B225" i="11" s="1"/>
  <c r="B307" i="11" s="1"/>
  <c r="B389" i="11" s="1"/>
  <c r="B471" i="11" s="1"/>
  <c r="B553" i="11" s="1"/>
  <c r="B635" i="11" s="1"/>
  <c r="B63" i="12"/>
  <c r="B147" i="11"/>
  <c r="B229" i="11" s="1"/>
  <c r="B311" i="11" s="1"/>
  <c r="B393" i="11" s="1"/>
  <c r="B475" i="11" s="1"/>
  <c r="B557" i="11" s="1"/>
  <c r="B639" i="11" s="1"/>
  <c r="B67" i="12"/>
  <c r="B151" i="11"/>
  <c r="B233" i="11" s="1"/>
  <c r="B315" i="11" s="1"/>
  <c r="B397" i="11" s="1"/>
  <c r="B479" i="11" s="1"/>
  <c r="B561" i="11" s="1"/>
  <c r="B643" i="11" s="1"/>
  <c r="B71" i="12"/>
  <c r="B155" i="11"/>
  <c r="B237" i="11" s="1"/>
  <c r="B319" i="11" s="1"/>
  <c r="B401" i="11" s="1"/>
  <c r="B483" i="11" s="1"/>
  <c r="B565" i="11" s="1"/>
  <c r="B647" i="11" s="1"/>
  <c r="B75" i="12"/>
  <c r="B159" i="11"/>
  <c r="B241" i="11" s="1"/>
  <c r="B323" i="11" s="1"/>
  <c r="B405" i="11" s="1"/>
  <c r="B487" i="11" s="1"/>
  <c r="B569" i="11" s="1"/>
  <c r="B651" i="11" s="1"/>
  <c r="B79" i="12"/>
  <c r="B163" i="11"/>
  <c r="B245" i="11" s="1"/>
  <c r="B327" i="11" s="1"/>
  <c r="B409" i="11" s="1"/>
  <c r="B491" i="11" s="1"/>
  <c r="B573" i="11" s="1"/>
  <c r="B655" i="11" s="1"/>
  <c r="C9" i="8" l="1"/>
  <c r="F27" i="8"/>
  <c r="C7" i="8"/>
  <c r="H35" i="6"/>
  <c r="AB35" i="6"/>
  <c r="D8" i="6"/>
  <c r="C35" i="6"/>
  <c r="E27" i="8"/>
  <c r="I35" i="6"/>
  <c r="G35" i="6"/>
  <c r="G27" i="8"/>
  <c r="C25" i="8"/>
  <c r="C27" i="8"/>
  <c r="D9" i="8"/>
  <c r="AA35" i="6"/>
  <c r="X35" i="6"/>
  <c r="C23" i="6"/>
  <c r="N35" i="6"/>
  <c r="AC35" i="6"/>
  <c r="D27" i="8"/>
  <c r="E9" i="8"/>
  <c r="M35" i="6"/>
  <c r="R35" i="6"/>
  <c r="T35" i="6"/>
  <c r="K35" i="6"/>
  <c r="L35" i="6"/>
  <c r="Z35" i="6"/>
  <c r="V35" i="6"/>
  <c r="W35" i="6"/>
  <c r="U35" i="6"/>
  <c r="S35" i="6"/>
  <c r="C62" i="3"/>
  <c r="C61" i="3"/>
  <c r="F35" i="6"/>
  <c r="AC23" i="6"/>
  <c r="Q35" i="6"/>
  <c r="G9" i="8"/>
  <c r="J35" i="6"/>
  <c r="P35" i="6"/>
  <c r="F23" i="6"/>
  <c r="X23" i="6"/>
  <c r="AB23" i="6"/>
  <c r="R23" i="6"/>
  <c r="H23" i="6"/>
  <c r="P23" i="6"/>
  <c r="E23" i="6"/>
  <c r="L23" i="6"/>
  <c r="O23" i="6"/>
  <c r="W23" i="6"/>
  <c r="AA23" i="6"/>
  <c r="N23" i="6"/>
  <c r="G23" i="6"/>
  <c r="S23" i="6"/>
  <c r="E35" i="6"/>
  <c r="T23" i="6"/>
  <c r="I23" i="6"/>
  <c r="V23" i="6"/>
  <c r="K23" i="6"/>
  <c r="M23" i="6"/>
  <c r="Z23" i="6"/>
  <c r="U23" i="6"/>
  <c r="Y23" i="6"/>
  <c r="J23" i="6"/>
  <c r="Q23" i="6"/>
  <c r="F9" i="8"/>
  <c r="Y35" i="6"/>
  <c r="O35" i="6"/>
  <c r="D24" i="6"/>
  <c r="D36" i="6"/>
  <c r="E41" i="8"/>
  <c r="E46" i="8" s="1"/>
  <c r="J87" i="12"/>
  <c r="Z90" i="11"/>
  <c r="Z88" i="12" s="1"/>
  <c r="B34" i="3"/>
  <c r="I90" i="10"/>
  <c r="I87" i="9"/>
  <c r="B117" i="12"/>
  <c r="C35" i="12"/>
  <c r="B35" i="9"/>
  <c r="B104" i="12"/>
  <c r="C22" i="12"/>
  <c r="B22" i="9"/>
  <c r="B155" i="12"/>
  <c r="C73" i="12"/>
  <c r="B73" i="9"/>
  <c r="B123" i="12"/>
  <c r="C41" i="12"/>
  <c r="B41" i="9"/>
  <c r="B173" i="12"/>
  <c r="B91" i="9"/>
  <c r="AJ87" i="12"/>
  <c r="AJ90" i="11"/>
  <c r="AG89" i="10"/>
  <c r="AG86" i="9"/>
  <c r="C103" i="12"/>
  <c r="C21" i="9"/>
  <c r="C87" i="12"/>
  <c r="C5" i="9"/>
  <c r="B162" i="12"/>
  <c r="C80" i="12"/>
  <c r="B80" i="9"/>
  <c r="B146" i="12"/>
  <c r="C64" i="12"/>
  <c r="B64" i="9"/>
  <c r="B130" i="12"/>
  <c r="C48" i="12"/>
  <c r="B48" i="9"/>
  <c r="B114" i="12"/>
  <c r="C32" i="12"/>
  <c r="B32" i="9"/>
  <c r="C16" i="12"/>
  <c r="B98" i="12"/>
  <c r="B16" i="9"/>
  <c r="AA87" i="12"/>
  <c r="AA90" i="11"/>
  <c r="P87" i="12"/>
  <c r="P90" i="11"/>
  <c r="AF87" i="12"/>
  <c r="AF90" i="11"/>
  <c r="AM87" i="12"/>
  <c r="AM90" i="11"/>
  <c r="G87" i="12"/>
  <c r="G90" i="11"/>
  <c r="N87" i="12"/>
  <c r="N90" i="11"/>
  <c r="U87" i="12"/>
  <c r="U90" i="11"/>
  <c r="AB89" i="10"/>
  <c r="AB86" i="9"/>
  <c r="Y89" i="10"/>
  <c r="Y86" i="9"/>
  <c r="D89" i="10"/>
  <c r="D86" i="9"/>
  <c r="V89" i="10"/>
  <c r="V86" i="9"/>
  <c r="B149" i="12"/>
  <c r="C67" i="12"/>
  <c r="B67" i="9"/>
  <c r="B120" i="12"/>
  <c r="C38" i="12"/>
  <c r="B38" i="9"/>
  <c r="N89" i="10"/>
  <c r="N86" i="9"/>
  <c r="B161" i="12"/>
  <c r="C79" i="12"/>
  <c r="B79" i="9"/>
  <c r="B145" i="12"/>
  <c r="C63" i="12"/>
  <c r="B63" i="9"/>
  <c r="B129" i="12"/>
  <c r="C47" i="12"/>
  <c r="B47" i="9"/>
  <c r="B113" i="12"/>
  <c r="C31" i="12"/>
  <c r="B31" i="9"/>
  <c r="C15" i="12"/>
  <c r="B97" i="12"/>
  <c r="B15" i="9"/>
  <c r="B164" i="12"/>
  <c r="C82" i="12"/>
  <c r="B82" i="9"/>
  <c r="B148" i="12"/>
  <c r="C66" i="12"/>
  <c r="B66" i="9"/>
  <c r="B132" i="12"/>
  <c r="C50" i="12"/>
  <c r="B50" i="9"/>
  <c r="B116" i="12"/>
  <c r="C34" i="12"/>
  <c r="B34" i="9"/>
  <c r="B100" i="12"/>
  <c r="C18" i="12"/>
  <c r="B18" i="9"/>
  <c r="B151" i="12"/>
  <c r="C69" i="12"/>
  <c r="B69" i="9"/>
  <c r="B135" i="12"/>
  <c r="C53" i="12"/>
  <c r="B53" i="9"/>
  <c r="B119" i="12"/>
  <c r="C37" i="12"/>
  <c r="B37" i="9"/>
  <c r="B185" i="12"/>
  <c r="B103" i="9"/>
  <c r="B169" i="12"/>
  <c r="B87" i="9"/>
  <c r="J88" i="12"/>
  <c r="J91" i="11"/>
  <c r="AB87" i="12"/>
  <c r="AB90" i="11"/>
  <c r="T89" i="10"/>
  <c r="T86" i="9"/>
  <c r="Q89" i="10"/>
  <c r="Q86" i="9"/>
  <c r="H89" i="10"/>
  <c r="H86" i="9"/>
  <c r="AD89" i="10"/>
  <c r="AD86" i="9"/>
  <c r="B133" i="12"/>
  <c r="C51" i="12"/>
  <c r="B51" i="9"/>
  <c r="B136" i="12"/>
  <c r="C54" i="12"/>
  <c r="B54" i="9"/>
  <c r="C99" i="12"/>
  <c r="C17" i="9"/>
  <c r="B158" i="12"/>
  <c r="C76" i="12"/>
  <c r="B76" i="9"/>
  <c r="B142" i="12"/>
  <c r="C60" i="12"/>
  <c r="B60" i="9"/>
  <c r="B126" i="12"/>
  <c r="C44" i="12"/>
  <c r="B44" i="9"/>
  <c r="B110" i="12"/>
  <c r="C28" i="12"/>
  <c r="B28" i="9"/>
  <c r="B94" i="12"/>
  <c r="C12" i="12"/>
  <c r="B12" i="9"/>
  <c r="S87" i="12"/>
  <c r="S90" i="11"/>
  <c r="F87" i="12"/>
  <c r="F90" i="11"/>
  <c r="AL87" i="12"/>
  <c r="AL90" i="11"/>
  <c r="AE87" i="12"/>
  <c r="AE90" i="11"/>
  <c r="L87" i="12"/>
  <c r="L90" i="11"/>
  <c r="AC87" i="12"/>
  <c r="AC90" i="11"/>
  <c r="AK89" i="10"/>
  <c r="AK86" i="9"/>
  <c r="AH89" i="10"/>
  <c r="AH86" i="9"/>
  <c r="W89" i="10"/>
  <c r="W86" i="9"/>
  <c r="L89" i="10"/>
  <c r="L86" i="9"/>
  <c r="AL89" i="10"/>
  <c r="AL86" i="9"/>
  <c r="B157" i="12"/>
  <c r="C75" i="12"/>
  <c r="B75" i="9"/>
  <c r="C11" i="12"/>
  <c r="B93" i="12"/>
  <c r="B11" i="9"/>
  <c r="B112" i="12"/>
  <c r="C30" i="12"/>
  <c r="B30" i="9"/>
  <c r="B147" i="12"/>
  <c r="C65" i="12"/>
  <c r="B65" i="9"/>
  <c r="B131" i="12"/>
  <c r="C49" i="12"/>
  <c r="B49" i="9"/>
  <c r="B181" i="12"/>
  <c r="B99" i="9"/>
  <c r="R87" i="12"/>
  <c r="R90" i="11"/>
  <c r="H87" i="12"/>
  <c r="H90" i="11"/>
  <c r="AC89" i="10"/>
  <c r="AC86" i="9"/>
  <c r="Z89" i="10"/>
  <c r="Z86" i="9"/>
  <c r="AM89" i="10"/>
  <c r="AM86" i="9"/>
  <c r="P89" i="10"/>
  <c r="P86" i="9"/>
  <c r="AI91" i="10"/>
  <c r="AI88" i="9"/>
  <c r="B101" i="12"/>
  <c r="C19" i="12"/>
  <c r="B19" i="9"/>
  <c r="AK87" i="12"/>
  <c r="AK90" i="11"/>
  <c r="AE89" i="10"/>
  <c r="AE86" i="9"/>
  <c r="B125" i="12"/>
  <c r="C43" i="12"/>
  <c r="B43" i="9"/>
  <c r="B160" i="12"/>
  <c r="C78" i="12"/>
  <c r="B78" i="9"/>
  <c r="B163" i="12"/>
  <c r="C81" i="12"/>
  <c r="B81" i="9"/>
  <c r="C111" i="12"/>
  <c r="C29" i="9"/>
  <c r="C95" i="12"/>
  <c r="C13" i="9"/>
  <c r="B154" i="12"/>
  <c r="C72" i="12"/>
  <c r="B72" i="9"/>
  <c r="B138" i="12"/>
  <c r="C56" i="12"/>
  <c r="B56" i="9"/>
  <c r="B122" i="12"/>
  <c r="C40" i="12"/>
  <c r="B40" i="9"/>
  <c r="B106" i="12"/>
  <c r="C24" i="12"/>
  <c r="B24" i="9"/>
  <c r="B90" i="12"/>
  <c r="C8" i="12"/>
  <c r="B8" i="9"/>
  <c r="Q87" i="12"/>
  <c r="Q90" i="11"/>
  <c r="K87" i="12"/>
  <c r="K90" i="11"/>
  <c r="X87" i="12"/>
  <c r="X90" i="11"/>
  <c r="AH87" i="12"/>
  <c r="AH90" i="11"/>
  <c r="W87" i="12"/>
  <c r="W90" i="11"/>
  <c r="AD87" i="12"/>
  <c r="AD90" i="11"/>
  <c r="M87" i="12"/>
  <c r="M90" i="11"/>
  <c r="U89" i="10"/>
  <c r="U86" i="9"/>
  <c r="R89" i="10"/>
  <c r="R86" i="9"/>
  <c r="K89" i="10"/>
  <c r="K86" i="9"/>
  <c r="X89" i="10"/>
  <c r="X86" i="9"/>
  <c r="B152" i="12"/>
  <c r="C70" i="12"/>
  <c r="B70" i="9"/>
  <c r="C27" i="12"/>
  <c r="B109" i="12"/>
  <c r="B27" i="9"/>
  <c r="B144" i="12"/>
  <c r="C62" i="12"/>
  <c r="B62" i="9"/>
  <c r="B96" i="12"/>
  <c r="C14" i="12"/>
  <c r="B14" i="9"/>
  <c r="B115" i="12"/>
  <c r="C33" i="12"/>
  <c r="B33" i="9"/>
  <c r="B153" i="12"/>
  <c r="C71" i="12"/>
  <c r="B71" i="9"/>
  <c r="B137" i="12"/>
  <c r="C55" i="12"/>
  <c r="B55" i="9"/>
  <c r="B121" i="12"/>
  <c r="C39" i="12"/>
  <c r="B39" i="9"/>
  <c r="C23" i="12"/>
  <c r="B105" i="12"/>
  <c r="B23" i="9"/>
  <c r="C7" i="12"/>
  <c r="B89" i="12"/>
  <c r="B7" i="9"/>
  <c r="B156" i="12"/>
  <c r="C74" i="12"/>
  <c r="B74" i="9"/>
  <c r="B140" i="12"/>
  <c r="C58" i="12"/>
  <c r="B58" i="9"/>
  <c r="B124" i="12"/>
  <c r="C42" i="12"/>
  <c r="B42" i="9"/>
  <c r="B108" i="12"/>
  <c r="C26" i="12"/>
  <c r="B26" i="9"/>
  <c r="B92" i="12"/>
  <c r="C10" i="12"/>
  <c r="B10" i="9"/>
  <c r="B159" i="12"/>
  <c r="C77" i="12"/>
  <c r="B77" i="9"/>
  <c r="B143" i="12"/>
  <c r="C61" i="12"/>
  <c r="B61" i="9"/>
  <c r="B127" i="12"/>
  <c r="C45" i="12"/>
  <c r="B45" i="9"/>
  <c r="B193" i="12"/>
  <c r="B111" i="9"/>
  <c r="B177" i="12"/>
  <c r="B95" i="9"/>
  <c r="T87" i="12"/>
  <c r="T90" i="11"/>
  <c r="I87" i="12"/>
  <c r="I90" i="11"/>
  <c r="M89" i="10"/>
  <c r="M86" i="9"/>
  <c r="J89" i="10"/>
  <c r="J86" i="9"/>
  <c r="AA89" i="10"/>
  <c r="AA86" i="9"/>
  <c r="AF89" i="10"/>
  <c r="AF86" i="9"/>
  <c r="S92" i="10"/>
  <c r="S89" i="9"/>
  <c r="B88" i="12"/>
  <c r="C6" i="12"/>
  <c r="B6" i="9"/>
  <c r="B139" i="12"/>
  <c r="C57" i="12"/>
  <c r="B57" i="9"/>
  <c r="B189" i="12"/>
  <c r="B107" i="9"/>
  <c r="AJ89" i="10"/>
  <c r="AJ86" i="9"/>
  <c r="B141" i="12"/>
  <c r="C59" i="12"/>
  <c r="B59" i="9"/>
  <c r="B128" i="12"/>
  <c r="C46" i="12"/>
  <c r="B46" i="9"/>
  <c r="C107" i="12"/>
  <c r="C25" i="9"/>
  <c r="C91" i="12"/>
  <c r="C9" i="9"/>
  <c r="B150" i="12"/>
  <c r="C68" i="12"/>
  <c r="B68" i="9"/>
  <c r="B134" i="12"/>
  <c r="C52" i="12"/>
  <c r="B52" i="9"/>
  <c r="B118" i="12"/>
  <c r="C36" i="12"/>
  <c r="B36" i="9"/>
  <c r="B102" i="12"/>
  <c r="C20" i="12"/>
  <c r="B20" i="9"/>
  <c r="B86" i="12"/>
  <c r="C4" i="12"/>
  <c r="B4" i="9"/>
  <c r="AI87" i="12"/>
  <c r="AI90" i="11"/>
  <c r="Y87" i="12"/>
  <c r="Y90" i="11"/>
  <c r="D87" i="12"/>
  <c r="D90" i="11"/>
  <c r="AG87" i="12"/>
  <c r="AG90" i="11"/>
  <c r="O87" i="12"/>
  <c r="O90" i="11"/>
  <c r="V87" i="12"/>
  <c r="V90" i="11"/>
  <c r="E87" i="12"/>
  <c r="E90" i="11"/>
  <c r="E89" i="10"/>
  <c r="E86" i="9"/>
  <c r="G89" i="10"/>
  <c r="G86" i="9"/>
  <c r="O89" i="10"/>
  <c r="O86" i="9"/>
  <c r="F89" i="10"/>
  <c r="F86" i="9"/>
  <c r="L16" i="6" l="1"/>
  <c r="L58" i="6" s="1"/>
  <c r="T16" i="6"/>
  <c r="T58" i="6" s="1"/>
  <c r="AB16" i="6"/>
  <c r="E16" i="6"/>
  <c r="E58" i="6" s="1"/>
  <c r="M16" i="6"/>
  <c r="M58" i="6" s="1"/>
  <c r="U16" i="6"/>
  <c r="U58" i="6" s="1"/>
  <c r="F16" i="6"/>
  <c r="F58" i="6" s="1"/>
  <c r="N16" i="6"/>
  <c r="N58" i="6" s="1"/>
  <c r="V16" i="6"/>
  <c r="V58" i="6" s="1"/>
  <c r="G16" i="6"/>
  <c r="G58" i="6" s="1"/>
  <c r="O16" i="6"/>
  <c r="O58" i="6" s="1"/>
  <c r="W16" i="6"/>
  <c r="W58" i="6" s="1"/>
  <c r="H16" i="6"/>
  <c r="H58" i="6" s="1"/>
  <c r="P16" i="6"/>
  <c r="P58" i="6" s="1"/>
  <c r="X16" i="6"/>
  <c r="X58" i="6" s="1"/>
  <c r="I16" i="6"/>
  <c r="I58" i="6" s="1"/>
  <c r="Q16" i="6"/>
  <c r="Q58" i="6" s="1"/>
  <c r="Y16" i="6"/>
  <c r="Y58" i="6" s="1"/>
  <c r="J16" i="6"/>
  <c r="J58" i="6" s="1"/>
  <c r="R16" i="6"/>
  <c r="R58" i="6" s="1"/>
  <c r="Z16" i="6"/>
  <c r="Z58" i="6" s="1"/>
  <c r="AA16" i="6"/>
  <c r="AA58" i="6" s="1"/>
  <c r="K16" i="6"/>
  <c r="K58" i="6" s="1"/>
  <c r="S16" i="6"/>
  <c r="S58" i="6" s="1"/>
  <c r="Z91" i="11"/>
  <c r="Z89" i="12" s="1"/>
  <c r="F41" i="8"/>
  <c r="F46" i="8" s="1"/>
  <c r="I91" i="10"/>
  <c r="I88" i="9"/>
  <c r="C127" i="12"/>
  <c r="C45" i="9"/>
  <c r="B197" i="12"/>
  <c r="B115" i="9"/>
  <c r="B220" i="12"/>
  <c r="B138" i="9"/>
  <c r="W90" i="10"/>
  <c r="W87" i="9"/>
  <c r="O88" i="12"/>
  <c r="O91" i="11"/>
  <c r="AI88" i="12"/>
  <c r="AI91" i="11"/>
  <c r="B232" i="12"/>
  <c r="B150" i="9"/>
  <c r="C139" i="12"/>
  <c r="C57" i="9"/>
  <c r="S93" i="10"/>
  <c r="S90" i="9"/>
  <c r="M90" i="10"/>
  <c r="M87" i="9"/>
  <c r="B275" i="12"/>
  <c r="B193" i="9"/>
  <c r="C159" i="12"/>
  <c r="C77" i="9"/>
  <c r="B238" i="12"/>
  <c r="B156" i="9"/>
  <c r="C121" i="12"/>
  <c r="C39" i="9"/>
  <c r="B226" i="12"/>
  <c r="B144" i="9"/>
  <c r="U90" i="10"/>
  <c r="U87" i="9"/>
  <c r="C90" i="12"/>
  <c r="C8" i="9"/>
  <c r="C101" i="12"/>
  <c r="C19" i="9"/>
  <c r="C147" i="12"/>
  <c r="C65" i="9"/>
  <c r="L90" i="10"/>
  <c r="L87" i="9"/>
  <c r="B192" i="12"/>
  <c r="B110" i="9"/>
  <c r="C158" i="12"/>
  <c r="C76" i="9"/>
  <c r="C133" i="12"/>
  <c r="C51" i="9"/>
  <c r="T90" i="10"/>
  <c r="T87" i="9"/>
  <c r="B267" i="12"/>
  <c r="B185" i="9"/>
  <c r="C151" i="12"/>
  <c r="C69" i="9"/>
  <c r="B246" i="12"/>
  <c r="B164" i="9"/>
  <c r="C129" i="12"/>
  <c r="C47" i="9"/>
  <c r="AB90" i="10"/>
  <c r="AB87" i="9"/>
  <c r="B180" i="12"/>
  <c r="B98" i="9"/>
  <c r="C123" i="12"/>
  <c r="C41" i="9"/>
  <c r="A41" i="12" s="1"/>
  <c r="X90" i="10"/>
  <c r="X87" i="9"/>
  <c r="G90" i="10"/>
  <c r="G87" i="9"/>
  <c r="C118" i="12"/>
  <c r="C36" i="9"/>
  <c r="C141" i="12"/>
  <c r="C59" i="9"/>
  <c r="B221" i="12"/>
  <c r="B139" i="9"/>
  <c r="I88" i="12"/>
  <c r="I91" i="11"/>
  <c r="B241" i="12"/>
  <c r="B159" i="9"/>
  <c r="C124" i="12"/>
  <c r="C42" i="9"/>
  <c r="B203" i="12"/>
  <c r="B121" i="9"/>
  <c r="C115" i="12"/>
  <c r="C33" i="9"/>
  <c r="M88" i="12"/>
  <c r="M91" i="11"/>
  <c r="X88" i="12"/>
  <c r="X91" i="11"/>
  <c r="B172" i="12"/>
  <c r="B90" i="9"/>
  <c r="C138" i="12"/>
  <c r="C56" i="9"/>
  <c r="C193" i="12"/>
  <c r="C111" i="9"/>
  <c r="C125" i="12"/>
  <c r="C43" i="9"/>
  <c r="B183" i="12"/>
  <c r="B101" i="9"/>
  <c r="Z90" i="10"/>
  <c r="Z87" i="9"/>
  <c r="B229" i="12"/>
  <c r="B147" i="9"/>
  <c r="C157" i="12"/>
  <c r="C75" i="9"/>
  <c r="L88" i="12"/>
  <c r="L91" i="11"/>
  <c r="S88" i="12"/>
  <c r="S91" i="11"/>
  <c r="B240" i="12"/>
  <c r="B158" i="9"/>
  <c r="B215" i="12"/>
  <c r="B133" i="9"/>
  <c r="AB88" i="12"/>
  <c r="AB91" i="11"/>
  <c r="B233" i="12"/>
  <c r="B151" i="9"/>
  <c r="C132" i="12"/>
  <c r="C50" i="9"/>
  <c r="B211" i="12"/>
  <c r="B129" i="9"/>
  <c r="N90" i="10"/>
  <c r="N87" i="9"/>
  <c r="U88" i="12"/>
  <c r="U91" i="11"/>
  <c r="AF88" i="12"/>
  <c r="AF91" i="11"/>
  <c r="C98" i="12"/>
  <c r="C16" i="9"/>
  <c r="C146" i="12"/>
  <c r="C64" i="9"/>
  <c r="C185" i="12"/>
  <c r="C103" i="9"/>
  <c r="B205" i="12"/>
  <c r="B123" i="9"/>
  <c r="C117" i="12"/>
  <c r="C35" i="9"/>
  <c r="B200" i="12"/>
  <c r="B118" i="9"/>
  <c r="B191" i="12"/>
  <c r="B109" i="9"/>
  <c r="B179" i="12"/>
  <c r="B97" i="9"/>
  <c r="AG90" i="10"/>
  <c r="AG87" i="9"/>
  <c r="C86" i="12"/>
  <c r="D16" i="6"/>
  <c r="C4" i="9"/>
  <c r="G8" i="8"/>
  <c r="AC16" i="6"/>
  <c r="F8" i="8"/>
  <c r="E8" i="8"/>
  <c r="D8" i="8"/>
  <c r="C16" i="6"/>
  <c r="C8" i="8"/>
  <c r="C88" i="12"/>
  <c r="C6" i="9"/>
  <c r="T88" i="12"/>
  <c r="T91" i="11"/>
  <c r="B209" i="12"/>
  <c r="B127" i="9"/>
  <c r="C92" i="12"/>
  <c r="C10" i="9"/>
  <c r="C89" i="12"/>
  <c r="C7" i="9"/>
  <c r="C137" i="12"/>
  <c r="C55" i="9"/>
  <c r="C109" i="12"/>
  <c r="C27" i="9"/>
  <c r="AD88" i="12"/>
  <c r="AD91" i="11"/>
  <c r="K88" i="12"/>
  <c r="K91" i="11"/>
  <c r="C106" i="12"/>
  <c r="C24" i="9"/>
  <c r="C163" i="12"/>
  <c r="C81" i="9"/>
  <c r="AC90" i="10"/>
  <c r="AC87" i="9"/>
  <c r="B263" i="12"/>
  <c r="B181" i="9"/>
  <c r="C112" i="12"/>
  <c r="C30" i="9"/>
  <c r="AE88" i="12"/>
  <c r="AE91" i="11"/>
  <c r="B208" i="12"/>
  <c r="B126" i="9"/>
  <c r="C181" i="12"/>
  <c r="C99" i="9"/>
  <c r="J89" i="12"/>
  <c r="J92" i="11"/>
  <c r="B201" i="12"/>
  <c r="B119" i="9"/>
  <c r="C100" i="12"/>
  <c r="C18" i="9"/>
  <c r="C97" i="12"/>
  <c r="C15" i="9"/>
  <c r="C145" i="12"/>
  <c r="C63" i="9"/>
  <c r="C120" i="12"/>
  <c r="C38" i="9"/>
  <c r="N88" i="12"/>
  <c r="N91" i="11"/>
  <c r="P88" i="12"/>
  <c r="P91" i="11"/>
  <c r="C114" i="12"/>
  <c r="C32" i="9"/>
  <c r="AJ88" i="12"/>
  <c r="AJ91" i="11"/>
  <c r="C155" i="12"/>
  <c r="C73" i="9"/>
  <c r="B171" i="12"/>
  <c r="B89" i="9"/>
  <c r="B214" i="12"/>
  <c r="B132" i="9"/>
  <c r="V90" i="10"/>
  <c r="V87" i="9"/>
  <c r="E90" i="10"/>
  <c r="E87" i="9"/>
  <c r="E88" i="12"/>
  <c r="E91" i="11"/>
  <c r="D88" i="12"/>
  <c r="D91" i="11"/>
  <c r="B168" i="12"/>
  <c r="B86" i="9"/>
  <c r="C134" i="12"/>
  <c r="C52" i="9"/>
  <c r="C189" i="12"/>
  <c r="C107" i="9"/>
  <c r="AJ90" i="10"/>
  <c r="AJ87" i="9"/>
  <c r="B170" i="12"/>
  <c r="B88" i="9"/>
  <c r="AA90" i="10"/>
  <c r="AA87" i="9"/>
  <c r="B174" i="12"/>
  <c r="B92" i="9"/>
  <c r="C140" i="12"/>
  <c r="C58" i="9"/>
  <c r="B219" i="12"/>
  <c r="B137" i="9"/>
  <c r="C96" i="12"/>
  <c r="C14" i="9"/>
  <c r="K90" i="10"/>
  <c r="K87" i="9"/>
  <c r="B188" i="12"/>
  <c r="B106" i="9"/>
  <c r="C154" i="12"/>
  <c r="C72" i="9"/>
  <c r="B245" i="12"/>
  <c r="B163" i="9"/>
  <c r="AE90" i="10"/>
  <c r="AE87" i="9"/>
  <c r="H88" i="12"/>
  <c r="H91" i="11"/>
  <c r="B194" i="12"/>
  <c r="B112" i="9"/>
  <c r="AH90" i="10"/>
  <c r="AH87" i="9"/>
  <c r="C94" i="12"/>
  <c r="C12" i="9"/>
  <c r="H90" i="10"/>
  <c r="H87" i="9"/>
  <c r="B182" i="12"/>
  <c r="B100" i="9"/>
  <c r="C148" i="12"/>
  <c r="C66" i="9"/>
  <c r="B227" i="12"/>
  <c r="B145" i="9"/>
  <c r="B202" i="12"/>
  <c r="B120" i="9"/>
  <c r="D90" i="10"/>
  <c r="D87" i="9"/>
  <c r="B196" i="12"/>
  <c r="B114" i="9"/>
  <c r="C162" i="12"/>
  <c r="C80" i="9"/>
  <c r="B237" i="12"/>
  <c r="B155" i="9"/>
  <c r="AG88" i="12"/>
  <c r="AG91" i="11"/>
  <c r="AF90" i="10"/>
  <c r="AF87" i="9"/>
  <c r="B207" i="12"/>
  <c r="B125" i="9"/>
  <c r="AD90" i="10"/>
  <c r="AD87" i="9"/>
  <c r="B228" i="12"/>
  <c r="B146" i="9"/>
  <c r="B216" i="12"/>
  <c r="B134" i="9"/>
  <c r="C143" i="12"/>
  <c r="C61" i="9"/>
  <c r="B222" i="12"/>
  <c r="B140" i="9"/>
  <c r="B187" i="12"/>
  <c r="B105" i="9"/>
  <c r="B178" i="12"/>
  <c r="B96" i="9"/>
  <c r="C152" i="12"/>
  <c r="C70" i="9"/>
  <c r="W88" i="12"/>
  <c r="W91" i="11"/>
  <c r="Q88" i="12"/>
  <c r="Q91" i="11"/>
  <c r="B236" i="12"/>
  <c r="B154" i="9"/>
  <c r="AK88" i="12"/>
  <c r="AK91" i="11"/>
  <c r="AI92" i="10"/>
  <c r="AI89" i="9"/>
  <c r="P90" i="10"/>
  <c r="P87" i="9"/>
  <c r="C131" i="12"/>
  <c r="C49" i="9"/>
  <c r="AL88" i="12"/>
  <c r="AL91" i="11"/>
  <c r="B176" i="12"/>
  <c r="B94" i="9"/>
  <c r="C142" i="12"/>
  <c r="C60" i="9"/>
  <c r="C136" i="12"/>
  <c r="C54" i="9"/>
  <c r="C135" i="12"/>
  <c r="C53" i="9"/>
  <c r="B230" i="12"/>
  <c r="B148" i="9"/>
  <c r="C113" i="12"/>
  <c r="C31" i="9"/>
  <c r="G88" i="12"/>
  <c r="G91" i="11"/>
  <c r="AA88" i="12"/>
  <c r="AA91" i="11"/>
  <c r="B244" i="12"/>
  <c r="B162" i="9"/>
  <c r="C173" i="12"/>
  <c r="C91" i="9"/>
  <c r="B206" i="12"/>
  <c r="B124" i="9"/>
  <c r="C126" i="12"/>
  <c r="C44" i="9"/>
  <c r="B199" i="12"/>
  <c r="B117" i="9"/>
  <c r="F90" i="10"/>
  <c r="F87" i="9"/>
  <c r="Y88" i="12"/>
  <c r="Y91" i="11"/>
  <c r="B271" i="12"/>
  <c r="B189" i="9"/>
  <c r="J90" i="10"/>
  <c r="J87" i="9"/>
  <c r="B259" i="12"/>
  <c r="B177" i="9"/>
  <c r="B225" i="12"/>
  <c r="B143" i="9"/>
  <c r="C108" i="12"/>
  <c r="C26" i="9"/>
  <c r="C105" i="12"/>
  <c r="C23" i="9"/>
  <c r="C153" i="12"/>
  <c r="C71" i="9"/>
  <c r="B234" i="12"/>
  <c r="B152" i="9"/>
  <c r="R90" i="10"/>
  <c r="R87" i="9"/>
  <c r="C122" i="12"/>
  <c r="C40" i="9"/>
  <c r="A40" i="12" s="1"/>
  <c r="C160" i="12"/>
  <c r="C78" i="9"/>
  <c r="R88" i="12"/>
  <c r="R91" i="11"/>
  <c r="B213" i="12"/>
  <c r="B131" i="9"/>
  <c r="B175" i="12"/>
  <c r="B93" i="9"/>
  <c r="AL90" i="10"/>
  <c r="AL87" i="9"/>
  <c r="AK90" i="10"/>
  <c r="AK87" i="9"/>
  <c r="B224" i="12"/>
  <c r="B142" i="9"/>
  <c r="B218" i="12"/>
  <c r="B136" i="9"/>
  <c r="Q90" i="10"/>
  <c r="Q87" i="9"/>
  <c r="B251" i="12"/>
  <c r="B169" i="9"/>
  <c r="B217" i="12"/>
  <c r="B135" i="9"/>
  <c r="C116" i="12"/>
  <c r="C34" i="9"/>
  <c r="B195" i="12"/>
  <c r="B113" i="9"/>
  <c r="C161" i="12"/>
  <c r="C79" i="9"/>
  <c r="C149" i="12"/>
  <c r="C67" i="9"/>
  <c r="Y90" i="10"/>
  <c r="Y87" i="9"/>
  <c r="C130" i="12"/>
  <c r="C48" i="9"/>
  <c r="B255" i="12"/>
  <c r="B173" i="9"/>
  <c r="C104" i="12"/>
  <c r="C22" i="9"/>
  <c r="B223" i="12"/>
  <c r="B141" i="9"/>
  <c r="B239" i="12"/>
  <c r="B157" i="9"/>
  <c r="C119" i="12"/>
  <c r="C37" i="9"/>
  <c r="V88" i="12"/>
  <c r="V91" i="11"/>
  <c r="C102" i="12"/>
  <c r="C20" i="9"/>
  <c r="C128" i="12"/>
  <c r="C46" i="9"/>
  <c r="O90" i="10"/>
  <c r="O87" i="9"/>
  <c r="B184" i="12"/>
  <c r="B102" i="9"/>
  <c r="C150" i="12"/>
  <c r="C68" i="9"/>
  <c r="B210" i="12"/>
  <c r="B128" i="9"/>
  <c r="B190" i="12"/>
  <c r="B108" i="9"/>
  <c r="C156" i="12"/>
  <c r="C74" i="9"/>
  <c r="B235" i="12"/>
  <c r="B153" i="9"/>
  <c r="C144" i="12"/>
  <c r="C62" i="9"/>
  <c r="AH88" i="12"/>
  <c r="AH91" i="11"/>
  <c r="B204" i="12"/>
  <c r="B122" i="9"/>
  <c r="C177" i="12"/>
  <c r="C95" i="9"/>
  <c r="B242" i="12"/>
  <c r="B160" i="9"/>
  <c r="AM90" i="10"/>
  <c r="AM87" i="9"/>
  <c r="C93" i="12"/>
  <c r="C11" i="9"/>
  <c r="AC88" i="12"/>
  <c r="AC91" i="11"/>
  <c r="F88" i="12"/>
  <c r="F91" i="11"/>
  <c r="C110" i="12"/>
  <c r="C28" i="9"/>
  <c r="B198" i="12"/>
  <c r="B116" i="9"/>
  <c r="C164" i="12"/>
  <c r="C82" i="9"/>
  <c r="B243" i="12"/>
  <c r="B161" i="9"/>
  <c r="B231" i="12"/>
  <c r="B149" i="9"/>
  <c r="AM88" i="12"/>
  <c r="AM91" i="11"/>
  <c r="B212" i="12"/>
  <c r="B130" i="9"/>
  <c r="C169" i="12"/>
  <c r="C87" i="9"/>
  <c r="B186" i="12"/>
  <c r="B104" i="9"/>
  <c r="T28" i="6" l="1"/>
  <c r="T47" i="6" s="1"/>
  <c r="E28" i="6"/>
  <c r="E47" i="6" s="1"/>
  <c r="D28" i="6"/>
  <c r="U28" i="6"/>
  <c r="U47" i="6" s="1"/>
  <c r="V28" i="6"/>
  <c r="V47" i="6" s="1"/>
  <c r="W28" i="6"/>
  <c r="W47" i="6" s="1"/>
  <c r="F28" i="6"/>
  <c r="F47" i="6" s="1"/>
  <c r="X28" i="6"/>
  <c r="X47" i="6" s="1"/>
  <c r="S28" i="6"/>
  <c r="S47" i="6" s="1"/>
  <c r="Y28" i="6"/>
  <c r="Y47" i="6" s="1"/>
  <c r="Z28" i="6"/>
  <c r="Z47" i="6" s="1"/>
  <c r="N28" i="6"/>
  <c r="N47" i="6" s="1"/>
  <c r="P28" i="6"/>
  <c r="P47" i="6" s="1"/>
  <c r="R28" i="6"/>
  <c r="R47" i="6" s="1"/>
  <c r="H28" i="6"/>
  <c r="H47" i="6" s="1"/>
  <c r="M28" i="6"/>
  <c r="M47" i="6" s="1"/>
  <c r="K28" i="6"/>
  <c r="K47" i="6" s="1"/>
  <c r="L28" i="6"/>
  <c r="L47" i="6" s="1"/>
  <c r="I28" i="6"/>
  <c r="I47" i="6" s="1"/>
  <c r="J28" i="6"/>
  <c r="J47" i="6" s="1"/>
  <c r="O28" i="6"/>
  <c r="O47" i="6" s="1"/>
  <c r="A75" i="12"/>
  <c r="Z92" i="11"/>
  <c r="Z90" i="12" s="1"/>
  <c r="G41" i="8"/>
  <c r="G46" i="8" s="1"/>
  <c r="I92" i="10"/>
  <c r="I89" i="9"/>
  <c r="B307" i="12"/>
  <c r="B225" i="9"/>
  <c r="B318" i="12"/>
  <c r="B236" i="9"/>
  <c r="C233" i="12"/>
  <c r="C151" i="9"/>
  <c r="C184" i="12"/>
  <c r="C102" i="9"/>
  <c r="C255" i="12"/>
  <c r="C173" i="9"/>
  <c r="Q89" i="12"/>
  <c r="Q92" i="11"/>
  <c r="B260" i="12"/>
  <c r="B178" i="9"/>
  <c r="B298" i="12"/>
  <c r="B216" i="9"/>
  <c r="B319" i="12"/>
  <c r="B237" i="9"/>
  <c r="B284" i="12"/>
  <c r="B202" i="9"/>
  <c r="H91" i="10"/>
  <c r="H88" i="9"/>
  <c r="B270" i="12"/>
  <c r="B188" i="9"/>
  <c r="D89" i="12"/>
  <c r="D92" i="11"/>
  <c r="N89" i="12"/>
  <c r="N92" i="11"/>
  <c r="AD89" i="12"/>
  <c r="AD92" i="11"/>
  <c r="C171" i="12"/>
  <c r="C89" i="9"/>
  <c r="C170" i="12"/>
  <c r="C88" i="9"/>
  <c r="C228" i="12"/>
  <c r="C146" i="9"/>
  <c r="N91" i="10"/>
  <c r="N88" i="9"/>
  <c r="B265" i="12"/>
  <c r="B183" i="9"/>
  <c r="B254" i="12"/>
  <c r="B172" i="9"/>
  <c r="W91" i="10"/>
  <c r="W88" i="9"/>
  <c r="B337" i="12"/>
  <c r="B255" i="9"/>
  <c r="C263" i="12"/>
  <c r="C181" i="9"/>
  <c r="B262" i="12"/>
  <c r="B180" i="9"/>
  <c r="B305" i="12"/>
  <c r="B223" i="9"/>
  <c r="V89" i="12"/>
  <c r="V92" i="11"/>
  <c r="C212" i="12"/>
  <c r="C130" i="9"/>
  <c r="B277" i="12"/>
  <c r="B195" i="9"/>
  <c r="Q91" i="10"/>
  <c r="Q88" i="9"/>
  <c r="AL91" i="10"/>
  <c r="AL88" i="9"/>
  <c r="C242" i="12"/>
  <c r="C160" i="9"/>
  <c r="C235" i="12"/>
  <c r="C153" i="9"/>
  <c r="B341" i="12"/>
  <c r="B259" i="9"/>
  <c r="F91" i="10"/>
  <c r="F88" i="9"/>
  <c r="C195" i="12"/>
  <c r="C113" i="9"/>
  <c r="C224" i="12"/>
  <c r="C142" i="9"/>
  <c r="P91" i="10"/>
  <c r="P88" i="9"/>
  <c r="C222" i="12"/>
  <c r="C140" i="9"/>
  <c r="AJ91" i="10"/>
  <c r="AJ88" i="9"/>
  <c r="V91" i="10"/>
  <c r="V88" i="9"/>
  <c r="C237" i="12"/>
  <c r="C155" i="9"/>
  <c r="C182" i="12"/>
  <c r="C100" i="9"/>
  <c r="B290" i="12"/>
  <c r="B208" i="9"/>
  <c r="AC91" i="10"/>
  <c r="AC88" i="9"/>
  <c r="AG91" i="10"/>
  <c r="AG88" i="9"/>
  <c r="X89" i="12"/>
  <c r="X92" i="11"/>
  <c r="B285" i="12"/>
  <c r="B203" i="9"/>
  <c r="B303" i="12"/>
  <c r="B221" i="9"/>
  <c r="AB91" i="10"/>
  <c r="AB88" i="9"/>
  <c r="B349" i="12"/>
  <c r="B267" i="9"/>
  <c r="B274" i="12"/>
  <c r="B192" i="9"/>
  <c r="C183" i="12"/>
  <c r="C101" i="9"/>
  <c r="B308" i="12"/>
  <c r="B226" i="9"/>
  <c r="B357" i="12"/>
  <c r="B275" i="9"/>
  <c r="B314" i="12"/>
  <c r="B232" i="9"/>
  <c r="AK91" i="10"/>
  <c r="AK88" i="9"/>
  <c r="H89" i="12"/>
  <c r="H92" i="11"/>
  <c r="C197" i="12"/>
  <c r="C115" i="9"/>
  <c r="C241" i="12"/>
  <c r="C159" i="9"/>
  <c r="C259" i="12"/>
  <c r="C177" i="9"/>
  <c r="B286" i="12"/>
  <c r="B204" i="9"/>
  <c r="C238" i="12"/>
  <c r="C156" i="9"/>
  <c r="B266" i="12"/>
  <c r="B184" i="9"/>
  <c r="B281" i="12"/>
  <c r="B199" i="9"/>
  <c r="W89" i="12"/>
  <c r="W92" i="11"/>
  <c r="B269" i="12"/>
  <c r="B187" i="9"/>
  <c r="AF91" i="10"/>
  <c r="AF88" i="9"/>
  <c r="C244" i="12"/>
  <c r="C162" i="9"/>
  <c r="B309" i="12"/>
  <c r="B227" i="9"/>
  <c r="C176" i="12"/>
  <c r="C94" i="9"/>
  <c r="AE91" i="10"/>
  <c r="AE88" i="9"/>
  <c r="K91" i="10"/>
  <c r="K88" i="9"/>
  <c r="E89" i="12"/>
  <c r="E92" i="11"/>
  <c r="AJ89" i="12"/>
  <c r="AJ92" i="11"/>
  <c r="AE89" i="12"/>
  <c r="AE92" i="11"/>
  <c r="C174" i="12"/>
  <c r="C92" i="9"/>
  <c r="C199" i="12"/>
  <c r="C117" i="9"/>
  <c r="C180" i="12"/>
  <c r="C98" i="9"/>
  <c r="B293" i="12"/>
  <c r="B211" i="9"/>
  <c r="B297" i="12"/>
  <c r="B215" i="9"/>
  <c r="C239" i="12"/>
  <c r="C157" i="9"/>
  <c r="A157" i="12" s="1"/>
  <c r="C207" i="12"/>
  <c r="C125" i="9"/>
  <c r="X91" i="10"/>
  <c r="X88" i="9"/>
  <c r="AI89" i="12"/>
  <c r="AI92" i="11"/>
  <c r="B302" i="12"/>
  <c r="B220" i="9"/>
  <c r="C243" i="12"/>
  <c r="C161" i="9"/>
  <c r="C213" i="12"/>
  <c r="C131" i="9"/>
  <c r="B250" i="12"/>
  <c r="B168" i="9"/>
  <c r="B317" i="12"/>
  <c r="B235" i="9"/>
  <c r="B280" i="12"/>
  <c r="B198" i="9"/>
  <c r="AH89" i="12"/>
  <c r="AH92" i="11"/>
  <c r="Y91" i="10"/>
  <c r="Y88" i="9"/>
  <c r="C198" i="12"/>
  <c r="C116" i="9"/>
  <c r="B300" i="12"/>
  <c r="B218" i="9"/>
  <c r="B257" i="12"/>
  <c r="B175" i="9"/>
  <c r="C204" i="12"/>
  <c r="C122" i="9"/>
  <c r="A122" i="12" s="1"/>
  <c r="C187" i="12"/>
  <c r="C105" i="9"/>
  <c r="J91" i="10"/>
  <c r="J88" i="9"/>
  <c r="B326" i="12"/>
  <c r="B244" i="9"/>
  <c r="B312" i="12"/>
  <c r="B230" i="9"/>
  <c r="B258" i="12"/>
  <c r="B176" i="9"/>
  <c r="AI93" i="10"/>
  <c r="AI90" i="9"/>
  <c r="B310" i="12"/>
  <c r="B228" i="9"/>
  <c r="AG89" i="12"/>
  <c r="AG92" i="11"/>
  <c r="B256" i="12"/>
  <c r="B174" i="9"/>
  <c r="C271" i="12"/>
  <c r="C189" i="9"/>
  <c r="B296" i="12"/>
  <c r="B214" i="9"/>
  <c r="C202" i="12"/>
  <c r="C120" i="9"/>
  <c r="B283" i="12"/>
  <c r="B201" i="9"/>
  <c r="C245" i="12"/>
  <c r="C163" i="9"/>
  <c r="B261" i="12"/>
  <c r="B179" i="9"/>
  <c r="AF89" i="12"/>
  <c r="AF92" i="11"/>
  <c r="M89" i="12"/>
  <c r="M92" i="11"/>
  <c r="C206" i="12"/>
  <c r="C124" i="9"/>
  <c r="C223" i="12"/>
  <c r="C141" i="9"/>
  <c r="C211" i="12"/>
  <c r="C129" i="9"/>
  <c r="T91" i="10"/>
  <c r="T88" i="9"/>
  <c r="L91" i="10"/>
  <c r="L88" i="9"/>
  <c r="C172" i="12"/>
  <c r="C90" i="9"/>
  <c r="C203" i="12"/>
  <c r="C121" i="9"/>
  <c r="M91" i="10"/>
  <c r="M88" i="9"/>
  <c r="B333" i="12"/>
  <c r="B251" i="9"/>
  <c r="C218" i="12"/>
  <c r="C136" i="9"/>
  <c r="B301" i="12"/>
  <c r="B219" i="9"/>
  <c r="C179" i="12"/>
  <c r="C97" i="9"/>
  <c r="B282" i="12"/>
  <c r="B200" i="9"/>
  <c r="L89" i="12"/>
  <c r="L92" i="11"/>
  <c r="C240" i="12"/>
  <c r="C158" i="9"/>
  <c r="C246" i="12"/>
  <c r="C164" i="9"/>
  <c r="C175" i="12"/>
  <c r="C93" i="9"/>
  <c r="B268" i="12"/>
  <c r="B186" i="9"/>
  <c r="B313" i="12"/>
  <c r="B231" i="9"/>
  <c r="C192" i="12"/>
  <c r="C110" i="9"/>
  <c r="AM91" i="10"/>
  <c r="AM88" i="9"/>
  <c r="B272" i="12"/>
  <c r="B190" i="9"/>
  <c r="O91" i="10"/>
  <c r="O88" i="9"/>
  <c r="C201" i="12"/>
  <c r="C119" i="9"/>
  <c r="C208" i="12"/>
  <c r="C126" i="9"/>
  <c r="AA89" i="12"/>
  <c r="AA92" i="11"/>
  <c r="AL89" i="12"/>
  <c r="AL92" i="11"/>
  <c r="AK89" i="12"/>
  <c r="AK92" i="11"/>
  <c r="B304" i="12"/>
  <c r="B222" i="9"/>
  <c r="B278" i="12"/>
  <c r="B196" i="9"/>
  <c r="C230" i="12"/>
  <c r="C148" i="9"/>
  <c r="AH91" i="10"/>
  <c r="AH88" i="9"/>
  <c r="B327" i="12"/>
  <c r="B245" i="9"/>
  <c r="J90" i="12"/>
  <c r="J93" i="11"/>
  <c r="C191" i="12"/>
  <c r="C109" i="9"/>
  <c r="B291" i="12"/>
  <c r="B209" i="9"/>
  <c r="F26" i="8"/>
  <c r="E26" i="8"/>
  <c r="AC28" i="6"/>
  <c r="D26" i="8"/>
  <c r="AB28" i="6"/>
  <c r="AA28" i="6"/>
  <c r="AA47" i="6" s="1"/>
  <c r="Q28" i="6"/>
  <c r="Q47" i="6" s="1"/>
  <c r="G28" i="6"/>
  <c r="G47" i="6" s="1"/>
  <c r="C28" i="6"/>
  <c r="G26" i="8"/>
  <c r="C26" i="8"/>
  <c r="B287" i="12"/>
  <c r="B205" i="9"/>
  <c r="C214" i="12"/>
  <c r="C132" i="9"/>
  <c r="B322" i="12"/>
  <c r="B240" i="9"/>
  <c r="B311" i="12"/>
  <c r="B229" i="9"/>
  <c r="C275" i="12"/>
  <c r="C193" i="9"/>
  <c r="O89" i="12"/>
  <c r="O92" i="11"/>
  <c r="B279" i="12"/>
  <c r="B197" i="9"/>
  <c r="B316" i="12"/>
  <c r="B234" i="9"/>
  <c r="B289" i="12"/>
  <c r="B207" i="9"/>
  <c r="B252" i="12"/>
  <c r="B170" i="9"/>
  <c r="B345" i="12"/>
  <c r="B263" i="9"/>
  <c r="AB89" i="12"/>
  <c r="AB92" i="11"/>
  <c r="G91" i="10"/>
  <c r="G88" i="9"/>
  <c r="C221" i="12"/>
  <c r="C139" i="9"/>
  <c r="AM89" i="12"/>
  <c r="AM92" i="11"/>
  <c r="F89" i="12"/>
  <c r="F92" i="11"/>
  <c r="C231" i="12"/>
  <c r="C149" i="9"/>
  <c r="B299" i="12"/>
  <c r="B217" i="9"/>
  <c r="B306" i="12"/>
  <c r="B224" i="9"/>
  <c r="B295" i="12"/>
  <c r="B213" i="9"/>
  <c r="R91" i="10"/>
  <c r="R88" i="9"/>
  <c r="C190" i="12"/>
  <c r="C108" i="9"/>
  <c r="B353" i="12"/>
  <c r="B271" i="9"/>
  <c r="C217" i="12"/>
  <c r="C135" i="9"/>
  <c r="AD91" i="10"/>
  <c r="AD88" i="9"/>
  <c r="C178" i="12"/>
  <c r="C96" i="9"/>
  <c r="AA91" i="10"/>
  <c r="AA88" i="9"/>
  <c r="C216" i="12"/>
  <c r="C134" i="9"/>
  <c r="B253" i="12"/>
  <c r="B171" i="9"/>
  <c r="C196" i="12"/>
  <c r="C114" i="9"/>
  <c r="C227" i="12"/>
  <c r="C145" i="9"/>
  <c r="C194" i="12"/>
  <c r="C112" i="9"/>
  <c r="C188" i="12"/>
  <c r="C106" i="9"/>
  <c r="T89" i="12"/>
  <c r="T92" i="11"/>
  <c r="B273" i="12"/>
  <c r="B191" i="9"/>
  <c r="U89" i="12"/>
  <c r="U92" i="11"/>
  <c r="S89" i="12"/>
  <c r="S92" i="11"/>
  <c r="B323" i="12"/>
  <c r="B241" i="9"/>
  <c r="C200" i="12"/>
  <c r="C118" i="9"/>
  <c r="C205" i="12"/>
  <c r="C123" i="9"/>
  <c r="A123" i="12" s="1"/>
  <c r="B328" i="12"/>
  <c r="B246" i="9"/>
  <c r="C215" i="12"/>
  <c r="C133" i="9"/>
  <c r="C229" i="12"/>
  <c r="C147" i="9"/>
  <c r="U91" i="10"/>
  <c r="U88" i="9"/>
  <c r="B320" i="12"/>
  <c r="B238" i="9"/>
  <c r="S94" i="10"/>
  <c r="S91" i="9"/>
  <c r="AC89" i="12"/>
  <c r="AC92" i="11"/>
  <c r="B294" i="12"/>
  <c r="B212" i="9"/>
  <c r="C232" i="12"/>
  <c r="C150" i="9"/>
  <c r="C186" i="12"/>
  <c r="C104" i="9"/>
  <c r="C251" i="12"/>
  <c r="C169" i="9"/>
  <c r="B325" i="12"/>
  <c r="B243" i="9"/>
  <c r="B324" i="12"/>
  <c r="B242" i="9"/>
  <c r="C226" i="12"/>
  <c r="C144" i="9"/>
  <c r="B292" i="12"/>
  <c r="B210" i="9"/>
  <c r="C210" i="12"/>
  <c r="C128" i="9"/>
  <c r="B321" i="12"/>
  <c r="B239" i="9"/>
  <c r="R89" i="12"/>
  <c r="R92" i="11"/>
  <c r="Y89" i="12"/>
  <c r="Y92" i="11"/>
  <c r="B288" i="12"/>
  <c r="B206" i="9"/>
  <c r="G89" i="12"/>
  <c r="G92" i="11"/>
  <c r="C234" i="12"/>
  <c r="C152" i="9"/>
  <c r="C225" i="12"/>
  <c r="C143" i="9"/>
  <c r="D91" i="10"/>
  <c r="D88" i="9"/>
  <c r="B264" i="12"/>
  <c r="B182" i="9"/>
  <c r="B276" i="12"/>
  <c r="B194" i="9"/>
  <c r="C236" i="12"/>
  <c r="C154" i="9"/>
  <c r="E91" i="10"/>
  <c r="E88" i="9"/>
  <c r="P89" i="12"/>
  <c r="P92" i="11"/>
  <c r="K89" i="12"/>
  <c r="K92" i="11"/>
  <c r="C219" i="12"/>
  <c r="C137" i="9"/>
  <c r="C168" i="12"/>
  <c r="C86" i="9"/>
  <c r="AC17" i="6"/>
  <c r="C267" i="12"/>
  <c r="C185" i="9"/>
  <c r="B315" i="12"/>
  <c r="B233" i="9"/>
  <c r="Z91" i="10"/>
  <c r="Z88" i="9"/>
  <c r="C220" i="12"/>
  <c r="C138" i="9"/>
  <c r="I89" i="12"/>
  <c r="I92" i="11"/>
  <c r="C209" i="12"/>
  <c r="C127" i="9"/>
  <c r="M18" i="6" l="1"/>
  <c r="M53" i="6" s="1"/>
  <c r="L62" i="3" s="1"/>
  <c r="U18" i="6"/>
  <c r="U53" i="6" s="1"/>
  <c r="T62" i="3" s="1"/>
  <c r="F18" i="6"/>
  <c r="F53" i="6" s="1"/>
  <c r="E62" i="3" s="1"/>
  <c r="N18" i="6"/>
  <c r="N53" i="6" s="1"/>
  <c r="M62" i="3" s="1"/>
  <c r="V18" i="6"/>
  <c r="V53" i="6" s="1"/>
  <c r="U62" i="3" s="1"/>
  <c r="T18" i="6"/>
  <c r="T53" i="6" s="1"/>
  <c r="S62" i="3" s="1"/>
  <c r="G18" i="6"/>
  <c r="G53" i="6" s="1"/>
  <c r="F62" i="3" s="1"/>
  <c r="O18" i="6"/>
  <c r="O53" i="6" s="1"/>
  <c r="N62" i="3" s="1"/>
  <c r="W18" i="6"/>
  <c r="W53" i="6" s="1"/>
  <c r="V62" i="3" s="1"/>
  <c r="H18" i="6"/>
  <c r="H53" i="6" s="1"/>
  <c r="G62" i="3" s="1"/>
  <c r="P18" i="6"/>
  <c r="P53" i="6" s="1"/>
  <c r="O62" i="3" s="1"/>
  <c r="X18" i="6"/>
  <c r="X53" i="6" s="1"/>
  <c r="W62" i="3" s="1"/>
  <c r="E18" i="6"/>
  <c r="E53" i="6" s="1"/>
  <c r="D62" i="3" s="1"/>
  <c r="AB18" i="6"/>
  <c r="I18" i="6"/>
  <c r="I53" i="6" s="1"/>
  <c r="H62" i="3" s="1"/>
  <c r="Q18" i="6"/>
  <c r="Q53" i="6" s="1"/>
  <c r="P62" i="3" s="1"/>
  <c r="Y18" i="6"/>
  <c r="Y53" i="6" s="1"/>
  <c r="X62" i="3" s="1"/>
  <c r="J18" i="6"/>
  <c r="J53" i="6" s="1"/>
  <c r="I62" i="3" s="1"/>
  <c r="R18" i="6"/>
  <c r="R53" i="6" s="1"/>
  <c r="Q62" i="3" s="1"/>
  <c r="Z18" i="6"/>
  <c r="Z53" i="6" s="1"/>
  <c r="Y62" i="3" s="1"/>
  <c r="K18" i="6"/>
  <c r="K53" i="6" s="1"/>
  <c r="J62" i="3" s="1"/>
  <c r="S18" i="6"/>
  <c r="S53" i="6" s="1"/>
  <c r="R62" i="3" s="1"/>
  <c r="AA18" i="6"/>
  <c r="AA53" i="6" s="1"/>
  <c r="Z62" i="3" s="1"/>
  <c r="L18" i="6"/>
  <c r="L53" i="6" s="1"/>
  <c r="K62" i="3" s="1"/>
  <c r="Z93" i="11"/>
  <c r="Z91" i="12" s="1"/>
  <c r="H41" i="8"/>
  <c r="H46" i="8" s="1"/>
  <c r="I93" i="10"/>
  <c r="I90" i="9"/>
  <c r="C301" i="12"/>
  <c r="C219" i="9"/>
  <c r="C318" i="12"/>
  <c r="C236" i="9"/>
  <c r="C307" i="12"/>
  <c r="C225" i="9"/>
  <c r="B374" i="12"/>
  <c r="B292" i="9"/>
  <c r="C333" i="12"/>
  <c r="C251" i="9"/>
  <c r="C311" i="12"/>
  <c r="C229" i="9"/>
  <c r="C282" i="12"/>
  <c r="C200" i="9"/>
  <c r="B355" i="12"/>
  <c r="B273" i="9"/>
  <c r="C309" i="12"/>
  <c r="C227" i="9"/>
  <c r="AA92" i="10"/>
  <c r="AA89" i="9"/>
  <c r="B435" i="12"/>
  <c r="B353" i="9"/>
  <c r="B388" i="12"/>
  <c r="B306" i="9"/>
  <c r="B427" i="12"/>
  <c r="B345" i="9"/>
  <c r="B361" i="12"/>
  <c r="B279" i="9"/>
  <c r="B404" i="12"/>
  <c r="B322" i="9"/>
  <c r="B409" i="12"/>
  <c r="B327" i="9"/>
  <c r="B386" i="12"/>
  <c r="B304" i="9"/>
  <c r="C290" i="12"/>
  <c r="C208" i="9"/>
  <c r="AM92" i="10"/>
  <c r="AM89" i="9"/>
  <c r="C257" i="12"/>
  <c r="C175" i="9"/>
  <c r="B364" i="12"/>
  <c r="B282" i="9"/>
  <c r="B415" i="12"/>
  <c r="B333" i="9"/>
  <c r="L92" i="10"/>
  <c r="L89" i="9"/>
  <c r="C288" i="12"/>
  <c r="C206" i="9"/>
  <c r="C327" i="12"/>
  <c r="C245" i="9"/>
  <c r="C353" i="12"/>
  <c r="C271" i="9"/>
  <c r="AI94" i="10"/>
  <c r="AI91" i="9"/>
  <c r="J92" i="10"/>
  <c r="J89" i="9"/>
  <c r="B382" i="12"/>
  <c r="B300" i="9"/>
  <c r="B362" i="12"/>
  <c r="B280" i="9"/>
  <c r="C295" i="12"/>
  <c r="C213" i="9"/>
  <c r="X92" i="10"/>
  <c r="X89" i="9"/>
  <c r="B375" i="12"/>
  <c r="B293" i="9"/>
  <c r="AE92" i="10"/>
  <c r="AE89" i="9"/>
  <c r="AF92" i="10"/>
  <c r="AF89" i="9"/>
  <c r="B348" i="12"/>
  <c r="B266" i="9"/>
  <c r="C323" i="12"/>
  <c r="C241" i="9"/>
  <c r="B396" i="12"/>
  <c r="B314" i="9"/>
  <c r="B356" i="12"/>
  <c r="B274" i="9"/>
  <c r="B367" i="12"/>
  <c r="B285" i="9"/>
  <c r="B372" i="12"/>
  <c r="B290" i="9"/>
  <c r="AJ92" i="10"/>
  <c r="AJ89" i="9"/>
  <c r="C277" i="12"/>
  <c r="C195" i="9"/>
  <c r="C324" i="12"/>
  <c r="C242" i="9"/>
  <c r="C294" i="12"/>
  <c r="C212" i="9"/>
  <c r="C345" i="12"/>
  <c r="C263" i="9"/>
  <c r="B347" i="12"/>
  <c r="B265" i="9"/>
  <c r="C253" i="12"/>
  <c r="C171" i="9"/>
  <c r="B352" i="12"/>
  <c r="B270" i="9"/>
  <c r="B380" i="12"/>
  <c r="B298" i="9"/>
  <c r="C266" i="12"/>
  <c r="C184" i="9"/>
  <c r="AE90" i="12"/>
  <c r="AE93" i="11"/>
  <c r="C349" i="12"/>
  <c r="C267" i="9"/>
  <c r="K90" i="12"/>
  <c r="K93" i="11"/>
  <c r="R90" i="12"/>
  <c r="R93" i="11"/>
  <c r="T90" i="12"/>
  <c r="T93" i="11"/>
  <c r="O90" i="12"/>
  <c r="O93" i="11"/>
  <c r="AK90" i="12"/>
  <c r="AK93" i="11"/>
  <c r="M90" i="12"/>
  <c r="M93" i="11"/>
  <c r="AJ90" i="12"/>
  <c r="AJ93" i="11"/>
  <c r="X90" i="12"/>
  <c r="X93" i="11"/>
  <c r="V90" i="12"/>
  <c r="V93" i="11"/>
  <c r="AD90" i="12"/>
  <c r="AD93" i="11"/>
  <c r="Y90" i="12"/>
  <c r="Y93" i="11"/>
  <c r="I90" i="12"/>
  <c r="I93" i="11"/>
  <c r="AC29" i="6"/>
  <c r="B358" i="12"/>
  <c r="B276" i="9"/>
  <c r="C316" i="12"/>
  <c r="C234" i="9"/>
  <c r="C308" i="12"/>
  <c r="C226" i="9"/>
  <c r="C268" i="12"/>
  <c r="C186" i="9"/>
  <c r="S95" i="10"/>
  <c r="S92" i="9"/>
  <c r="C297" i="12"/>
  <c r="C215" i="9"/>
  <c r="B405" i="12"/>
  <c r="B323" i="9"/>
  <c r="C278" i="12"/>
  <c r="C196" i="9"/>
  <c r="C260" i="12"/>
  <c r="C178" i="9"/>
  <c r="C272" i="12"/>
  <c r="C190" i="9"/>
  <c r="B381" i="12"/>
  <c r="B299" i="9"/>
  <c r="C303" i="12"/>
  <c r="C221" i="9"/>
  <c r="B334" i="12"/>
  <c r="B252" i="9"/>
  <c r="C296" i="12"/>
  <c r="C214" i="9"/>
  <c r="B373" i="12"/>
  <c r="B291" i="9"/>
  <c r="AH92" i="10"/>
  <c r="AH89" i="9"/>
  <c r="C283" i="12"/>
  <c r="C201" i="9"/>
  <c r="C274" i="12"/>
  <c r="C192" i="9"/>
  <c r="C328" i="12"/>
  <c r="C246" i="9"/>
  <c r="C261" i="12"/>
  <c r="C179" i="9"/>
  <c r="M92" i="10"/>
  <c r="M89" i="9"/>
  <c r="T92" i="10"/>
  <c r="T89" i="9"/>
  <c r="B365" i="12"/>
  <c r="B283" i="9"/>
  <c r="B338" i="12"/>
  <c r="B256" i="9"/>
  <c r="B340" i="12"/>
  <c r="B258" i="9"/>
  <c r="C269" i="12"/>
  <c r="C187" i="9"/>
  <c r="C280" i="12"/>
  <c r="C198" i="9"/>
  <c r="B399" i="12"/>
  <c r="B317" i="9"/>
  <c r="C325" i="12"/>
  <c r="C243" i="9"/>
  <c r="C289" i="12"/>
  <c r="C207" i="9"/>
  <c r="C262" i="12"/>
  <c r="C180" i="9"/>
  <c r="C258" i="12"/>
  <c r="C176" i="9"/>
  <c r="B351" i="12"/>
  <c r="B269" i="9"/>
  <c r="C320" i="12"/>
  <c r="C238" i="9"/>
  <c r="C279" i="12"/>
  <c r="C197" i="9"/>
  <c r="B439" i="12"/>
  <c r="B357" i="9"/>
  <c r="B431" i="12"/>
  <c r="B349" i="9"/>
  <c r="C264" i="12"/>
  <c r="C182" i="9"/>
  <c r="C304" i="12"/>
  <c r="C222" i="9"/>
  <c r="F92" i="10"/>
  <c r="F89" i="9"/>
  <c r="AL92" i="10"/>
  <c r="AL89" i="9"/>
  <c r="B419" i="12"/>
  <c r="B337" i="9"/>
  <c r="N92" i="10"/>
  <c r="N89" i="9"/>
  <c r="H92" i="10"/>
  <c r="H89" i="9"/>
  <c r="B342" i="12"/>
  <c r="B260" i="9"/>
  <c r="C315" i="12"/>
  <c r="C233" i="9"/>
  <c r="AM90" i="12"/>
  <c r="AM93" i="11"/>
  <c r="C302" i="12"/>
  <c r="C220" i="9"/>
  <c r="G16" i="8"/>
  <c r="F16" i="8"/>
  <c r="E16" i="8"/>
  <c r="D16" i="8"/>
  <c r="P90" i="12"/>
  <c r="P93" i="11"/>
  <c r="G90" i="12"/>
  <c r="G93" i="11"/>
  <c r="S90" i="12"/>
  <c r="S93" i="11"/>
  <c r="AL90" i="12"/>
  <c r="AL93" i="11"/>
  <c r="AF90" i="12"/>
  <c r="AF93" i="11"/>
  <c r="AG90" i="12"/>
  <c r="AG93" i="11"/>
  <c r="E90" i="12"/>
  <c r="E93" i="11"/>
  <c r="W90" i="12"/>
  <c r="W93" i="11"/>
  <c r="H90" i="12"/>
  <c r="H93" i="11"/>
  <c r="N90" i="12"/>
  <c r="N93" i="11"/>
  <c r="Q90" i="12"/>
  <c r="Q93" i="11"/>
  <c r="B397" i="12"/>
  <c r="B315" i="9"/>
  <c r="B346" i="12"/>
  <c r="B264" i="9"/>
  <c r="B403" i="12"/>
  <c r="B321" i="9"/>
  <c r="B406" i="12"/>
  <c r="B324" i="9"/>
  <c r="C314" i="12"/>
  <c r="C232" i="9"/>
  <c r="B402" i="12"/>
  <c r="B320" i="9"/>
  <c r="B410" i="12"/>
  <c r="B328" i="9"/>
  <c r="C270" i="12"/>
  <c r="C188" i="9"/>
  <c r="B335" i="12"/>
  <c r="B253" i="9"/>
  <c r="AD92" i="10"/>
  <c r="AD89" i="9"/>
  <c r="R92" i="10"/>
  <c r="R89" i="9"/>
  <c r="C313" i="12"/>
  <c r="C231" i="9"/>
  <c r="G92" i="10"/>
  <c r="G89" i="9"/>
  <c r="B371" i="12"/>
  <c r="B289" i="9"/>
  <c r="C357" i="12"/>
  <c r="C275" i="9"/>
  <c r="B369" i="12"/>
  <c r="B287" i="9"/>
  <c r="C273" i="12"/>
  <c r="C191" i="9"/>
  <c r="C312" i="12"/>
  <c r="C230" i="9"/>
  <c r="O92" i="10"/>
  <c r="O89" i="9"/>
  <c r="B395" i="12"/>
  <c r="B313" i="9"/>
  <c r="C322" i="12"/>
  <c r="C240" i="9"/>
  <c r="B383" i="12"/>
  <c r="B301" i="9"/>
  <c r="C285" i="12"/>
  <c r="C203" i="9"/>
  <c r="C293" i="12"/>
  <c r="C211" i="9"/>
  <c r="C284" i="12"/>
  <c r="C202" i="9"/>
  <c r="B394" i="12"/>
  <c r="B312" i="9"/>
  <c r="C286" i="12"/>
  <c r="C204" i="9"/>
  <c r="A204" i="12" s="1"/>
  <c r="Y92" i="10"/>
  <c r="Y89" i="9"/>
  <c r="B384" i="12"/>
  <c r="B302" i="9"/>
  <c r="C321" i="12"/>
  <c r="C239" i="9"/>
  <c r="C281" i="12"/>
  <c r="C199" i="9"/>
  <c r="B391" i="12"/>
  <c r="B309" i="9"/>
  <c r="B368" i="12"/>
  <c r="B286" i="9"/>
  <c r="B390" i="12"/>
  <c r="B308" i="9"/>
  <c r="AB92" i="10"/>
  <c r="AB89" i="9"/>
  <c r="AG92" i="10"/>
  <c r="AG89" i="9"/>
  <c r="C319" i="12"/>
  <c r="C237" i="9"/>
  <c r="P92" i="10"/>
  <c r="P89" i="9"/>
  <c r="B423" i="12"/>
  <c r="B341" i="9"/>
  <c r="Q92" i="10"/>
  <c r="Q89" i="9"/>
  <c r="B387" i="12"/>
  <c r="B305" i="9"/>
  <c r="W92" i="10"/>
  <c r="W89" i="9"/>
  <c r="C310" i="12"/>
  <c r="C228" i="9"/>
  <c r="B366" i="12"/>
  <c r="B284" i="9"/>
  <c r="B400" i="12"/>
  <c r="B318" i="9"/>
  <c r="C291" i="12"/>
  <c r="C209" i="9"/>
  <c r="Z92" i="10"/>
  <c r="Z89" i="9"/>
  <c r="U90" i="12"/>
  <c r="U93" i="11"/>
  <c r="F90" i="12"/>
  <c r="F93" i="11"/>
  <c r="AB90" i="12"/>
  <c r="AB93" i="11"/>
  <c r="J91" i="12"/>
  <c r="J94" i="11"/>
  <c r="AA90" i="12"/>
  <c r="AA93" i="11"/>
  <c r="L90" i="12"/>
  <c r="L93" i="11"/>
  <c r="AH90" i="12"/>
  <c r="AH93" i="11"/>
  <c r="AI90" i="12"/>
  <c r="AI93" i="11"/>
  <c r="D90" i="12"/>
  <c r="D93" i="11"/>
  <c r="AC90" i="12"/>
  <c r="AC93" i="11"/>
  <c r="C250" i="12"/>
  <c r="C168" i="9"/>
  <c r="C18" i="6"/>
  <c r="D18" i="6"/>
  <c r="G18" i="8"/>
  <c r="F18" i="8"/>
  <c r="E18" i="8"/>
  <c r="D18" i="8"/>
  <c r="AC18" i="6"/>
  <c r="C18" i="8"/>
  <c r="E92" i="10"/>
  <c r="E89" i="9"/>
  <c r="D92" i="10"/>
  <c r="D89" i="9"/>
  <c r="B370" i="12"/>
  <c r="B288" i="9"/>
  <c r="C292" i="12"/>
  <c r="C210" i="9"/>
  <c r="B407" i="12"/>
  <c r="B325" i="9"/>
  <c r="B376" i="12"/>
  <c r="B294" i="9"/>
  <c r="U92" i="10"/>
  <c r="U89" i="9"/>
  <c r="C287" i="12"/>
  <c r="C205" i="9"/>
  <c r="A205" i="12" s="1"/>
  <c r="C276" i="12"/>
  <c r="C194" i="9"/>
  <c r="C298" i="12"/>
  <c r="C216" i="9"/>
  <c r="C299" i="12"/>
  <c r="C217" i="9"/>
  <c r="B377" i="12"/>
  <c r="B295" i="9"/>
  <c r="B398" i="12"/>
  <c r="B316" i="9"/>
  <c r="B393" i="12"/>
  <c r="B311" i="9"/>
  <c r="B360" i="12"/>
  <c r="B278" i="9"/>
  <c r="B354" i="12"/>
  <c r="B272" i="9"/>
  <c r="B350" i="12"/>
  <c r="B268" i="9"/>
  <c r="C300" i="12"/>
  <c r="C218" i="9"/>
  <c r="C254" i="12"/>
  <c r="C172" i="9"/>
  <c r="C305" i="12"/>
  <c r="C223" i="9"/>
  <c r="B343" i="12"/>
  <c r="B261" i="9"/>
  <c r="B378" i="12"/>
  <c r="B296" i="9"/>
  <c r="B392" i="12"/>
  <c r="B310" i="9"/>
  <c r="B408" i="12"/>
  <c r="B326" i="9"/>
  <c r="B339" i="12"/>
  <c r="B257" i="9"/>
  <c r="B332" i="12"/>
  <c r="B250" i="9"/>
  <c r="B379" i="12"/>
  <c r="B297" i="9"/>
  <c r="C256" i="12"/>
  <c r="C174" i="9"/>
  <c r="K92" i="10"/>
  <c r="K89" i="9"/>
  <c r="C326" i="12"/>
  <c r="C244" i="9"/>
  <c r="B363" i="12"/>
  <c r="B281" i="9"/>
  <c r="C341" i="12"/>
  <c r="C259" i="9"/>
  <c r="AK92" i="10"/>
  <c r="AK89" i="9"/>
  <c r="C265" i="12"/>
  <c r="C183" i="9"/>
  <c r="B385" i="12"/>
  <c r="B303" i="9"/>
  <c r="AC92" i="10"/>
  <c r="AC89" i="9"/>
  <c r="V92" i="10"/>
  <c r="V89" i="9"/>
  <c r="C306" i="12"/>
  <c r="C224" i="9"/>
  <c r="C317" i="12"/>
  <c r="C235" i="9"/>
  <c r="B359" i="12"/>
  <c r="B277" i="9"/>
  <c r="B344" i="12"/>
  <c r="B262" i="9"/>
  <c r="B336" i="12"/>
  <c r="B254" i="9"/>
  <c r="C252" i="12"/>
  <c r="C170" i="9"/>
  <c r="B401" i="12"/>
  <c r="B319" i="9"/>
  <c r="C337" i="12"/>
  <c r="C255" i="9"/>
  <c r="B389" i="12"/>
  <c r="B307" i="9"/>
  <c r="Y20" i="6" l="1"/>
  <c r="T20" i="6"/>
  <c r="W20" i="6"/>
  <c r="J20" i="6"/>
  <c r="AB20" i="6"/>
  <c r="X20" i="6"/>
  <c r="F20" i="6"/>
  <c r="R20" i="6"/>
  <c r="P20" i="6"/>
  <c r="L20" i="6"/>
  <c r="E20" i="6"/>
  <c r="Z20" i="6"/>
  <c r="M20" i="6"/>
  <c r="Q20" i="6"/>
  <c r="G20" i="6"/>
  <c r="K20" i="6"/>
  <c r="U20" i="6"/>
  <c r="O20" i="6"/>
  <c r="H20" i="6"/>
  <c r="S20" i="6"/>
  <c r="N20" i="6"/>
  <c r="I20" i="6"/>
  <c r="AA20" i="6"/>
  <c r="V20" i="6"/>
  <c r="E30" i="6"/>
  <c r="E42" i="6" s="1"/>
  <c r="D57" i="3" s="1"/>
  <c r="T30" i="6"/>
  <c r="T42" i="6" s="1"/>
  <c r="S57" i="3" s="1"/>
  <c r="U30" i="6"/>
  <c r="U42" i="6" s="1"/>
  <c r="T57" i="3" s="1"/>
  <c r="D30" i="6"/>
  <c r="V30" i="6"/>
  <c r="V42" i="6" s="1"/>
  <c r="U57" i="3" s="1"/>
  <c r="S30" i="6"/>
  <c r="S42" i="6" s="1"/>
  <c r="R57" i="3" s="1"/>
  <c r="D36" i="8"/>
  <c r="W30" i="6"/>
  <c r="W42" i="6" s="1"/>
  <c r="V57" i="3" s="1"/>
  <c r="E36" i="8"/>
  <c r="X30" i="6"/>
  <c r="X42" i="6" s="1"/>
  <c r="W57" i="3" s="1"/>
  <c r="F30" i="6"/>
  <c r="F42" i="6" s="1"/>
  <c r="E57" i="3" s="1"/>
  <c r="F36" i="8"/>
  <c r="Y30" i="6"/>
  <c r="Y42" i="6" s="1"/>
  <c r="X57" i="3" s="1"/>
  <c r="G36" i="8"/>
  <c r="Z30" i="6"/>
  <c r="Z42" i="6" s="1"/>
  <c r="Y57" i="3" s="1"/>
  <c r="P30" i="6"/>
  <c r="P42" i="6" s="1"/>
  <c r="O57" i="3" s="1"/>
  <c r="K30" i="6"/>
  <c r="K42" i="6" s="1"/>
  <c r="J57" i="3" s="1"/>
  <c r="H30" i="6"/>
  <c r="H42" i="6" s="1"/>
  <c r="G57" i="3" s="1"/>
  <c r="N30" i="6"/>
  <c r="N42" i="6" s="1"/>
  <c r="M57" i="3" s="1"/>
  <c r="M30" i="6"/>
  <c r="M42" i="6" s="1"/>
  <c r="L57" i="3" s="1"/>
  <c r="R30" i="6"/>
  <c r="R42" i="6" s="1"/>
  <c r="Q57" i="3" s="1"/>
  <c r="O30" i="6"/>
  <c r="O42" i="6" s="1"/>
  <c r="N57" i="3" s="1"/>
  <c r="J30" i="6"/>
  <c r="J42" i="6" s="1"/>
  <c r="I57" i="3" s="1"/>
  <c r="I30" i="6"/>
  <c r="I42" i="6" s="1"/>
  <c r="H57" i="3" s="1"/>
  <c r="L30" i="6"/>
  <c r="L42" i="6" s="1"/>
  <c r="K57" i="3" s="1"/>
  <c r="C36" i="8"/>
  <c r="C43" i="8"/>
  <c r="D43" i="8"/>
  <c r="E43" i="8"/>
  <c r="F43" i="8"/>
  <c r="A239" i="12"/>
  <c r="G43" i="8"/>
  <c r="E22" i="6"/>
  <c r="K22" i="6"/>
  <c r="T22" i="6"/>
  <c r="AB22" i="6"/>
  <c r="L22" i="6"/>
  <c r="U22" i="6"/>
  <c r="S22" i="6"/>
  <c r="M22" i="6"/>
  <c r="V22" i="6"/>
  <c r="X22" i="6"/>
  <c r="F22" i="6"/>
  <c r="P22" i="6"/>
  <c r="H22" i="6"/>
  <c r="Z22" i="6"/>
  <c r="J22" i="6"/>
  <c r="R22" i="6"/>
  <c r="AA22" i="6"/>
  <c r="N22" i="6"/>
  <c r="G22" i="6"/>
  <c r="O22" i="6"/>
  <c r="Q22" i="6"/>
  <c r="Y22" i="6"/>
  <c r="I22" i="6"/>
  <c r="W22" i="6"/>
  <c r="Z94" i="11"/>
  <c r="Z92" i="12" s="1"/>
  <c r="I41" i="8"/>
  <c r="I46" i="8" s="1"/>
  <c r="H43" i="8"/>
  <c r="I94" i="10"/>
  <c r="I91" i="9"/>
  <c r="C334" i="12"/>
  <c r="C252" i="9"/>
  <c r="B445" i="12"/>
  <c r="B363" i="9"/>
  <c r="B442" i="12"/>
  <c r="B360" i="9"/>
  <c r="U93" i="10"/>
  <c r="U90" i="9"/>
  <c r="B505" i="12"/>
  <c r="B505" i="9" s="1"/>
  <c r="B423" i="9"/>
  <c r="C395" i="12"/>
  <c r="C313" i="9"/>
  <c r="C346" i="12"/>
  <c r="C264" i="9"/>
  <c r="T93" i="10"/>
  <c r="T90" i="9"/>
  <c r="Y91" i="12"/>
  <c r="Y94" i="11"/>
  <c r="AJ91" i="12"/>
  <c r="AJ94" i="11"/>
  <c r="AE91" i="12"/>
  <c r="AE94" i="11"/>
  <c r="C30" i="6"/>
  <c r="AB30" i="6"/>
  <c r="E32" i="6" s="1"/>
  <c r="AA30" i="6"/>
  <c r="Q30" i="6"/>
  <c r="G30" i="6"/>
  <c r="AC30" i="6"/>
  <c r="AI91" i="12"/>
  <c r="AI94" i="11"/>
  <c r="J92" i="12"/>
  <c r="J95" i="11"/>
  <c r="N91" i="12"/>
  <c r="N94" i="11"/>
  <c r="AG91" i="12"/>
  <c r="AG94" i="11"/>
  <c r="G91" i="12"/>
  <c r="G94" i="11"/>
  <c r="C335" i="12"/>
  <c r="C253" i="9"/>
  <c r="C406" i="12"/>
  <c r="C324" i="9"/>
  <c r="B449" i="12"/>
  <c r="B367" i="9"/>
  <c r="B430" i="12"/>
  <c r="B348" i="9"/>
  <c r="X93" i="10"/>
  <c r="X90" i="9"/>
  <c r="J93" i="10"/>
  <c r="J90" i="9"/>
  <c r="C370" i="12"/>
  <c r="C288" i="9"/>
  <c r="C339" i="12"/>
  <c r="C257" i="9"/>
  <c r="B491" i="12"/>
  <c r="B409" i="9"/>
  <c r="B470" i="12"/>
  <c r="B388" i="9"/>
  <c r="B437" i="12"/>
  <c r="B355" i="9"/>
  <c r="B456" i="12"/>
  <c r="B374" i="9"/>
  <c r="C399" i="12"/>
  <c r="C317" i="9"/>
  <c r="B461" i="12"/>
  <c r="B379" i="9"/>
  <c r="C381" i="12"/>
  <c r="C299" i="9"/>
  <c r="C363" i="12"/>
  <c r="C281" i="9"/>
  <c r="B451" i="12"/>
  <c r="B369" i="9"/>
  <c r="T91" i="12"/>
  <c r="T94" i="11"/>
  <c r="B471" i="12"/>
  <c r="B389" i="9"/>
  <c r="B418" i="12"/>
  <c r="B336" i="9"/>
  <c r="C388" i="12"/>
  <c r="C306" i="9"/>
  <c r="C347" i="12"/>
  <c r="C265" i="9"/>
  <c r="C408" i="12"/>
  <c r="C326" i="9"/>
  <c r="B414" i="12"/>
  <c r="B332" i="9"/>
  <c r="B460" i="12"/>
  <c r="B378" i="9"/>
  <c r="C382" i="12"/>
  <c r="C300" i="9"/>
  <c r="B475" i="12"/>
  <c r="B393" i="9"/>
  <c r="C380" i="12"/>
  <c r="C298" i="9"/>
  <c r="B458" i="12"/>
  <c r="B376" i="9"/>
  <c r="D93" i="10"/>
  <c r="D90" i="9"/>
  <c r="C332" i="12"/>
  <c r="C250" i="9"/>
  <c r="C373" i="12"/>
  <c r="C291" i="9"/>
  <c r="W93" i="10"/>
  <c r="W90" i="9"/>
  <c r="P93" i="10"/>
  <c r="P90" i="9"/>
  <c r="B472" i="12"/>
  <c r="B390" i="9"/>
  <c r="C403" i="12"/>
  <c r="C321" i="9"/>
  <c r="C368" i="12"/>
  <c r="C286" i="9"/>
  <c r="C367" i="12"/>
  <c r="C285" i="9"/>
  <c r="O93" i="10"/>
  <c r="O90" i="9"/>
  <c r="C439" i="12"/>
  <c r="C357" i="9"/>
  <c r="R93" i="10"/>
  <c r="R90" i="9"/>
  <c r="B492" i="12"/>
  <c r="B410" i="9"/>
  <c r="B485" i="12"/>
  <c r="B403" i="9"/>
  <c r="B424" i="12"/>
  <c r="B342" i="9"/>
  <c r="AL93" i="10"/>
  <c r="AL90" i="9"/>
  <c r="B513" i="12"/>
  <c r="B513" i="9" s="1"/>
  <c r="B431" i="9"/>
  <c r="B433" i="12"/>
  <c r="B351" i="9"/>
  <c r="C407" i="12"/>
  <c r="C325" i="9"/>
  <c r="B422" i="12"/>
  <c r="B340" i="9"/>
  <c r="M93" i="10"/>
  <c r="M90" i="9"/>
  <c r="C365" i="12"/>
  <c r="C283" i="9"/>
  <c r="B416" i="12"/>
  <c r="B334" i="9"/>
  <c r="C342" i="12"/>
  <c r="C260" i="9"/>
  <c r="S96" i="10"/>
  <c r="S93" i="9"/>
  <c r="B440" i="12"/>
  <c r="B358" i="9"/>
  <c r="AD91" i="12"/>
  <c r="AD94" i="11"/>
  <c r="M91" i="12"/>
  <c r="M94" i="11"/>
  <c r="R91" i="12"/>
  <c r="R94" i="11"/>
  <c r="H91" i="12"/>
  <c r="H94" i="11"/>
  <c r="AF91" i="12"/>
  <c r="AF94" i="11"/>
  <c r="P91" i="12"/>
  <c r="P94" i="11"/>
  <c r="C348" i="12"/>
  <c r="C266" i="9"/>
  <c r="B429" i="12"/>
  <c r="B347" i="9"/>
  <c r="C359" i="12"/>
  <c r="C277" i="9"/>
  <c r="B438" i="12"/>
  <c r="B356" i="9"/>
  <c r="AF93" i="10"/>
  <c r="AF90" i="9"/>
  <c r="C377" i="12"/>
  <c r="C295" i="9"/>
  <c r="AI95" i="10"/>
  <c r="AI92" i="9"/>
  <c r="L93" i="10"/>
  <c r="L90" i="9"/>
  <c r="AM93" i="10"/>
  <c r="AM90" i="9"/>
  <c r="B486" i="12"/>
  <c r="B404" i="9"/>
  <c r="B517" i="12"/>
  <c r="B517" i="9" s="1"/>
  <c r="B435" i="9"/>
  <c r="C364" i="12"/>
  <c r="C282" i="9"/>
  <c r="C389" i="12"/>
  <c r="C307" i="9"/>
  <c r="Z93" i="10"/>
  <c r="Z90" i="9"/>
  <c r="C402" i="12"/>
  <c r="C320" i="9"/>
  <c r="C354" i="12"/>
  <c r="C272" i="9"/>
  <c r="C20" i="6"/>
  <c r="D20" i="6"/>
  <c r="AC20" i="6"/>
  <c r="AH91" i="12"/>
  <c r="AH94" i="11"/>
  <c r="AB91" i="12"/>
  <c r="AB94" i="11"/>
  <c r="C419" i="12"/>
  <c r="C337" i="9"/>
  <c r="B426" i="12"/>
  <c r="B344" i="9"/>
  <c r="V93" i="10"/>
  <c r="V90" i="9"/>
  <c r="AK93" i="10"/>
  <c r="AK90" i="9"/>
  <c r="K93" i="10"/>
  <c r="K90" i="9"/>
  <c r="B421" i="12"/>
  <c r="B339" i="9"/>
  <c r="B425" i="12"/>
  <c r="B343" i="9"/>
  <c r="B432" i="12"/>
  <c r="B350" i="9"/>
  <c r="B480" i="12"/>
  <c r="B398" i="9"/>
  <c r="C358" i="12"/>
  <c r="C276" i="9"/>
  <c r="B489" i="12"/>
  <c r="B407" i="9"/>
  <c r="E93" i="10"/>
  <c r="E90" i="9"/>
  <c r="B482" i="12"/>
  <c r="B400" i="9"/>
  <c r="B469" i="12"/>
  <c r="B387" i="9"/>
  <c r="C401" i="12"/>
  <c r="C319" i="9"/>
  <c r="B450" i="12"/>
  <c r="B368" i="9"/>
  <c r="B466" i="12"/>
  <c r="B384" i="9"/>
  <c r="B476" i="12"/>
  <c r="B394" i="9"/>
  <c r="B465" i="12"/>
  <c r="B383" i="9"/>
  <c r="C394" i="12"/>
  <c r="C312" i="9"/>
  <c r="B453" i="12"/>
  <c r="B371" i="9"/>
  <c r="AD93" i="10"/>
  <c r="AD90" i="9"/>
  <c r="B484" i="12"/>
  <c r="B402" i="9"/>
  <c r="B428" i="12"/>
  <c r="B346" i="9"/>
  <c r="C384" i="12"/>
  <c r="C302" i="9"/>
  <c r="H93" i="10"/>
  <c r="H90" i="9"/>
  <c r="F93" i="10"/>
  <c r="F90" i="9"/>
  <c r="B521" i="12"/>
  <c r="B521" i="9" s="1"/>
  <c r="B439" i="9"/>
  <c r="C340" i="12"/>
  <c r="C258" i="9"/>
  <c r="B481" i="12"/>
  <c r="B399" i="9"/>
  <c r="B420" i="12"/>
  <c r="B338" i="9"/>
  <c r="C343" i="12"/>
  <c r="C261" i="9"/>
  <c r="AH93" i="10"/>
  <c r="AH90" i="9"/>
  <c r="C385" i="12"/>
  <c r="C303" i="9"/>
  <c r="C360" i="12"/>
  <c r="C278" i="9"/>
  <c r="C350" i="12"/>
  <c r="C268" i="9"/>
  <c r="V91" i="12"/>
  <c r="V94" i="11"/>
  <c r="AK91" i="12"/>
  <c r="AK94" i="11"/>
  <c r="K91" i="12"/>
  <c r="K94" i="11"/>
  <c r="C392" i="12"/>
  <c r="C310" i="9"/>
  <c r="Y93" i="10"/>
  <c r="Y90" i="9"/>
  <c r="C375" i="12"/>
  <c r="C293" i="9"/>
  <c r="C352" i="12"/>
  <c r="C270" i="9"/>
  <c r="C397" i="12"/>
  <c r="C315" i="9"/>
  <c r="C371" i="12"/>
  <c r="C289" i="9"/>
  <c r="C356" i="12"/>
  <c r="C274" i="9"/>
  <c r="C379" i="12"/>
  <c r="C297" i="9"/>
  <c r="AC91" i="12"/>
  <c r="AC94" i="11"/>
  <c r="L91" i="12"/>
  <c r="L94" i="11"/>
  <c r="F91" i="12"/>
  <c r="F94" i="11"/>
  <c r="W91" i="12"/>
  <c r="W94" i="11"/>
  <c r="AL91" i="12"/>
  <c r="AL94" i="11"/>
  <c r="AM91" i="12"/>
  <c r="AM94" i="11"/>
  <c r="B462" i="12"/>
  <c r="B380" i="9"/>
  <c r="C427" i="12"/>
  <c r="C345" i="9"/>
  <c r="AJ93" i="10"/>
  <c r="AJ90" i="9"/>
  <c r="B478" i="12"/>
  <c r="B396" i="9"/>
  <c r="AE93" i="10"/>
  <c r="AE90" i="9"/>
  <c r="B444" i="12"/>
  <c r="B362" i="9"/>
  <c r="C435" i="12"/>
  <c r="C353" i="9"/>
  <c r="B497" i="12"/>
  <c r="B497" i="9" s="1"/>
  <c r="B415" i="9"/>
  <c r="C372" i="12"/>
  <c r="C290" i="9"/>
  <c r="B443" i="12"/>
  <c r="B361" i="9"/>
  <c r="AA93" i="10"/>
  <c r="AA90" i="9"/>
  <c r="C393" i="12"/>
  <c r="C311" i="9"/>
  <c r="C400" i="12"/>
  <c r="C318" i="9"/>
  <c r="B474" i="12"/>
  <c r="B392" i="9"/>
  <c r="C423" i="12"/>
  <c r="C341" i="9"/>
  <c r="C338" i="12"/>
  <c r="C256" i="9"/>
  <c r="B490" i="12"/>
  <c r="B408" i="9"/>
  <c r="C387" i="12"/>
  <c r="C305" i="9"/>
  <c r="B436" i="12"/>
  <c r="B354" i="9"/>
  <c r="B459" i="12"/>
  <c r="B377" i="9"/>
  <c r="C369" i="12"/>
  <c r="C287" i="9"/>
  <c r="C374" i="12"/>
  <c r="C292" i="9"/>
  <c r="AC22" i="6"/>
  <c r="D22" i="6"/>
  <c r="B448" i="12"/>
  <c r="B366" i="9"/>
  <c r="Q93" i="10"/>
  <c r="Q90" i="9"/>
  <c r="AG93" i="10"/>
  <c r="AG90" i="9"/>
  <c r="B473" i="12"/>
  <c r="B391" i="9"/>
  <c r="C366" i="12"/>
  <c r="C284" i="9"/>
  <c r="C404" i="12"/>
  <c r="C322" i="9"/>
  <c r="C355" i="12"/>
  <c r="C273" i="9"/>
  <c r="G93" i="10"/>
  <c r="G90" i="9"/>
  <c r="B417" i="12"/>
  <c r="B335" i="9"/>
  <c r="C396" i="12"/>
  <c r="C314" i="9"/>
  <c r="B479" i="12"/>
  <c r="B397" i="9"/>
  <c r="N93" i="10"/>
  <c r="N90" i="9"/>
  <c r="C386" i="12"/>
  <c r="C304" i="9"/>
  <c r="C361" i="12"/>
  <c r="C279" i="9"/>
  <c r="C344" i="12"/>
  <c r="C262" i="9"/>
  <c r="C362" i="12"/>
  <c r="C280" i="9"/>
  <c r="B447" i="12"/>
  <c r="B365" i="9"/>
  <c r="C410" i="12"/>
  <c r="C328" i="9"/>
  <c r="B455" i="12"/>
  <c r="B373" i="9"/>
  <c r="B463" i="12"/>
  <c r="B381" i="9"/>
  <c r="B487" i="12"/>
  <c r="B405" i="9"/>
  <c r="C390" i="12"/>
  <c r="C308" i="9"/>
  <c r="I91" i="12"/>
  <c r="I94" i="11"/>
  <c r="X91" i="12"/>
  <c r="X94" i="11"/>
  <c r="O91" i="12"/>
  <c r="O94" i="11"/>
  <c r="B467" i="12"/>
  <c r="B385" i="9"/>
  <c r="C336" i="12"/>
  <c r="C254" i="9"/>
  <c r="B452" i="12"/>
  <c r="B370" i="9"/>
  <c r="AB93" i="10"/>
  <c r="AB90" i="9"/>
  <c r="B477" i="12"/>
  <c r="B395" i="9"/>
  <c r="B488" i="12"/>
  <c r="B406" i="9"/>
  <c r="B501" i="12"/>
  <c r="B501" i="9" s="1"/>
  <c r="B419" i="9"/>
  <c r="C351" i="12"/>
  <c r="C269" i="9"/>
  <c r="C378" i="12"/>
  <c r="C296" i="9"/>
  <c r="C398" i="12"/>
  <c r="C316" i="9"/>
  <c r="B483" i="12"/>
  <c r="B401" i="9"/>
  <c r="B441" i="12"/>
  <c r="B359" i="9"/>
  <c r="AC93" i="10"/>
  <c r="AC90" i="9"/>
  <c r="C22" i="6"/>
  <c r="D91" i="12"/>
  <c r="D94" i="11"/>
  <c r="AA91" i="12"/>
  <c r="AA94" i="11"/>
  <c r="U91" i="12"/>
  <c r="U94" i="11"/>
  <c r="Q91" i="12"/>
  <c r="Q94" i="11"/>
  <c r="E91" i="12"/>
  <c r="E94" i="11"/>
  <c r="S91" i="12"/>
  <c r="S94" i="11"/>
  <c r="C431" i="12"/>
  <c r="C349" i="9"/>
  <c r="B434" i="12"/>
  <c r="B352" i="9"/>
  <c r="C376" i="12"/>
  <c r="C294" i="9"/>
  <c r="B454" i="12"/>
  <c r="B372" i="9"/>
  <c r="C405" i="12"/>
  <c r="C323" i="9"/>
  <c r="B457" i="12"/>
  <c r="B375" i="9"/>
  <c r="B464" i="12"/>
  <c r="B382" i="9"/>
  <c r="C409" i="12"/>
  <c r="C327" i="9"/>
  <c r="B446" i="12"/>
  <c r="B364" i="9"/>
  <c r="B468" i="12"/>
  <c r="B386" i="9"/>
  <c r="B509" i="12"/>
  <c r="B509" i="9" s="1"/>
  <c r="B427" i="9"/>
  <c r="C391" i="12"/>
  <c r="C309" i="9"/>
  <c r="C415" i="12"/>
  <c r="C333" i="9"/>
  <c r="C383" i="12"/>
  <c r="C301" i="9"/>
  <c r="G42" i="6" l="1"/>
  <c r="F57" i="3" s="1"/>
  <c r="Q42" i="6"/>
  <c r="P57" i="3" s="1"/>
  <c r="AA42" i="6"/>
  <c r="Z57" i="3" s="1"/>
  <c r="E34" i="6"/>
  <c r="F32" i="6"/>
  <c r="Z95" i="11"/>
  <c r="Z96" i="11" s="1"/>
  <c r="F34" i="6"/>
  <c r="D34" i="6"/>
  <c r="D32" i="6"/>
  <c r="J41" i="8"/>
  <c r="J46" i="8" s="1"/>
  <c r="I43" i="8"/>
  <c r="S34" i="6"/>
  <c r="T34" i="6"/>
  <c r="U34" i="6"/>
  <c r="V34" i="6"/>
  <c r="P34" i="6"/>
  <c r="W34" i="6"/>
  <c r="Y34" i="6"/>
  <c r="H34" i="6"/>
  <c r="X34" i="6"/>
  <c r="M34" i="6"/>
  <c r="R34" i="6"/>
  <c r="J34" i="6"/>
  <c r="K34" i="6"/>
  <c r="L34" i="6"/>
  <c r="Z34" i="6"/>
  <c r="I34" i="6"/>
  <c r="N34" i="6"/>
  <c r="O34" i="6"/>
  <c r="AC34" i="6"/>
  <c r="G34" i="6"/>
  <c r="Q34" i="6"/>
  <c r="C34" i="6"/>
  <c r="AA34" i="6"/>
  <c r="I95" i="10"/>
  <c r="I92" i="9"/>
  <c r="C418" i="12"/>
  <c r="C336" i="9"/>
  <c r="C443" i="12"/>
  <c r="C361" i="9"/>
  <c r="AG94" i="10"/>
  <c r="AG91" i="9"/>
  <c r="B556" i="12"/>
  <c r="B556" i="9" s="1"/>
  <c r="B474" i="9"/>
  <c r="C442" i="12"/>
  <c r="C360" i="9"/>
  <c r="B566" i="12"/>
  <c r="B566" i="9" s="1"/>
  <c r="B484" i="9"/>
  <c r="B571" i="12"/>
  <c r="B571" i="9" s="1"/>
  <c r="B489" i="9"/>
  <c r="C430" i="12"/>
  <c r="C348" i="9"/>
  <c r="S97" i="10"/>
  <c r="S94" i="9"/>
  <c r="B574" i="12"/>
  <c r="B574" i="9" s="1"/>
  <c r="B492" i="9"/>
  <c r="C464" i="12"/>
  <c r="C382" i="9"/>
  <c r="C488" i="12"/>
  <c r="C406" i="9"/>
  <c r="S92" i="12"/>
  <c r="S95" i="11"/>
  <c r="AK92" i="12"/>
  <c r="AK95" i="11"/>
  <c r="M92" i="12"/>
  <c r="M95" i="11"/>
  <c r="B523" i="12"/>
  <c r="B523" i="9" s="1"/>
  <c r="B441" i="9"/>
  <c r="C460" i="12"/>
  <c r="C378" i="9"/>
  <c r="B559" i="12"/>
  <c r="B559" i="9" s="1"/>
  <c r="B477" i="9"/>
  <c r="B549" i="12"/>
  <c r="B549" i="9" s="1"/>
  <c r="B467" i="9"/>
  <c r="B569" i="12"/>
  <c r="B569" i="9" s="1"/>
  <c r="B487" i="9"/>
  <c r="B529" i="12"/>
  <c r="B529" i="9" s="1"/>
  <c r="B447" i="9"/>
  <c r="C468" i="12"/>
  <c r="C386" i="9"/>
  <c r="B499" i="12"/>
  <c r="B499" i="9" s="1"/>
  <c r="B417" i="9"/>
  <c r="C448" i="12"/>
  <c r="C366" i="9"/>
  <c r="Q94" i="10"/>
  <c r="Q91" i="9"/>
  <c r="C451" i="12"/>
  <c r="C369" i="9"/>
  <c r="B572" i="12"/>
  <c r="B572" i="9" s="1"/>
  <c r="B490" i="9"/>
  <c r="C482" i="12"/>
  <c r="C400" i="9"/>
  <c r="C454" i="12"/>
  <c r="C372" i="9"/>
  <c r="AE94" i="10"/>
  <c r="AE91" i="9"/>
  <c r="B544" i="12"/>
  <c r="B544" i="9" s="1"/>
  <c r="B462" i="9"/>
  <c r="C438" i="12"/>
  <c r="C356" i="9"/>
  <c r="C457" i="12"/>
  <c r="C375" i="9"/>
  <c r="C467" i="12"/>
  <c r="C385" i="9"/>
  <c r="B563" i="12"/>
  <c r="B563" i="9" s="1"/>
  <c r="B481" i="9"/>
  <c r="H94" i="10"/>
  <c r="H91" i="9"/>
  <c r="AD94" i="10"/>
  <c r="AD91" i="9"/>
  <c r="B558" i="12"/>
  <c r="B558" i="9" s="1"/>
  <c r="B476" i="9"/>
  <c r="B551" i="12"/>
  <c r="B551" i="9" s="1"/>
  <c r="B469" i="9"/>
  <c r="C440" i="12"/>
  <c r="C358" i="9"/>
  <c r="B503" i="12"/>
  <c r="B503" i="9" s="1"/>
  <c r="B421" i="9"/>
  <c r="B508" i="12"/>
  <c r="B508" i="9" s="1"/>
  <c r="B426" i="9"/>
  <c r="C436" i="12"/>
  <c r="C354" i="9"/>
  <c r="C446" i="12"/>
  <c r="C364" i="9"/>
  <c r="L94" i="10"/>
  <c r="L91" i="9"/>
  <c r="B520" i="12"/>
  <c r="B520" i="9" s="1"/>
  <c r="B438" i="9"/>
  <c r="C424" i="12"/>
  <c r="C342" i="9"/>
  <c r="B504" i="12"/>
  <c r="B504" i="9" s="1"/>
  <c r="B422" i="9"/>
  <c r="AL94" i="10"/>
  <c r="AL91" i="9"/>
  <c r="R94" i="10"/>
  <c r="R91" i="9"/>
  <c r="C450" i="12"/>
  <c r="C368" i="9"/>
  <c r="W94" i="10"/>
  <c r="W91" i="9"/>
  <c r="B540" i="12"/>
  <c r="B540" i="9" s="1"/>
  <c r="B458" i="9"/>
  <c r="B542" i="12"/>
  <c r="B542" i="9" s="1"/>
  <c r="B460" i="9"/>
  <c r="C470" i="12"/>
  <c r="C388" i="9"/>
  <c r="B533" i="12"/>
  <c r="B533" i="9" s="1"/>
  <c r="B451" i="9"/>
  <c r="C481" i="12"/>
  <c r="C399" i="9"/>
  <c r="B573" i="12"/>
  <c r="B573" i="9" s="1"/>
  <c r="B491" i="9"/>
  <c r="X94" i="10"/>
  <c r="X91" i="9"/>
  <c r="C417" i="12"/>
  <c r="C335" i="9"/>
  <c r="AB34" i="6"/>
  <c r="AE92" i="12"/>
  <c r="AE95" i="11"/>
  <c r="B516" i="12"/>
  <c r="B516" i="9" s="1"/>
  <c r="B434" i="9"/>
  <c r="AC94" i="10"/>
  <c r="AC91" i="9"/>
  <c r="C478" i="12"/>
  <c r="C396" i="9"/>
  <c r="B526" i="12"/>
  <c r="B526" i="9" s="1"/>
  <c r="B444" i="9"/>
  <c r="F94" i="10"/>
  <c r="F91" i="9"/>
  <c r="P94" i="10"/>
  <c r="P91" i="9"/>
  <c r="C429" i="12"/>
  <c r="C347" i="9"/>
  <c r="P92" i="12"/>
  <c r="P95" i="11"/>
  <c r="J93" i="12"/>
  <c r="J96" i="11"/>
  <c r="T94" i="10"/>
  <c r="T91" i="9"/>
  <c r="C497" i="12"/>
  <c r="C497" i="9" s="1"/>
  <c r="C415" i="9"/>
  <c r="C513" i="12"/>
  <c r="C513" i="9" s="1"/>
  <c r="C431" i="9"/>
  <c r="E92" i="12"/>
  <c r="E95" i="11"/>
  <c r="D92" i="12"/>
  <c r="D95" i="11"/>
  <c r="O92" i="12"/>
  <c r="O95" i="11"/>
  <c r="AM92" i="12"/>
  <c r="AM95" i="11"/>
  <c r="L92" i="12"/>
  <c r="L95" i="11"/>
  <c r="V92" i="12"/>
  <c r="V95" i="11"/>
  <c r="AF92" i="12"/>
  <c r="AF95" i="11"/>
  <c r="AD92" i="12"/>
  <c r="AD95" i="11"/>
  <c r="G92" i="12"/>
  <c r="G95" i="11"/>
  <c r="AI92" i="12"/>
  <c r="AI95" i="11"/>
  <c r="C428" i="12"/>
  <c r="C346" i="9"/>
  <c r="B524" i="12"/>
  <c r="B524" i="9" s="1"/>
  <c r="B442" i="9"/>
  <c r="B570" i="12"/>
  <c r="B570" i="9" s="1"/>
  <c r="B488" i="9"/>
  <c r="C472" i="12"/>
  <c r="C390" i="9"/>
  <c r="C456" i="12"/>
  <c r="C374" i="9"/>
  <c r="C509" i="12"/>
  <c r="C509" i="9" s="1"/>
  <c r="C427" i="9"/>
  <c r="B507" i="12"/>
  <c r="B507" i="9" s="1"/>
  <c r="B425" i="9"/>
  <c r="AA92" i="12"/>
  <c r="AA95" i="11"/>
  <c r="F92" i="12"/>
  <c r="F95" i="11"/>
  <c r="U94" i="10"/>
  <c r="U91" i="9"/>
  <c r="B528" i="12"/>
  <c r="B528" i="9" s="1"/>
  <c r="B446" i="9"/>
  <c r="C487" i="12"/>
  <c r="C405" i="9"/>
  <c r="C473" i="12"/>
  <c r="C391" i="9"/>
  <c r="C491" i="12"/>
  <c r="C409" i="9"/>
  <c r="B536" i="12"/>
  <c r="B536" i="9" s="1"/>
  <c r="B454" i="9"/>
  <c r="B565" i="12"/>
  <c r="B565" i="9" s="1"/>
  <c r="B483" i="9"/>
  <c r="C433" i="12"/>
  <c r="C351" i="9"/>
  <c r="AB94" i="10"/>
  <c r="AB91" i="9"/>
  <c r="B545" i="12"/>
  <c r="B545" i="9" s="1"/>
  <c r="B463" i="9"/>
  <c r="C444" i="12"/>
  <c r="C362" i="9"/>
  <c r="N94" i="10"/>
  <c r="N91" i="9"/>
  <c r="G94" i="10"/>
  <c r="G91" i="9"/>
  <c r="B530" i="12"/>
  <c r="B530" i="9" s="1"/>
  <c r="B448" i="9"/>
  <c r="B541" i="12"/>
  <c r="B541" i="9" s="1"/>
  <c r="B459" i="9"/>
  <c r="C420" i="12"/>
  <c r="C338" i="9"/>
  <c r="C475" i="12"/>
  <c r="C393" i="9"/>
  <c r="B560" i="12"/>
  <c r="B560" i="9" s="1"/>
  <c r="B478" i="9"/>
  <c r="C453" i="12"/>
  <c r="C371" i="9"/>
  <c r="Y94" i="10"/>
  <c r="Y91" i="9"/>
  <c r="AH94" i="10"/>
  <c r="AH91" i="9"/>
  <c r="C422" i="12"/>
  <c r="C340" i="9"/>
  <c r="C466" i="12"/>
  <c r="C384" i="9"/>
  <c r="B535" i="12"/>
  <c r="B535" i="9" s="1"/>
  <c r="B453" i="9"/>
  <c r="B548" i="12"/>
  <c r="B548" i="9" s="1"/>
  <c r="B466" i="9"/>
  <c r="B564" i="12"/>
  <c r="B564" i="9" s="1"/>
  <c r="B482" i="9"/>
  <c r="B562" i="12"/>
  <c r="B562" i="9" s="1"/>
  <c r="B480" i="9"/>
  <c r="K94" i="10"/>
  <c r="K91" i="9"/>
  <c r="C501" i="12"/>
  <c r="C501" i="9" s="1"/>
  <c r="C419" i="9"/>
  <c r="C484" i="12"/>
  <c r="C402" i="9"/>
  <c r="AI96" i="10"/>
  <c r="AI93" i="9"/>
  <c r="C441" i="12"/>
  <c r="C359" i="9"/>
  <c r="B498" i="12"/>
  <c r="B498" i="9" s="1"/>
  <c r="B416" i="9"/>
  <c r="C489" i="12"/>
  <c r="C407" i="9"/>
  <c r="B506" i="12"/>
  <c r="B506" i="9" s="1"/>
  <c r="B424" i="9"/>
  <c r="C521" i="12"/>
  <c r="C521" i="9" s="1"/>
  <c r="C439" i="9"/>
  <c r="C485" i="12"/>
  <c r="C403" i="9"/>
  <c r="C455" i="12"/>
  <c r="C373" i="9"/>
  <c r="C462" i="12"/>
  <c r="C380" i="9"/>
  <c r="B496" i="12"/>
  <c r="B414" i="9"/>
  <c r="G10" i="8"/>
  <c r="F10" i="8"/>
  <c r="C10" i="8"/>
  <c r="E10" i="8"/>
  <c r="D10" i="8"/>
  <c r="B500" i="12"/>
  <c r="B500" i="9" s="1"/>
  <c r="B418" i="9"/>
  <c r="C445" i="12"/>
  <c r="C363" i="9"/>
  <c r="B538" i="12"/>
  <c r="B538" i="9" s="1"/>
  <c r="B456" i="9"/>
  <c r="C421" i="12"/>
  <c r="C339" i="9"/>
  <c r="B512" i="12"/>
  <c r="B512" i="9" s="1"/>
  <c r="B430" i="9"/>
  <c r="AJ92" i="12"/>
  <c r="AJ95" i="11"/>
  <c r="Q92" i="12"/>
  <c r="Q95" i="11"/>
  <c r="X92" i="12"/>
  <c r="X95" i="11"/>
  <c r="AL92" i="12"/>
  <c r="AL95" i="11"/>
  <c r="AC92" i="12"/>
  <c r="AC95" i="11"/>
  <c r="AB92" i="12"/>
  <c r="AB95" i="11"/>
  <c r="H92" i="12"/>
  <c r="H95" i="11"/>
  <c r="AG92" i="12"/>
  <c r="AG95" i="11"/>
  <c r="C477" i="12"/>
  <c r="C395" i="9"/>
  <c r="B527" i="12"/>
  <c r="B527" i="9" s="1"/>
  <c r="B445" i="9"/>
  <c r="C465" i="12"/>
  <c r="C383" i="9"/>
  <c r="C486" i="12"/>
  <c r="C404" i="9"/>
  <c r="B525" i="12"/>
  <c r="B525" i="9" s="1"/>
  <c r="B443" i="9"/>
  <c r="C461" i="12"/>
  <c r="C379" i="9"/>
  <c r="B502" i="12"/>
  <c r="B502" i="9" s="1"/>
  <c r="B420" i="9"/>
  <c r="B547" i="12"/>
  <c r="B547" i="9" s="1"/>
  <c r="B465" i="9"/>
  <c r="C483" i="12"/>
  <c r="C401" i="9"/>
  <c r="C471" i="12"/>
  <c r="C389" i="9"/>
  <c r="AM94" i="10"/>
  <c r="AM91" i="9"/>
  <c r="AF94" i="10"/>
  <c r="AF91" i="9"/>
  <c r="M94" i="10"/>
  <c r="M91" i="9"/>
  <c r="C449" i="12"/>
  <c r="C367" i="9"/>
  <c r="D94" i="10"/>
  <c r="D91" i="9"/>
  <c r="B543" i="12"/>
  <c r="B543" i="9" s="1"/>
  <c r="B461" i="9"/>
  <c r="B552" i="12"/>
  <c r="B552" i="9" s="1"/>
  <c r="B470" i="9"/>
  <c r="J94" i="10"/>
  <c r="J91" i="9"/>
  <c r="C479" i="12"/>
  <c r="C397" i="9"/>
  <c r="C474" i="12"/>
  <c r="C392" i="9"/>
  <c r="C432" i="12"/>
  <c r="C350" i="9"/>
  <c r="C425" i="12"/>
  <c r="C343" i="9"/>
  <c r="B510" i="12"/>
  <c r="B510" i="9" s="1"/>
  <c r="B428" i="9"/>
  <c r="C476" i="12"/>
  <c r="C394" i="9"/>
  <c r="B532" i="12"/>
  <c r="B532" i="9" s="1"/>
  <c r="B450" i="9"/>
  <c r="E94" i="10"/>
  <c r="E91" i="9"/>
  <c r="B514" i="12"/>
  <c r="B514" i="9" s="1"/>
  <c r="B432" i="9"/>
  <c r="AK94" i="10"/>
  <c r="AK91" i="9"/>
  <c r="Z94" i="10"/>
  <c r="Z91" i="9"/>
  <c r="B568" i="12"/>
  <c r="B568" i="9" s="1"/>
  <c r="B486" i="9"/>
  <c r="C459" i="12"/>
  <c r="C377" i="9"/>
  <c r="B511" i="12"/>
  <c r="B511" i="9" s="1"/>
  <c r="B429" i="9"/>
  <c r="B522" i="12"/>
  <c r="B522" i="9" s="1"/>
  <c r="B440" i="9"/>
  <c r="C447" i="12"/>
  <c r="C365" i="9"/>
  <c r="B515" i="12"/>
  <c r="B515" i="9" s="1"/>
  <c r="B433" i="9"/>
  <c r="B567" i="12"/>
  <c r="B567" i="9" s="1"/>
  <c r="B485" i="9"/>
  <c r="O94" i="10"/>
  <c r="O91" i="9"/>
  <c r="B554" i="12"/>
  <c r="B554" i="9" s="1"/>
  <c r="B472" i="9"/>
  <c r="C414" i="12"/>
  <c r="C332" i="9"/>
  <c r="B557" i="12"/>
  <c r="B557" i="9" s="1"/>
  <c r="B475" i="9"/>
  <c r="C490" i="12"/>
  <c r="C408" i="9"/>
  <c r="B553" i="12"/>
  <c r="B553" i="9" s="1"/>
  <c r="B471" i="9"/>
  <c r="C463" i="12"/>
  <c r="C381" i="9"/>
  <c r="B519" i="12"/>
  <c r="B519" i="9" s="1"/>
  <c r="B437" i="9"/>
  <c r="C452" i="12"/>
  <c r="C370" i="9"/>
  <c r="B531" i="12"/>
  <c r="B531" i="9" s="1"/>
  <c r="B449" i="9"/>
  <c r="Y92" i="12"/>
  <c r="Y95" i="11"/>
  <c r="B550" i="12"/>
  <c r="B550" i="9" s="1"/>
  <c r="B468" i="9"/>
  <c r="B539" i="12"/>
  <c r="B539" i="9" s="1"/>
  <c r="B457" i="9"/>
  <c r="C480" i="12"/>
  <c r="C398" i="9"/>
  <c r="C492" i="12"/>
  <c r="C410" i="9"/>
  <c r="C469" i="12"/>
  <c r="C387" i="9"/>
  <c r="C434" i="12"/>
  <c r="C352" i="9"/>
  <c r="V94" i="10"/>
  <c r="V91" i="9"/>
  <c r="B546" i="12"/>
  <c r="B546" i="9" s="1"/>
  <c r="B464" i="9"/>
  <c r="C458" i="12"/>
  <c r="C376" i="9"/>
  <c r="B534" i="12"/>
  <c r="B534" i="9" s="1"/>
  <c r="B452" i="9"/>
  <c r="B537" i="12"/>
  <c r="B537" i="9" s="1"/>
  <c r="B455" i="9"/>
  <c r="C426" i="12"/>
  <c r="C344" i="9"/>
  <c r="B561" i="12"/>
  <c r="B561" i="9" s="1"/>
  <c r="B479" i="9"/>
  <c r="C437" i="12"/>
  <c r="C355" i="9"/>
  <c r="B555" i="12"/>
  <c r="B555" i="9" s="1"/>
  <c r="B473" i="9"/>
  <c r="B518" i="12"/>
  <c r="B518" i="9" s="1"/>
  <c r="B436" i="9"/>
  <c r="C505" i="12"/>
  <c r="C505" i="9" s="1"/>
  <c r="C423" i="9"/>
  <c r="AA94" i="10"/>
  <c r="AA91" i="9"/>
  <c r="C517" i="12"/>
  <c r="C517" i="9" s="1"/>
  <c r="C435" i="9"/>
  <c r="AJ94" i="10"/>
  <c r="AJ91" i="9"/>
  <c r="U92" i="12"/>
  <c r="U95" i="11"/>
  <c r="I92" i="12"/>
  <c r="I95" i="11"/>
  <c r="W92" i="12"/>
  <c r="W95" i="11"/>
  <c r="K92" i="12"/>
  <c r="K95" i="11"/>
  <c r="AH92" i="12"/>
  <c r="AH95" i="11"/>
  <c r="R92" i="12"/>
  <c r="R95" i="11"/>
  <c r="T92" i="12"/>
  <c r="T95" i="11"/>
  <c r="N92" i="12"/>
  <c r="N95" i="11"/>
  <c r="C416" i="12"/>
  <c r="C334" i="9"/>
  <c r="Z93" i="12" l="1"/>
  <c r="K41" i="8"/>
  <c r="K46" i="8" s="1"/>
  <c r="J43" i="8"/>
  <c r="I96" i="10"/>
  <c r="I93" i="9"/>
  <c r="C534" i="12"/>
  <c r="C534" i="9" s="1"/>
  <c r="C452" i="9"/>
  <c r="Z95" i="10"/>
  <c r="Z92" i="9"/>
  <c r="C537" i="12"/>
  <c r="C537" i="9" s="1"/>
  <c r="C455" i="9"/>
  <c r="C566" i="12"/>
  <c r="C566" i="9" s="1"/>
  <c r="C484" i="9"/>
  <c r="C569" i="12"/>
  <c r="C569" i="9" s="1"/>
  <c r="C487" i="9"/>
  <c r="C511" i="12"/>
  <c r="C511" i="9" s="1"/>
  <c r="C429" i="9"/>
  <c r="C498" i="12"/>
  <c r="C498" i="9" s="1"/>
  <c r="C416" i="9"/>
  <c r="AH93" i="12"/>
  <c r="AH96" i="11"/>
  <c r="U93" i="12"/>
  <c r="U96" i="11"/>
  <c r="C514" i="12"/>
  <c r="C514" i="9" s="1"/>
  <c r="C432" i="9"/>
  <c r="M95" i="10"/>
  <c r="M92" i="9"/>
  <c r="C565" i="12"/>
  <c r="C565" i="9" s="1"/>
  <c r="C483" i="9"/>
  <c r="C559" i="12"/>
  <c r="C559" i="9" s="1"/>
  <c r="C477" i="9"/>
  <c r="AC93" i="12"/>
  <c r="AC96" i="11"/>
  <c r="Q93" i="12"/>
  <c r="Q96" i="11"/>
  <c r="G93" i="12"/>
  <c r="G96" i="11"/>
  <c r="T95" i="10"/>
  <c r="T92" i="9"/>
  <c r="C522" i="12"/>
  <c r="C522" i="9" s="1"/>
  <c r="C440" i="9"/>
  <c r="H95" i="10"/>
  <c r="H92" i="9"/>
  <c r="C520" i="12"/>
  <c r="C520" i="9" s="1"/>
  <c r="C438" i="9"/>
  <c r="C564" i="12"/>
  <c r="C564" i="9" s="1"/>
  <c r="C482" i="9"/>
  <c r="C530" i="12"/>
  <c r="C530" i="9" s="1"/>
  <c r="C448" i="9"/>
  <c r="C570" i="12"/>
  <c r="C570" i="9" s="1"/>
  <c r="C488" i="9"/>
  <c r="C512" i="12"/>
  <c r="C512" i="9" s="1"/>
  <c r="C430" i="9"/>
  <c r="C516" i="12"/>
  <c r="C516" i="9" s="1"/>
  <c r="C434" i="9"/>
  <c r="C503" i="12"/>
  <c r="C503" i="9" s="1"/>
  <c r="C421" i="9"/>
  <c r="D93" i="12"/>
  <c r="D96" i="11"/>
  <c r="C528" i="12"/>
  <c r="C528" i="9" s="1"/>
  <c r="C446" i="9"/>
  <c r="C551" i="12"/>
  <c r="C551" i="9" s="1"/>
  <c r="C469" i="9"/>
  <c r="C567" i="12"/>
  <c r="C567" i="9" s="1"/>
  <c r="C485" i="9"/>
  <c r="AH95" i="10"/>
  <c r="AH92" i="9"/>
  <c r="L93" i="12"/>
  <c r="L96" i="11"/>
  <c r="E93" i="12"/>
  <c r="E96" i="11"/>
  <c r="J94" i="12"/>
  <c r="J97" i="11"/>
  <c r="P95" i="10"/>
  <c r="P92" i="9"/>
  <c r="AC95" i="10"/>
  <c r="AC92" i="9"/>
  <c r="X95" i="10"/>
  <c r="X92" i="9"/>
  <c r="C552" i="12"/>
  <c r="C552" i="9" s="1"/>
  <c r="C470" i="9"/>
  <c r="C532" i="12"/>
  <c r="C532" i="9" s="1"/>
  <c r="C450" i="9"/>
  <c r="C506" i="12"/>
  <c r="C506" i="9" s="1"/>
  <c r="C424" i="9"/>
  <c r="C518" i="12"/>
  <c r="C518" i="9" s="1"/>
  <c r="C436" i="9"/>
  <c r="M93" i="12"/>
  <c r="M96" i="11"/>
  <c r="C519" i="12"/>
  <c r="C519" i="9" s="1"/>
  <c r="C437" i="9"/>
  <c r="O95" i="10"/>
  <c r="O92" i="9"/>
  <c r="C554" i="12"/>
  <c r="C554" i="9" s="1"/>
  <c r="C472" i="9"/>
  <c r="V93" i="12"/>
  <c r="V96" i="11"/>
  <c r="W95" i="10"/>
  <c r="W92" i="9"/>
  <c r="K93" i="12"/>
  <c r="K96" i="11"/>
  <c r="AK95" i="10"/>
  <c r="AK92" i="9"/>
  <c r="C558" i="12"/>
  <c r="C558" i="9" s="1"/>
  <c r="C476" i="9"/>
  <c r="C556" i="12"/>
  <c r="C556" i="9" s="1"/>
  <c r="C474" i="9"/>
  <c r="AF95" i="10"/>
  <c r="AF92" i="9"/>
  <c r="C568" i="12"/>
  <c r="C568" i="9" s="1"/>
  <c r="C486" i="9"/>
  <c r="AL93" i="12"/>
  <c r="AL96" i="11"/>
  <c r="AJ93" i="12"/>
  <c r="AJ96" i="11"/>
  <c r="F28" i="8"/>
  <c r="C28" i="8"/>
  <c r="D28" i="8"/>
  <c r="E28" i="8"/>
  <c r="G28" i="8"/>
  <c r="AD93" i="12"/>
  <c r="AD96" i="11"/>
  <c r="C546" i="12"/>
  <c r="C546" i="9" s="1"/>
  <c r="C464" i="9"/>
  <c r="AG95" i="10"/>
  <c r="AG92" i="9"/>
  <c r="AA95" i="10"/>
  <c r="AA92" i="9"/>
  <c r="C571" i="12"/>
  <c r="C571" i="9" s="1"/>
  <c r="C489" i="9"/>
  <c r="C504" i="12"/>
  <c r="C504" i="9" s="1"/>
  <c r="C422" i="9"/>
  <c r="C499" i="12"/>
  <c r="C499" i="9" s="1"/>
  <c r="C417" i="9"/>
  <c r="Y93" i="12"/>
  <c r="Y96" i="11"/>
  <c r="T93" i="12"/>
  <c r="T96" i="11"/>
  <c r="AJ95" i="10"/>
  <c r="AJ92" i="9"/>
  <c r="C508" i="12"/>
  <c r="C508" i="9" s="1"/>
  <c r="C426" i="9"/>
  <c r="C574" i="12"/>
  <c r="C574" i="9" s="1"/>
  <c r="C492" i="9"/>
  <c r="C545" i="12"/>
  <c r="C545" i="9" s="1"/>
  <c r="C463" i="9"/>
  <c r="C496" i="12"/>
  <c r="C496" i="9" s="1"/>
  <c r="C414" i="9"/>
  <c r="C541" i="12"/>
  <c r="C541" i="9" s="1"/>
  <c r="C459" i="9"/>
  <c r="H93" i="12"/>
  <c r="H96" i="11"/>
  <c r="C527" i="12"/>
  <c r="C527" i="9" s="1"/>
  <c r="C445" i="9"/>
  <c r="B496" i="9"/>
  <c r="G20" i="8"/>
  <c r="F20" i="8"/>
  <c r="E20" i="8"/>
  <c r="D20" i="8"/>
  <c r="C20" i="8"/>
  <c r="C523" i="12"/>
  <c r="C523" i="9" s="1"/>
  <c r="C441" i="9"/>
  <c r="K95" i="10"/>
  <c r="K92" i="9"/>
  <c r="Y95" i="10"/>
  <c r="Y92" i="9"/>
  <c r="C502" i="12"/>
  <c r="C502" i="9" s="1"/>
  <c r="C420" i="9"/>
  <c r="G95" i="10"/>
  <c r="G92" i="9"/>
  <c r="AB95" i="10"/>
  <c r="AB92" i="9"/>
  <c r="C573" i="12"/>
  <c r="C573" i="9" s="1"/>
  <c r="C491" i="9"/>
  <c r="U92" i="9"/>
  <c r="U95" i="10"/>
  <c r="AM93" i="12"/>
  <c r="AM96" i="11"/>
  <c r="P93" i="12"/>
  <c r="P96" i="11"/>
  <c r="F95" i="10"/>
  <c r="F92" i="9"/>
  <c r="R95" i="10"/>
  <c r="R92" i="9"/>
  <c r="AK93" i="12"/>
  <c r="AK96" i="11"/>
  <c r="C560" i="12"/>
  <c r="C560" i="9" s="1"/>
  <c r="C478" i="9"/>
  <c r="W93" i="12"/>
  <c r="W96" i="11"/>
  <c r="C561" i="12"/>
  <c r="C561" i="9" s="1"/>
  <c r="C479" i="9"/>
  <c r="D95" i="10"/>
  <c r="D92" i="9"/>
  <c r="AM95" i="10"/>
  <c r="AM92" i="9"/>
  <c r="C547" i="12"/>
  <c r="C547" i="9" s="1"/>
  <c r="C465" i="9"/>
  <c r="X93" i="12"/>
  <c r="X96" i="11"/>
  <c r="F93" i="12"/>
  <c r="F96" i="11"/>
  <c r="AF93" i="12"/>
  <c r="AF96" i="11"/>
  <c r="AE93" i="12"/>
  <c r="AE96" i="11"/>
  <c r="C549" i="12"/>
  <c r="C549" i="9" s="1"/>
  <c r="C467" i="9"/>
  <c r="AE95" i="10"/>
  <c r="AE92" i="9"/>
  <c r="C533" i="12"/>
  <c r="C533" i="9" s="1"/>
  <c r="C451" i="9"/>
  <c r="C550" i="12"/>
  <c r="C550" i="9" s="1"/>
  <c r="C468" i="9"/>
  <c r="C525" i="12"/>
  <c r="C525" i="9" s="1"/>
  <c r="C443" i="9"/>
  <c r="C526" i="12"/>
  <c r="C526" i="9" s="1"/>
  <c r="C444" i="9"/>
  <c r="AG93" i="12"/>
  <c r="AG96" i="11"/>
  <c r="C557" i="12"/>
  <c r="C557" i="9" s="1"/>
  <c r="C475" i="9"/>
  <c r="R93" i="12"/>
  <c r="R96" i="11"/>
  <c r="V95" i="10"/>
  <c r="V92" i="9"/>
  <c r="C562" i="12"/>
  <c r="C562" i="9" s="1"/>
  <c r="C480" i="9"/>
  <c r="C529" i="12"/>
  <c r="C529" i="9" s="1"/>
  <c r="C447" i="9"/>
  <c r="C544" i="12"/>
  <c r="C544" i="9" s="1"/>
  <c r="C462" i="9"/>
  <c r="AI97" i="10"/>
  <c r="AI94" i="9"/>
  <c r="C548" i="12"/>
  <c r="C548" i="9" s="1"/>
  <c r="C466" i="9"/>
  <c r="C535" i="12"/>
  <c r="C535" i="9" s="1"/>
  <c r="C453" i="9"/>
  <c r="N95" i="10"/>
  <c r="N92" i="9"/>
  <c r="C515" i="12"/>
  <c r="C515" i="9" s="1"/>
  <c r="C433" i="9"/>
  <c r="C555" i="12"/>
  <c r="C555" i="9" s="1"/>
  <c r="C473" i="9"/>
  <c r="C538" i="12"/>
  <c r="C538" i="9" s="1"/>
  <c r="C456" i="9"/>
  <c r="C510" i="12"/>
  <c r="C510" i="9" s="1"/>
  <c r="C428" i="9"/>
  <c r="O93" i="12"/>
  <c r="O96" i="11"/>
  <c r="C563" i="12"/>
  <c r="C563" i="9" s="1"/>
  <c r="C481" i="9"/>
  <c r="AL95" i="10"/>
  <c r="AL92" i="9"/>
  <c r="L95" i="10"/>
  <c r="L92" i="9"/>
  <c r="S93" i="12"/>
  <c r="S96" i="11"/>
  <c r="C572" i="12"/>
  <c r="C572" i="9" s="1"/>
  <c r="C490" i="9"/>
  <c r="N93" i="12"/>
  <c r="N96" i="11"/>
  <c r="C540" i="12"/>
  <c r="C540" i="9" s="1"/>
  <c r="C458" i="9"/>
  <c r="I93" i="12"/>
  <c r="I96" i="11"/>
  <c r="E95" i="10"/>
  <c r="E92" i="9"/>
  <c r="C507" i="12"/>
  <c r="C507" i="9" s="1"/>
  <c r="C425" i="9"/>
  <c r="J95" i="10"/>
  <c r="J92" i="9"/>
  <c r="C531" i="12"/>
  <c r="C531" i="9" s="1"/>
  <c r="C449" i="9"/>
  <c r="C553" i="12"/>
  <c r="C553" i="9" s="1"/>
  <c r="C471" i="9"/>
  <c r="C543" i="12"/>
  <c r="C543" i="9" s="1"/>
  <c r="C461" i="9"/>
  <c r="AB93" i="12"/>
  <c r="AB96" i="11"/>
  <c r="Z94" i="12"/>
  <c r="Z97" i="11"/>
  <c r="AA93" i="12"/>
  <c r="AA96" i="11"/>
  <c r="AI93" i="12"/>
  <c r="AI96" i="11"/>
  <c r="AD95" i="10"/>
  <c r="AD92" i="9"/>
  <c r="C539" i="12"/>
  <c r="C539" i="9" s="1"/>
  <c r="C457" i="9"/>
  <c r="C536" i="12"/>
  <c r="C536" i="9" s="1"/>
  <c r="C454" i="9"/>
  <c r="Q95" i="10"/>
  <c r="Q92" i="9"/>
  <c r="C542" i="12"/>
  <c r="C542" i="9" s="1"/>
  <c r="C460" i="9"/>
  <c r="S98" i="10"/>
  <c r="S95" i="9"/>
  <c r="C524" i="12"/>
  <c r="C524" i="9" s="1"/>
  <c r="C442" i="9"/>
  <c r="C500" i="12"/>
  <c r="C500" i="9" s="1"/>
  <c r="C418" i="9"/>
  <c r="L41" i="8" l="1"/>
  <c r="L46" i="8" s="1"/>
  <c r="K43" i="8"/>
  <c r="I94" i="9"/>
  <c r="I97" i="10"/>
  <c r="AD96" i="10"/>
  <c r="AD93" i="9"/>
  <c r="D96" i="10"/>
  <c r="D93" i="9"/>
  <c r="G96" i="10"/>
  <c r="G93" i="9"/>
  <c r="N94" i="12"/>
  <c r="N97" i="11"/>
  <c r="AE94" i="12"/>
  <c r="AE97" i="11"/>
  <c r="W94" i="12"/>
  <c r="W97" i="11"/>
  <c r="AG96" i="10"/>
  <c r="AG93" i="9"/>
  <c r="K94" i="12"/>
  <c r="K97" i="11"/>
  <c r="M96" i="10"/>
  <c r="M93" i="9"/>
  <c r="J95" i="12"/>
  <c r="J98" i="11"/>
  <c r="E94" i="12"/>
  <c r="E97" i="11"/>
  <c r="H96" i="10"/>
  <c r="H93" i="9"/>
  <c r="AL96" i="10"/>
  <c r="AL93" i="9"/>
  <c r="F96" i="10"/>
  <c r="F93" i="9"/>
  <c r="Y96" i="10"/>
  <c r="Y93" i="9"/>
  <c r="AF96" i="10"/>
  <c r="AF93" i="9"/>
  <c r="O93" i="9"/>
  <c r="O96" i="10"/>
  <c r="L94" i="12"/>
  <c r="L97" i="11"/>
  <c r="AC94" i="12"/>
  <c r="AC97" i="11"/>
  <c r="G94" i="12"/>
  <c r="G97" i="11"/>
  <c r="L96" i="10"/>
  <c r="L93" i="9"/>
  <c r="AA96" i="10"/>
  <c r="AA93" i="9"/>
  <c r="R96" i="10"/>
  <c r="R93" i="9"/>
  <c r="AF94" i="12"/>
  <c r="AF97" i="11"/>
  <c r="P94" i="12"/>
  <c r="P97" i="11"/>
  <c r="D38" i="8"/>
  <c r="G38" i="8"/>
  <c r="F38" i="8"/>
  <c r="E38" i="8"/>
  <c r="C38" i="8"/>
  <c r="AJ96" i="10"/>
  <c r="AJ93" i="9"/>
  <c r="AJ94" i="12"/>
  <c r="AJ97" i="11"/>
  <c r="AC96" i="10"/>
  <c r="AC93" i="9"/>
  <c r="Z96" i="10"/>
  <c r="Z93" i="9"/>
  <c r="AB94" i="12"/>
  <c r="AB97" i="11"/>
  <c r="R94" i="12"/>
  <c r="R97" i="11"/>
  <c r="H94" i="12"/>
  <c r="H97" i="11"/>
  <c r="Y94" i="12"/>
  <c r="Y97" i="11"/>
  <c r="N96" i="10"/>
  <c r="N93" i="9"/>
  <c r="AH96" i="10"/>
  <c r="AH93" i="9"/>
  <c r="Q96" i="10"/>
  <c r="Q93" i="9"/>
  <c r="AI94" i="12"/>
  <c r="AI97" i="11"/>
  <c r="AK96" i="10"/>
  <c r="AK93" i="9"/>
  <c r="X96" i="10"/>
  <c r="X93" i="9"/>
  <c r="AA94" i="12"/>
  <c r="AA97" i="11"/>
  <c r="E96" i="10"/>
  <c r="E93" i="9"/>
  <c r="S99" i="10"/>
  <c r="S96" i="9"/>
  <c r="Z95" i="12"/>
  <c r="Z98" i="11"/>
  <c r="I94" i="12"/>
  <c r="I97" i="11"/>
  <c r="S94" i="12"/>
  <c r="S97" i="11"/>
  <c r="O94" i="12"/>
  <c r="O97" i="11"/>
  <c r="AM96" i="10"/>
  <c r="AM93" i="9"/>
  <c r="AB96" i="10"/>
  <c r="AB93" i="9"/>
  <c r="K96" i="10"/>
  <c r="K93" i="9"/>
  <c r="T94" i="12"/>
  <c r="T97" i="11"/>
  <c r="W96" i="10"/>
  <c r="W93" i="9"/>
  <c r="U94" i="12"/>
  <c r="U97" i="11"/>
  <c r="AH94" i="12"/>
  <c r="AH97" i="11"/>
  <c r="J96" i="10"/>
  <c r="J93" i="9"/>
  <c r="X94" i="12"/>
  <c r="X97" i="11"/>
  <c r="U96" i="10"/>
  <c r="U93" i="9"/>
  <c r="D94" i="12"/>
  <c r="D97" i="11"/>
  <c r="Q94" i="12"/>
  <c r="Q97" i="11"/>
  <c r="AG94" i="12"/>
  <c r="AG97" i="11"/>
  <c r="AI95" i="9"/>
  <c r="AI98" i="10"/>
  <c r="V96" i="10"/>
  <c r="V93" i="9"/>
  <c r="AE96" i="10"/>
  <c r="AE93" i="9"/>
  <c r="F94" i="12"/>
  <c r="F97" i="11"/>
  <c r="AK94" i="12"/>
  <c r="AK97" i="11"/>
  <c r="AM94" i="12"/>
  <c r="AM97" i="11"/>
  <c r="AD94" i="12"/>
  <c r="AD97" i="11"/>
  <c r="AL94" i="12"/>
  <c r="AL97" i="11"/>
  <c r="V94" i="12"/>
  <c r="V97" i="11"/>
  <c r="M94" i="12"/>
  <c r="M97" i="11"/>
  <c r="P96" i="10"/>
  <c r="P93" i="9"/>
  <c r="T96" i="10"/>
  <c r="T93" i="9"/>
  <c r="M41" i="8" l="1"/>
  <c r="M46" i="8" s="1"/>
  <c r="L43" i="8"/>
  <c r="D17" i="8"/>
  <c r="G17" i="8"/>
  <c r="I98" i="10"/>
  <c r="I95" i="9"/>
  <c r="AM95" i="12"/>
  <c r="AM98" i="11"/>
  <c r="T95" i="12"/>
  <c r="T98" i="11"/>
  <c r="AK97" i="10"/>
  <c r="AK94" i="9"/>
  <c r="AJ97" i="10"/>
  <c r="AJ94" i="9"/>
  <c r="T97" i="10"/>
  <c r="T94" i="9"/>
  <c r="AK95" i="12"/>
  <c r="AK98" i="11"/>
  <c r="AI99" i="10"/>
  <c r="AI96" i="9"/>
  <c r="U95" i="12"/>
  <c r="U98" i="11"/>
  <c r="S95" i="12"/>
  <c r="S98" i="11"/>
  <c r="AI95" i="12"/>
  <c r="AI98" i="11"/>
  <c r="Y95" i="12"/>
  <c r="Y98" i="11"/>
  <c r="AC95" i="12"/>
  <c r="AC98" i="11"/>
  <c r="E95" i="12"/>
  <c r="E98" i="11"/>
  <c r="O95" i="12"/>
  <c r="O98" i="11"/>
  <c r="G95" i="12"/>
  <c r="G98" i="11"/>
  <c r="K97" i="10"/>
  <c r="K94" i="9"/>
  <c r="E97" i="10"/>
  <c r="E94" i="9"/>
  <c r="Z97" i="10"/>
  <c r="Z94" i="9"/>
  <c r="R97" i="10"/>
  <c r="R94" i="9"/>
  <c r="Y97" i="10"/>
  <c r="Y94" i="9"/>
  <c r="AG97" i="10"/>
  <c r="AG94" i="9"/>
  <c r="G97" i="10"/>
  <c r="G94" i="9"/>
  <c r="AB95" i="12"/>
  <c r="AB98" i="11"/>
  <c r="K95" i="12"/>
  <c r="K98" i="11"/>
  <c r="V97" i="10"/>
  <c r="V94" i="9"/>
  <c r="S100" i="10"/>
  <c r="S97" i="9"/>
  <c r="N97" i="10"/>
  <c r="N94" i="9"/>
  <c r="H97" i="10"/>
  <c r="H94" i="9"/>
  <c r="AA95" i="12"/>
  <c r="AA98" i="11"/>
  <c r="H95" i="12"/>
  <c r="H98" i="11"/>
  <c r="L95" i="12"/>
  <c r="L98" i="11"/>
  <c r="J96" i="12"/>
  <c r="J99" i="11"/>
  <c r="W95" i="12"/>
  <c r="W98" i="11"/>
  <c r="Q97" i="10"/>
  <c r="Q94" i="9"/>
  <c r="AA97" i="10"/>
  <c r="AA94" i="9"/>
  <c r="F97" i="10"/>
  <c r="F94" i="9"/>
  <c r="D97" i="10"/>
  <c r="D94" i="9"/>
  <c r="AH95" i="12"/>
  <c r="AH98" i="11"/>
  <c r="AF95" i="12"/>
  <c r="AF98" i="11"/>
  <c r="N95" i="12"/>
  <c r="N98" i="11"/>
  <c r="V95" i="12"/>
  <c r="V98" i="11"/>
  <c r="AF97" i="10"/>
  <c r="AF94" i="9"/>
  <c r="AL95" i="12"/>
  <c r="AL98" i="11"/>
  <c r="U97" i="10"/>
  <c r="U94" i="9"/>
  <c r="F95" i="12"/>
  <c r="F98" i="11"/>
  <c r="AG95" i="12"/>
  <c r="AG98" i="11"/>
  <c r="X95" i="12"/>
  <c r="X98" i="11"/>
  <c r="I95" i="12"/>
  <c r="I98" i="11"/>
  <c r="AD95" i="12"/>
  <c r="AD98" i="11"/>
  <c r="AB97" i="10"/>
  <c r="AB94" i="9"/>
  <c r="AC97" i="10"/>
  <c r="AC94" i="9"/>
  <c r="P97" i="10"/>
  <c r="P94" i="9"/>
  <c r="Q95" i="12"/>
  <c r="Q98" i="11"/>
  <c r="Z96" i="12"/>
  <c r="Z99" i="11"/>
  <c r="R95" i="12"/>
  <c r="R98" i="11"/>
  <c r="AJ95" i="12"/>
  <c r="AJ98" i="11"/>
  <c r="P95" i="12"/>
  <c r="P98" i="11"/>
  <c r="O97" i="10"/>
  <c r="O94" i="9"/>
  <c r="AE95" i="12"/>
  <c r="AE98" i="11"/>
  <c r="D95" i="12"/>
  <c r="D98" i="11"/>
  <c r="M95" i="12"/>
  <c r="M98" i="11"/>
  <c r="AE97" i="10"/>
  <c r="AE94" i="9"/>
  <c r="J97" i="10"/>
  <c r="J94" i="9"/>
  <c r="W97" i="10"/>
  <c r="W94" i="9"/>
  <c r="F17" i="8"/>
  <c r="AM97" i="10"/>
  <c r="AM94" i="9"/>
  <c r="X97" i="10"/>
  <c r="X94" i="9"/>
  <c r="AH97" i="10"/>
  <c r="AH94" i="9"/>
  <c r="L97" i="10"/>
  <c r="L94" i="9"/>
  <c r="AL97" i="10"/>
  <c r="AL94" i="9"/>
  <c r="M97" i="10"/>
  <c r="M94" i="9"/>
  <c r="AD97" i="10"/>
  <c r="AD94" i="9"/>
  <c r="N41" i="8" l="1"/>
  <c r="N46" i="8" s="1"/>
  <c r="M43" i="8"/>
  <c r="I99" i="10"/>
  <c r="I96" i="9"/>
  <c r="AH98" i="10"/>
  <c r="AH95" i="9"/>
  <c r="Z97" i="12"/>
  <c r="Z100" i="11"/>
  <c r="AC98" i="10"/>
  <c r="AC95" i="9"/>
  <c r="U98" i="10"/>
  <c r="U95" i="9"/>
  <c r="F98" i="10"/>
  <c r="F95" i="9"/>
  <c r="W96" i="12"/>
  <c r="W99" i="11"/>
  <c r="S101" i="10"/>
  <c r="S98" i="9"/>
  <c r="R98" i="10"/>
  <c r="R95" i="9"/>
  <c r="Y96" i="12"/>
  <c r="Y99" i="11"/>
  <c r="P96" i="12"/>
  <c r="P99" i="11"/>
  <c r="AG96" i="12"/>
  <c r="AG99" i="11"/>
  <c r="AL96" i="12"/>
  <c r="AL99" i="11"/>
  <c r="AF96" i="12"/>
  <c r="AF99" i="11"/>
  <c r="AA96" i="12"/>
  <c r="AA99" i="11"/>
  <c r="O96" i="12"/>
  <c r="O99" i="11"/>
  <c r="AI100" i="10"/>
  <c r="AI97" i="9"/>
  <c r="AK98" i="10"/>
  <c r="AK95" i="9"/>
  <c r="N96" i="12"/>
  <c r="N99" i="11"/>
  <c r="G96" i="12"/>
  <c r="G99" i="11"/>
  <c r="E17" i="8"/>
  <c r="AB98" i="10"/>
  <c r="AB95" i="9"/>
  <c r="AA98" i="10"/>
  <c r="AA95" i="9"/>
  <c r="J97" i="12"/>
  <c r="J100" i="11"/>
  <c r="V98" i="10"/>
  <c r="V95" i="9"/>
  <c r="G98" i="10"/>
  <c r="G95" i="9"/>
  <c r="Z98" i="10"/>
  <c r="Z95" i="9"/>
  <c r="AI96" i="12"/>
  <c r="AI99" i="11"/>
  <c r="AK96" i="12"/>
  <c r="AK99" i="11"/>
  <c r="T96" i="12"/>
  <c r="T99" i="11"/>
  <c r="P98" i="10"/>
  <c r="P95" i="9"/>
  <c r="U96" i="12"/>
  <c r="U99" i="11"/>
  <c r="AD98" i="10"/>
  <c r="AD95" i="9"/>
  <c r="X96" i="12"/>
  <c r="X99" i="11"/>
  <c r="M98" i="10"/>
  <c r="M95" i="9"/>
  <c r="AL98" i="10"/>
  <c r="AL95" i="9"/>
  <c r="Q96" i="12"/>
  <c r="Q99" i="11"/>
  <c r="F96" i="12"/>
  <c r="F99" i="11"/>
  <c r="AH96" i="12"/>
  <c r="AH99" i="11"/>
  <c r="E96" i="12"/>
  <c r="E99" i="11"/>
  <c r="AJ98" i="10"/>
  <c r="AJ95" i="9"/>
  <c r="O98" i="10"/>
  <c r="O95" i="9"/>
  <c r="J98" i="10"/>
  <c r="J95" i="9"/>
  <c r="D96" i="12"/>
  <c r="D99" i="11"/>
  <c r="AD96" i="12"/>
  <c r="AD99" i="11"/>
  <c r="K96" i="12"/>
  <c r="K99" i="11"/>
  <c r="AM98" i="10"/>
  <c r="AM95" i="9"/>
  <c r="AE98" i="10"/>
  <c r="AE95" i="9"/>
  <c r="AJ96" i="12"/>
  <c r="AJ99" i="11"/>
  <c r="AF98" i="10"/>
  <c r="AF95" i="9"/>
  <c r="L96" i="12"/>
  <c r="L99" i="11"/>
  <c r="H98" i="10"/>
  <c r="H95" i="9"/>
  <c r="AG98" i="10"/>
  <c r="AG95" i="9"/>
  <c r="E98" i="10"/>
  <c r="E95" i="9"/>
  <c r="S96" i="12"/>
  <c r="S99" i="11"/>
  <c r="AM96" i="12"/>
  <c r="AM99" i="11"/>
  <c r="R96" i="12"/>
  <c r="R99" i="11"/>
  <c r="D98" i="10"/>
  <c r="D95" i="9"/>
  <c r="N98" i="10"/>
  <c r="N95" i="9"/>
  <c r="Y98" i="10"/>
  <c r="Y95" i="9"/>
  <c r="K98" i="10"/>
  <c r="K95" i="9"/>
  <c r="H96" i="12"/>
  <c r="H99" i="11"/>
  <c r="W98" i="10"/>
  <c r="W95" i="9"/>
  <c r="X98" i="10"/>
  <c r="X95" i="9"/>
  <c r="L98" i="10"/>
  <c r="L95" i="9"/>
  <c r="M96" i="12"/>
  <c r="M99" i="11"/>
  <c r="AE96" i="12"/>
  <c r="AE99" i="11"/>
  <c r="I96" i="12"/>
  <c r="I99" i="11"/>
  <c r="V96" i="12"/>
  <c r="V99" i="11"/>
  <c r="Q98" i="10"/>
  <c r="Q95" i="9"/>
  <c r="AB96" i="12"/>
  <c r="AB99" i="11"/>
  <c r="AC96" i="12"/>
  <c r="AC99" i="11"/>
  <c r="T98" i="10"/>
  <c r="T95" i="9"/>
  <c r="O41" i="8" l="1"/>
  <c r="O46" i="8" s="1"/>
  <c r="N43" i="8"/>
  <c r="I100" i="10"/>
  <c r="I97" i="9"/>
  <c r="J99" i="10"/>
  <c r="J96" i="9"/>
  <c r="P99" i="10"/>
  <c r="P96" i="9"/>
  <c r="Q99" i="10"/>
  <c r="Q96" i="9"/>
  <c r="X97" i="12"/>
  <c r="X100" i="11"/>
  <c r="R99" i="10"/>
  <c r="R96" i="9"/>
  <c r="E99" i="10"/>
  <c r="E96" i="9"/>
  <c r="AF99" i="10"/>
  <c r="AF96" i="9"/>
  <c r="O99" i="10"/>
  <c r="O96" i="9"/>
  <c r="H97" i="12"/>
  <c r="H100" i="11"/>
  <c r="AM99" i="10"/>
  <c r="AM96" i="9"/>
  <c r="M99" i="10"/>
  <c r="M96" i="9"/>
  <c r="K97" i="12"/>
  <c r="K100" i="11"/>
  <c r="Z99" i="10"/>
  <c r="Z96" i="9"/>
  <c r="P97" i="12"/>
  <c r="P100" i="11"/>
  <c r="R97" i="12"/>
  <c r="R100" i="11"/>
  <c r="AC97" i="12"/>
  <c r="AC100" i="11"/>
  <c r="L99" i="10"/>
  <c r="L96" i="9"/>
  <c r="K99" i="10"/>
  <c r="K96" i="9"/>
  <c r="AJ97" i="12"/>
  <c r="AJ100" i="11"/>
  <c r="AD97" i="12"/>
  <c r="AD100" i="11"/>
  <c r="Q97" i="12"/>
  <c r="Q100" i="11"/>
  <c r="AK97" i="12"/>
  <c r="AK100" i="11"/>
  <c r="G99" i="10"/>
  <c r="G96" i="9"/>
  <c r="AB99" i="10"/>
  <c r="AB96" i="9"/>
  <c r="AK99" i="10"/>
  <c r="AK96" i="9"/>
  <c r="AF97" i="12"/>
  <c r="AF100" i="11"/>
  <c r="S102" i="10"/>
  <c r="S99" i="9"/>
  <c r="AC96" i="9"/>
  <c r="AC99" i="10"/>
  <c r="D99" i="10"/>
  <c r="D96" i="9"/>
  <c r="AA99" i="10"/>
  <c r="AA96" i="9"/>
  <c r="I97" i="12"/>
  <c r="I100" i="11"/>
  <c r="W97" i="12"/>
  <c r="W100" i="11"/>
  <c r="Z98" i="12"/>
  <c r="Z101" i="11"/>
  <c r="N97" i="12"/>
  <c r="N100" i="11"/>
  <c r="T99" i="10"/>
  <c r="T96" i="9"/>
  <c r="AG99" i="10"/>
  <c r="AG96" i="9"/>
  <c r="AJ99" i="10"/>
  <c r="AJ96" i="9"/>
  <c r="E97" i="12"/>
  <c r="E100" i="11"/>
  <c r="U97" i="12"/>
  <c r="U100" i="11"/>
  <c r="AI101" i="10"/>
  <c r="AI98" i="9"/>
  <c r="AL97" i="12"/>
  <c r="AL100" i="11"/>
  <c r="Y97" i="12"/>
  <c r="Y100" i="11"/>
  <c r="U99" i="10"/>
  <c r="U96" i="9"/>
  <c r="X99" i="10"/>
  <c r="X96" i="9"/>
  <c r="AI97" i="12"/>
  <c r="AI100" i="11"/>
  <c r="V99" i="10"/>
  <c r="V96" i="9"/>
  <c r="AB97" i="12"/>
  <c r="AB100" i="11"/>
  <c r="AE97" i="12"/>
  <c r="AE100" i="11"/>
  <c r="S97" i="12"/>
  <c r="S100" i="11"/>
  <c r="H99" i="10"/>
  <c r="H96" i="9"/>
  <c r="AE99" i="10"/>
  <c r="AE96" i="9"/>
  <c r="AL99" i="10"/>
  <c r="AL96" i="9"/>
  <c r="J98" i="12"/>
  <c r="J101" i="11"/>
  <c r="G97" i="12"/>
  <c r="G100" i="11"/>
  <c r="O97" i="12"/>
  <c r="O100" i="11"/>
  <c r="M97" i="12"/>
  <c r="M100" i="11"/>
  <c r="F97" i="12"/>
  <c r="F100" i="11"/>
  <c r="T97" i="12"/>
  <c r="T100" i="11"/>
  <c r="AA97" i="12"/>
  <c r="AA100" i="11"/>
  <c r="V97" i="12"/>
  <c r="V100" i="11"/>
  <c r="AM97" i="12"/>
  <c r="AM100" i="11"/>
  <c r="AD99" i="10"/>
  <c r="AD96" i="9"/>
  <c r="Y99" i="10"/>
  <c r="Y96" i="9"/>
  <c r="D97" i="12"/>
  <c r="D100" i="11"/>
  <c r="W99" i="10"/>
  <c r="W96" i="9"/>
  <c r="N99" i="10"/>
  <c r="N96" i="9"/>
  <c r="L97" i="12"/>
  <c r="L100" i="11"/>
  <c r="AH97" i="12"/>
  <c r="AH100" i="11"/>
  <c r="AG97" i="12"/>
  <c r="AG100" i="11"/>
  <c r="F99" i="10"/>
  <c r="F96" i="9"/>
  <c r="AH99" i="10"/>
  <c r="AH96" i="9"/>
  <c r="P41" i="8" l="1"/>
  <c r="P46" i="8" s="1"/>
  <c r="O43" i="8"/>
  <c r="I101" i="10"/>
  <c r="I98" i="9"/>
  <c r="AM98" i="12"/>
  <c r="AM101" i="11"/>
  <c r="Y98" i="12"/>
  <c r="Y101" i="11"/>
  <c r="X98" i="12"/>
  <c r="X101" i="11"/>
  <c r="AH100" i="10"/>
  <c r="AH97" i="9"/>
  <c r="O100" i="10"/>
  <c r="O97" i="9"/>
  <c r="D98" i="12"/>
  <c r="D101" i="11"/>
  <c r="V98" i="12"/>
  <c r="V101" i="11"/>
  <c r="AE98" i="12"/>
  <c r="AE101" i="11"/>
  <c r="AL98" i="12"/>
  <c r="AL101" i="11"/>
  <c r="I98" i="12"/>
  <c r="I101" i="11"/>
  <c r="AJ98" i="12"/>
  <c r="AJ101" i="11"/>
  <c r="R98" i="12"/>
  <c r="R101" i="11"/>
  <c r="F98" i="12"/>
  <c r="F101" i="11"/>
  <c r="E98" i="12"/>
  <c r="E101" i="11"/>
  <c r="AD98" i="12"/>
  <c r="AD101" i="11"/>
  <c r="AB100" i="10"/>
  <c r="AB97" i="9"/>
  <c r="AH98" i="12"/>
  <c r="AH101" i="11"/>
  <c r="M98" i="12"/>
  <c r="M101" i="11"/>
  <c r="F100" i="10"/>
  <c r="F97" i="9"/>
  <c r="AL100" i="10"/>
  <c r="AL97" i="9"/>
  <c r="X100" i="10"/>
  <c r="X97" i="9"/>
  <c r="AJ100" i="10"/>
  <c r="AJ97" i="9"/>
  <c r="S103" i="10"/>
  <c r="S100" i="9"/>
  <c r="G100" i="10"/>
  <c r="G97" i="9"/>
  <c r="M100" i="10"/>
  <c r="M97" i="9"/>
  <c r="AF100" i="10"/>
  <c r="AF97" i="9"/>
  <c r="Q100" i="10"/>
  <c r="Q97" i="9"/>
  <c r="J99" i="12"/>
  <c r="J102" i="11"/>
  <c r="N98" i="12"/>
  <c r="N101" i="11"/>
  <c r="K98" i="12"/>
  <c r="K101" i="11"/>
  <c r="O98" i="12"/>
  <c r="O101" i="11"/>
  <c r="AK98" i="12"/>
  <c r="AK101" i="11"/>
  <c r="Y100" i="10"/>
  <c r="Y97" i="9"/>
  <c r="AE100" i="10"/>
  <c r="AE97" i="9"/>
  <c r="U100" i="10"/>
  <c r="U97" i="9"/>
  <c r="AI102" i="10"/>
  <c r="AI99" i="9"/>
  <c r="AG100" i="10"/>
  <c r="AG97" i="9"/>
  <c r="AA100" i="10"/>
  <c r="AA97" i="9"/>
  <c r="K100" i="10"/>
  <c r="K97" i="9"/>
  <c r="AM100" i="10"/>
  <c r="AM97" i="9"/>
  <c r="E100" i="10"/>
  <c r="E97" i="9"/>
  <c r="P100" i="10"/>
  <c r="P97" i="9"/>
  <c r="AI98" i="12"/>
  <c r="AI101" i="11"/>
  <c r="AC100" i="10"/>
  <c r="AC97" i="9"/>
  <c r="W100" i="10"/>
  <c r="W97" i="9"/>
  <c r="Z99" i="12"/>
  <c r="Z102" i="11"/>
  <c r="Q98" i="12"/>
  <c r="Q101" i="11"/>
  <c r="H98" i="12"/>
  <c r="H101" i="11"/>
  <c r="S98" i="12"/>
  <c r="S101" i="11"/>
  <c r="AC98" i="12"/>
  <c r="AC101" i="11"/>
  <c r="L98" i="12"/>
  <c r="L101" i="11"/>
  <c r="AA98" i="12"/>
  <c r="AA101" i="11"/>
  <c r="AB98" i="12"/>
  <c r="AB101" i="11"/>
  <c r="AF98" i="12"/>
  <c r="AF101" i="11"/>
  <c r="P98" i="12"/>
  <c r="P101" i="11"/>
  <c r="AG98" i="12"/>
  <c r="AG101" i="11"/>
  <c r="T98" i="12"/>
  <c r="T101" i="11"/>
  <c r="G98" i="12"/>
  <c r="G101" i="11"/>
  <c r="U98" i="12"/>
  <c r="U101" i="11"/>
  <c r="W98" i="12"/>
  <c r="W101" i="11"/>
  <c r="N100" i="10"/>
  <c r="N97" i="9"/>
  <c r="AD100" i="10"/>
  <c r="AD97" i="9"/>
  <c r="H100" i="10"/>
  <c r="H97" i="9"/>
  <c r="V100" i="10"/>
  <c r="V97" i="9"/>
  <c r="T100" i="10"/>
  <c r="T97" i="9"/>
  <c r="D100" i="10"/>
  <c r="D97" i="9"/>
  <c r="AK100" i="10"/>
  <c r="AK97" i="9"/>
  <c r="L100" i="10"/>
  <c r="L97" i="9"/>
  <c r="Z100" i="10"/>
  <c r="Z97" i="9"/>
  <c r="R100" i="10"/>
  <c r="R97" i="9"/>
  <c r="J100" i="10"/>
  <c r="J97" i="9"/>
  <c r="Q41" i="8" l="1"/>
  <c r="Q46" i="8" s="1"/>
  <c r="P43" i="8"/>
  <c r="I102" i="10"/>
  <c r="I99" i="9"/>
  <c r="H99" i="12"/>
  <c r="H102" i="11"/>
  <c r="J100" i="12"/>
  <c r="J103" i="11"/>
  <c r="AK101" i="10"/>
  <c r="AK98" i="9"/>
  <c r="AC101" i="10"/>
  <c r="AC98" i="9"/>
  <c r="G101" i="10"/>
  <c r="G98" i="9"/>
  <c r="AF99" i="12"/>
  <c r="AF102" i="11"/>
  <c r="Q99" i="12"/>
  <c r="Q102" i="11"/>
  <c r="O99" i="12"/>
  <c r="O102" i="11"/>
  <c r="AD99" i="12"/>
  <c r="AD102" i="11"/>
  <c r="AJ99" i="12"/>
  <c r="AJ102" i="11"/>
  <c r="V99" i="12"/>
  <c r="V102" i="11"/>
  <c r="X99" i="12"/>
  <c r="X102" i="11"/>
  <c r="L99" i="12"/>
  <c r="L102" i="11"/>
  <c r="AK99" i="12"/>
  <c r="AK102" i="11"/>
  <c r="AE99" i="12"/>
  <c r="AE102" i="11"/>
  <c r="J101" i="10"/>
  <c r="J98" i="9"/>
  <c r="AI103" i="10"/>
  <c r="AI100" i="9"/>
  <c r="AL101" i="10"/>
  <c r="AL98" i="9"/>
  <c r="AH101" i="10"/>
  <c r="AH98" i="9"/>
  <c r="G99" i="12"/>
  <c r="G102" i="11"/>
  <c r="AI99" i="12"/>
  <c r="AI102" i="11"/>
  <c r="R101" i="10"/>
  <c r="R98" i="9"/>
  <c r="D101" i="10"/>
  <c r="D98" i="9"/>
  <c r="AD101" i="10"/>
  <c r="AD98" i="9"/>
  <c r="K101" i="10"/>
  <c r="K98" i="9"/>
  <c r="U101" i="10"/>
  <c r="U98" i="9"/>
  <c r="Q101" i="10"/>
  <c r="Q98" i="9"/>
  <c r="S104" i="10"/>
  <c r="S101" i="9"/>
  <c r="F101" i="10"/>
  <c r="F98" i="9"/>
  <c r="AC99" i="12"/>
  <c r="AC102" i="11"/>
  <c r="K99" i="12"/>
  <c r="K102" i="11"/>
  <c r="I99" i="12"/>
  <c r="I102" i="11"/>
  <c r="Z101" i="10"/>
  <c r="Z98" i="9"/>
  <c r="P99" i="12"/>
  <c r="P102" i="11"/>
  <c r="H101" i="10"/>
  <c r="H98" i="9"/>
  <c r="AM101" i="10"/>
  <c r="AM98" i="9"/>
  <c r="AB101" i="10"/>
  <c r="AB98" i="9"/>
  <c r="T99" i="12"/>
  <c r="T102" i="11"/>
  <c r="Z100" i="12"/>
  <c r="Z103" i="11"/>
  <c r="E99" i="12"/>
  <c r="E102" i="11"/>
  <c r="Y99" i="12"/>
  <c r="Y102" i="11"/>
  <c r="T101" i="10"/>
  <c r="T98" i="9"/>
  <c r="P101" i="10"/>
  <c r="P98" i="9"/>
  <c r="AA101" i="10"/>
  <c r="AA98" i="9"/>
  <c r="AF101" i="10"/>
  <c r="AF98" i="9"/>
  <c r="W99" i="12"/>
  <c r="W102" i="11"/>
  <c r="AA99" i="12"/>
  <c r="AA102" i="11"/>
  <c r="S99" i="12"/>
  <c r="S102" i="11"/>
  <c r="N99" i="12"/>
  <c r="N102" i="11"/>
  <c r="AH99" i="12"/>
  <c r="AH102" i="11"/>
  <c r="F99" i="12"/>
  <c r="F102" i="11"/>
  <c r="AL99" i="12"/>
  <c r="AL102" i="11"/>
  <c r="AM99" i="12"/>
  <c r="AM102" i="11"/>
  <c r="U99" i="12"/>
  <c r="U102" i="11"/>
  <c r="R99" i="12"/>
  <c r="R102" i="11"/>
  <c r="AB99" i="12"/>
  <c r="AB102" i="11"/>
  <c r="M99" i="12"/>
  <c r="M102" i="11"/>
  <c r="D99" i="12"/>
  <c r="D102" i="11"/>
  <c r="N101" i="10"/>
  <c r="N98" i="9"/>
  <c r="AE101" i="10"/>
  <c r="AE98" i="9"/>
  <c r="AJ101" i="10"/>
  <c r="AJ98" i="9"/>
  <c r="AG99" i="12"/>
  <c r="AG102" i="11"/>
  <c r="L101" i="10"/>
  <c r="L98" i="9"/>
  <c r="V101" i="10"/>
  <c r="V98" i="9"/>
  <c r="W101" i="10"/>
  <c r="W98" i="9"/>
  <c r="E101" i="10"/>
  <c r="E98" i="9"/>
  <c r="AG101" i="10"/>
  <c r="AG98" i="9"/>
  <c r="Y101" i="10"/>
  <c r="Y98" i="9"/>
  <c r="M101" i="10"/>
  <c r="M98" i="9"/>
  <c r="X101" i="10"/>
  <c r="X98" i="9"/>
  <c r="O101" i="10"/>
  <c r="O98" i="9"/>
  <c r="R41" i="8" l="1"/>
  <c r="R46" i="8" s="1"/>
  <c r="Q43" i="8"/>
  <c r="I103" i="10"/>
  <c r="I100" i="9"/>
  <c r="F100" i="12"/>
  <c r="F103" i="11"/>
  <c r="K100" i="12"/>
  <c r="K103" i="11"/>
  <c r="H102" i="10"/>
  <c r="H99" i="9"/>
  <c r="U100" i="12"/>
  <c r="U103" i="11"/>
  <c r="P100" i="12"/>
  <c r="P103" i="11"/>
  <c r="AE100" i="12"/>
  <c r="AE103" i="11"/>
  <c r="V100" i="12"/>
  <c r="V103" i="11"/>
  <c r="Q100" i="12"/>
  <c r="Q103" i="11"/>
  <c r="Z101" i="12"/>
  <c r="Z104" i="11"/>
  <c r="O100" i="12"/>
  <c r="O103" i="11"/>
  <c r="N102" i="10"/>
  <c r="N99" i="9"/>
  <c r="AD102" i="10"/>
  <c r="AD99" i="9"/>
  <c r="AC102" i="10"/>
  <c r="AC99" i="9"/>
  <c r="AG100" i="12"/>
  <c r="AG103" i="11"/>
  <c r="D100" i="12"/>
  <c r="D103" i="11"/>
  <c r="AH100" i="12"/>
  <c r="AH103" i="11"/>
  <c r="W100" i="12"/>
  <c r="W103" i="11"/>
  <c r="T100" i="12"/>
  <c r="T103" i="11"/>
  <c r="AC100" i="12"/>
  <c r="AC103" i="11"/>
  <c r="X102" i="10"/>
  <c r="X99" i="9"/>
  <c r="E102" i="10"/>
  <c r="E99" i="9"/>
  <c r="T102" i="10"/>
  <c r="T99" i="9"/>
  <c r="U102" i="10"/>
  <c r="U99" i="9"/>
  <c r="D102" i="10"/>
  <c r="D99" i="9"/>
  <c r="AH102" i="10"/>
  <c r="AH99" i="9"/>
  <c r="AK102" i="10"/>
  <c r="AK99" i="9"/>
  <c r="X100" i="12"/>
  <c r="X103" i="11"/>
  <c r="AG102" i="10"/>
  <c r="AG99" i="9"/>
  <c r="P102" i="10"/>
  <c r="P99" i="9"/>
  <c r="AM100" i="12"/>
  <c r="AM103" i="11"/>
  <c r="AK100" i="12"/>
  <c r="AK103" i="11"/>
  <c r="J101" i="12"/>
  <c r="J104" i="11"/>
  <c r="M102" i="10"/>
  <c r="M99" i="9"/>
  <c r="W102" i="10"/>
  <c r="W99" i="9"/>
  <c r="AJ102" i="10"/>
  <c r="AJ99" i="9"/>
  <c r="AF102" i="10"/>
  <c r="AF99" i="9"/>
  <c r="AB102" i="10"/>
  <c r="AB99" i="9"/>
  <c r="Z102" i="10"/>
  <c r="Z99" i="9"/>
  <c r="F102" i="10"/>
  <c r="F99" i="9"/>
  <c r="K99" i="9"/>
  <c r="K102" i="10"/>
  <c r="R102" i="10"/>
  <c r="R99" i="9"/>
  <c r="AL102" i="10"/>
  <c r="AL99" i="9"/>
  <c r="AA100" i="12"/>
  <c r="AA103" i="11"/>
  <c r="G100" i="12"/>
  <c r="G103" i="11"/>
  <c r="O102" i="10"/>
  <c r="O99" i="9"/>
  <c r="J102" i="10"/>
  <c r="J99" i="9"/>
  <c r="AF100" i="12"/>
  <c r="AF103" i="11"/>
  <c r="AB100" i="12"/>
  <c r="AB103" i="11"/>
  <c r="S100" i="12"/>
  <c r="S103" i="11"/>
  <c r="E100" i="12"/>
  <c r="E103" i="11"/>
  <c r="I100" i="12"/>
  <c r="I103" i="11"/>
  <c r="AI100" i="12"/>
  <c r="AI103" i="11"/>
  <c r="L100" i="12"/>
  <c r="L103" i="11"/>
  <c r="AD100" i="12"/>
  <c r="AD103" i="11"/>
  <c r="H100" i="12"/>
  <c r="H103" i="11"/>
  <c r="R100" i="12"/>
  <c r="R103" i="11"/>
  <c r="L102" i="10"/>
  <c r="L99" i="9"/>
  <c r="Q102" i="10"/>
  <c r="Q99" i="9"/>
  <c r="M100" i="12"/>
  <c r="M103" i="11"/>
  <c r="N100" i="12"/>
  <c r="N103" i="11"/>
  <c r="Y100" i="12"/>
  <c r="Y103" i="11"/>
  <c r="AJ100" i="12"/>
  <c r="AJ103" i="11"/>
  <c r="AL100" i="12"/>
  <c r="AL103" i="11"/>
  <c r="Y102" i="10"/>
  <c r="Y99" i="9"/>
  <c r="V102" i="10"/>
  <c r="V99" i="9"/>
  <c r="AE102" i="10"/>
  <c r="AE99" i="9"/>
  <c r="AA102" i="10"/>
  <c r="AA99" i="9"/>
  <c r="AM102" i="10"/>
  <c r="AM99" i="9"/>
  <c r="S105" i="10"/>
  <c r="S102" i="9"/>
  <c r="AI104" i="10"/>
  <c r="AI101" i="9"/>
  <c r="G102" i="10"/>
  <c r="G99" i="9"/>
  <c r="S41" i="8" l="1"/>
  <c r="S46" i="8" s="1"/>
  <c r="R43" i="8"/>
  <c r="I104" i="10"/>
  <c r="I101" i="9"/>
  <c r="G101" i="12"/>
  <c r="G104" i="11"/>
  <c r="Q101" i="12"/>
  <c r="Q104" i="11"/>
  <c r="AF103" i="10"/>
  <c r="AF100" i="9"/>
  <c r="AL101" i="12"/>
  <c r="AL104" i="11"/>
  <c r="M101" i="12"/>
  <c r="M104" i="11"/>
  <c r="H101" i="12"/>
  <c r="H104" i="11"/>
  <c r="I101" i="12"/>
  <c r="I104" i="11"/>
  <c r="AF101" i="12"/>
  <c r="AF104" i="11"/>
  <c r="AA101" i="12"/>
  <c r="AA104" i="11"/>
  <c r="AK101" i="12"/>
  <c r="AK104" i="11"/>
  <c r="X101" i="12"/>
  <c r="X104" i="11"/>
  <c r="AC101" i="12"/>
  <c r="AC104" i="11"/>
  <c r="D101" i="12"/>
  <c r="D104" i="11"/>
  <c r="V101" i="12"/>
  <c r="V104" i="11"/>
  <c r="R101" i="12"/>
  <c r="R104" i="11"/>
  <c r="J102" i="12"/>
  <c r="J105" i="11"/>
  <c r="U101" i="12"/>
  <c r="U104" i="11"/>
  <c r="D103" i="10"/>
  <c r="D100" i="9"/>
  <c r="AD103" i="10"/>
  <c r="AD100" i="9"/>
  <c r="AI105" i="10"/>
  <c r="AI102" i="9"/>
  <c r="AA103" i="10"/>
  <c r="AA100" i="9"/>
  <c r="F103" i="10"/>
  <c r="F100" i="9"/>
  <c r="AJ103" i="10"/>
  <c r="AJ100" i="9"/>
  <c r="U103" i="10"/>
  <c r="U100" i="9"/>
  <c r="N103" i="10"/>
  <c r="N100" i="9"/>
  <c r="H103" i="10"/>
  <c r="H100" i="9"/>
  <c r="AI101" i="12"/>
  <c r="AI104" i="11"/>
  <c r="X103" i="10"/>
  <c r="X100" i="9"/>
  <c r="AJ101" i="12"/>
  <c r="AJ104" i="11"/>
  <c r="E101" i="12"/>
  <c r="E104" i="11"/>
  <c r="AG101" i="12"/>
  <c r="AG104" i="11"/>
  <c r="K101" i="12"/>
  <c r="K104" i="11"/>
  <c r="AH101" i="12"/>
  <c r="AH104" i="11"/>
  <c r="AM103" i="10"/>
  <c r="AM100" i="9"/>
  <c r="T101" i="12"/>
  <c r="T104" i="11"/>
  <c r="AE103" i="10"/>
  <c r="AE100" i="9"/>
  <c r="W103" i="10"/>
  <c r="W100" i="9"/>
  <c r="AB101" i="12"/>
  <c r="AB104" i="11"/>
  <c r="Y103" i="10"/>
  <c r="Y100" i="9"/>
  <c r="AE101" i="12"/>
  <c r="AE104" i="11"/>
  <c r="Q103" i="10"/>
  <c r="Q100" i="9"/>
  <c r="AL103" i="10"/>
  <c r="AL100" i="9"/>
  <c r="T103" i="10"/>
  <c r="T100" i="9"/>
  <c r="L101" i="12"/>
  <c r="L104" i="11"/>
  <c r="S101" i="12"/>
  <c r="S104" i="11"/>
  <c r="W101" i="12"/>
  <c r="W104" i="11"/>
  <c r="Z102" i="12"/>
  <c r="Z105" i="11"/>
  <c r="P101" i="12"/>
  <c r="P104" i="11"/>
  <c r="F101" i="12"/>
  <c r="F104" i="11"/>
  <c r="N101" i="12"/>
  <c r="N104" i="11"/>
  <c r="K103" i="10"/>
  <c r="K100" i="9"/>
  <c r="G103" i="10"/>
  <c r="G100" i="9"/>
  <c r="AG103" i="10"/>
  <c r="AG100" i="9"/>
  <c r="AD101" i="12"/>
  <c r="AD104" i="11"/>
  <c r="AM101" i="12"/>
  <c r="AM104" i="11"/>
  <c r="O101" i="12"/>
  <c r="O104" i="11"/>
  <c r="J103" i="10"/>
  <c r="J100" i="9"/>
  <c r="Z103" i="10"/>
  <c r="Z100" i="9"/>
  <c r="AK103" i="10"/>
  <c r="AK100" i="9"/>
  <c r="Y101" i="12"/>
  <c r="Y104" i="11"/>
  <c r="S106" i="10"/>
  <c r="S103" i="9"/>
  <c r="V103" i="10"/>
  <c r="V100" i="9"/>
  <c r="L103" i="10"/>
  <c r="L100" i="9"/>
  <c r="O103" i="10"/>
  <c r="O100" i="9"/>
  <c r="R103" i="10"/>
  <c r="R100" i="9"/>
  <c r="AB103" i="10"/>
  <c r="AB100" i="9"/>
  <c r="M103" i="10"/>
  <c r="M100" i="9"/>
  <c r="P103" i="10"/>
  <c r="P100" i="9"/>
  <c r="AH103" i="10"/>
  <c r="AH100" i="9"/>
  <c r="E103" i="10"/>
  <c r="E100" i="9"/>
  <c r="AC103" i="10"/>
  <c r="AC100" i="9"/>
  <c r="T41" i="8" l="1"/>
  <c r="T46" i="8" s="1"/>
  <c r="S43" i="8"/>
  <c r="I105" i="10"/>
  <c r="I102" i="9"/>
  <c r="AE102" i="12"/>
  <c r="AE105" i="11"/>
  <c r="J103" i="12"/>
  <c r="J106" i="11"/>
  <c r="L104" i="10"/>
  <c r="L101" i="9"/>
  <c r="AM102" i="12"/>
  <c r="AM105" i="11"/>
  <c r="Z103" i="12"/>
  <c r="Z106" i="11"/>
  <c r="T102" i="12"/>
  <c r="T105" i="11"/>
  <c r="AG102" i="12"/>
  <c r="AG105" i="11"/>
  <c r="AI102" i="12"/>
  <c r="AI105" i="11"/>
  <c r="R102" i="12"/>
  <c r="R105" i="11"/>
  <c r="X102" i="12"/>
  <c r="X105" i="11"/>
  <c r="I102" i="12"/>
  <c r="I105" i="11"/>
  <c r="AL102" i="12"/>
  <c r="AL105" i="11"/>
  <c r="E104" i="10"/>
  <c r="E101" i="9"/>
  <c r="Z104" i="10"/>
  <c r="Z101" i="9"/>
  <c r="K104" i="10"/>
  <c r="K101" i="9"/>
  <c r="T104" i="10"/>
  <c r="T101" i="9"/>
  <c r="Y104" i="10"/>
  <c r="Y101" i="9"/>
  <c r="AJ104" i="10"/>
  <c r="AJ101" i="9"/>
  <c r="AD104" i="10"/>
  <c r="AD101" i="9"/>
  <c r="AF104" i="10"/>
  <c r="AF101" i="9"/>
  <c r="G104" i="10"/>
  <c r="G101" i="9"/>
  <c r="E102" i="12"/>
  <c r="E105" i="11"/>
  <c r="AK102" i="12"/>
  <c r="AK105" i="11"/>
  <c r="Q102" i="12"/>
  <c r="Q105" i="11"/>
  <c r="O102" i="12"/>
  <c r="O105" i="11"/>
  <c r="L102" i="12"/>
  <c r="L105" i="11"/>
  <c r="AC102" i="12"/>
  <c r="AC105" i="11"/>
  <c r="M104" i="10"/>
  <c r="M101" i="9"/>
  <c r="AE101" i="9"/>
  <c r="AE104" i="10"/>
  <c r="AI106" i="10"/>
  <c r="AI103" i="9"/>
  <c r="V104" i="10"/>
  <c r="V101" i="9"/>
  <c r="N102" i="12"/>
  <c r="N105" i="11"/>
  <c r="AB102" i="12"/>
  <c r="AB105" i="11"/>
  <c r="V102" i="12"/>
  <c r="V105" i="11"/>
  <c r="H102" i="12"/>
  <c r="H105" i="11"/>
  <c r="AH104" i="10"/>
  <c r="AH101" i="9"/>
  <c r="R104" i="10"/>
  <c r="R101" i="9"/>
  <c r="S107" i="10"/>
  <c r="S104" i="9"/>
  <c r="J104" i="10"/>
  <c r="J101" i="9"/>
  <c r="AL104" i="10"/>
  <c r="AL101" i="9"/>
  <c r="AM104" i="10"/>
  <c r="AM101" i="9"/>
  <c r="H104" i="10"/>
  <c r="H101" i="9"/>
  <c r="F104" i="10"/>
  <c r="F101" i="9"/>
  <c r="D104" i="10"/>
  <c r="D101" i="9"/>
  <c r="AD102" i="12"/>
  <c r="AD105" i="11"/>
  <c r="F102" i="12"/>
  <c r="F105" i="11"/>
  <c r="S102" i="12"/>
  <c r="S105" i="11"/>
  <c r="AH102" i="12"/>
  <c r="AH105" i="11"/>
  <c r="AJ102" i="12"/>
  <c r="AJ105" i="11"/>
  <c r="U102" i="12"/>
  <c r="U105" i="11"/>
  <c r="D102" i="12"/>
  <c r="D105" i="11"/>
  <c r="AA102" i="12"/>
  <c r="AA105" i="11"/>
  <c r="M102" i="12"/>
  <c r="M105" i="11"/>
  <c r="G102" i="12"/>
  <c r="G105" i="11"/>
  <c r="P102" i="12"/>
  <c r="P105" i="11"/>
  <c r="K102" i="12"/>
  <c r="K105" i="11"/>
  <c r="AF102" i="12"/>
  <c r="AF105" i="11"/>
  <c r="AC104" i="10"/>
  <c r="AC101" i="9"/>
  <c r="AK104" i="10"/>
  <c r="AK101" i="9"/>
  <c r="X104" i="10"/>
  <c r="X101" i="9"/>
  <c r="U104" i="10"/>
  <c r="U101" i="9"/>
  <c r="AB104" i="10"/>
  <c r="AB101" i="9"/>
  <c r="W102" i="12"/>
  <c r="W105" i="11"/>
  <c r="Y102" i="12"/>
  <c r="Y105" i="11"/>
  <c r="P104" i="10"/>
  <c r="P101" i="9"/>
  <c r="O104" i="10"/>
  <c r="O101" i="9"/>
  <c r="AG104" i="10"/>
  <c r="AG101" i="9"/>
  <c r="Q104" i="10"/>
  <c r="Q101" i="9"/>
  <c r="W104" i="10"/>
  <c r="W101" i="9"/>
  <c r="N104" i="10"/>
  <c r="N101" i="9"/>
  <c r="AA104" i="10"/>
  <c r="AA101" i="9"/>
  <c r="U41" i="8" l="1"/>
  <c r="U46" i="8" s="1"/>
  <c r="T43" i="8"/>
  <c r="I106" i="10"/>
  <c r="I103" i="9"/>
  <c r="Y103" i="12"/>
  <c r="Y106" i="11"/>
  <c r="AH103" i="12"/>
  <c r="AH106" i="11"/>
  <c r="N103" i="12"/>
  <c r="N106" i="11"/>
  <c r="AI103" i="12"/>
  <c r="AI106" i="11"/>
  <c r="AA105" i="10"/>
  <c r="AA102" i="9"/>
  <c r="X105" i="10"/>
  <c r="X102" i="9"/>
  <c r="D105" i="10"/>
  <c r="D102" i="9"/>
  <c r="M105" i="10"/>
  <c r="M102" i="9"/>
  <c r="W103" i="12"/>
  <c r="W106" i="11"/>
  <c r="P103" i="12"/>
  <c r="P106" i="11"/>
  <c r="D103" i="12"/>
  <c r="D106" i="11"/>
  <c r="S103" i="12"/>
  <c r="S106" i="11"/>
  <c r="H103" i="12"/>
  <c r="H106" i="11"/>
  <c r="AC103" i="12"/>
  <c r="AC106" i="11"/>
  <c r="AK103" i="12"/>
  <c r="AK106" i="11"/>
  <c r="I103" i="12"/>
  <c r="I106" i="11"/>
  <c r="AG103" i="12"/>
  <c r="AG106" i="11"/>
  <c r="K103" i="12"/>
  <c r="K106" i="11"/>
  <c r="AM103" i="12"/>
  <c r="AM106" i="11"/>
  <c r="AF105" i="10"/>
  <c r="AF102" i="9"/>
  <c r="AK105" i="10"/>
  <c r="AK102" i="9"/>
  <c r="F105" i="10"/>
  <c r="F102" i="9"/>
  <c r="J105" i="10"/>
  <c r="J102" i="9"/>
  <c r="V105" i="10"/>
  <c r="V102" i="9"/>
  <c r="AD105" i="10"/>
  <c r="AD102" i="9"/>
  <c r="K105" i="10"/>
  <c r="K102" i="9"/>
  <c r="L105" i="10"/>
  <c r="L102" i="9"/>
  <c r="AA103" i="12"/>
  <c r="AA106" i="11"/>
  <c r="Q103" i="12"/>
  <c r="Q106" i="11"/>
  <c r="G103" i="12"/>
  <c r="G106" i="11"/>
  <c r="L103" i="12"/>
  <c r="L106" i="11"/>
  <c r="X103" i="12"/>
  <c r="X106" i="11"/>
  <c r="W105" i="10"/>
  <c r="W102" i="9"/>
  <c r="AC105" i="10"/>
  <c r="AC102" i="9"/>
  <c r="H105" i="10"/>
  <c r="H102" i="9"/>
  <c r="S108" i="10"/>
  <c r="S105" i="9"/>
  <c r="AI107" i="10"/>
  <c r="AI104" i="9"/>
  <c r="AJ105" i="10"/>
  <c r="AJ102" i="9"/>
  <c r="Z105" i="10"/>
  <c r="Z102" i="9"/>
  <c r="AG105" i="10"/>
  <c r="AG102" i="9"/>
  <c r="AL105" i="10"/>
  <c r="AL102" i="9"/>
  <c r="N105" i="10"/>
  <c r="N102" i="9"/>
  <c r="U103" i="12"/>
  <c r="U106" i="11"/>
  <c r="T103" i="12"/>
  <c r="T106" i="11"/>
  <c r="O105" i="10"/>
  <c r="O102" i="9"/>
  <c r="AJ103" i="12"/>
  <c r="AJ106" i="11"/>
  <c r="AB103" i="12"/>
  <c r="AB106" i="11"/>
  <c r="O103" i="12"/>
  <c r="O106" i="11"/>
  <c r="R103" i="12"/>
  <c r="R106" i="11"/>
  <c r="Z104" i="12"/>
  <c r="Z107" i="11"/>
  <c r="AE103" i="12"/>
  <c r="AE106" i="11"/>
  <c r="AL103" i="12"/>
  <c r="AL106" i="11"/>
  <c r="AH105" i="10"/>
  <c r="AH102" i="9"/>
  <c r="T105" i="10"/>
  <c r="T102" i="9"/>
  <c r="F103" i="12"/>
  <c r="F106" i="11"/>
  <c r="V103" i="12"/>
  <c r="V106" i="11"/>
  <c r="E103" i="12"/>
  <c r="E106" i="11"/>
  <c r="J104" i="12"/>
  <c r="J107" i="11"/>
  <c r="AB105" i="10"/>
  <c r="AB102" i="9"/>
  <c r="AF103" i="12"/>
  <c r="AF106" i="11"/>
  <c r="M103" i="12"/>
  <c r="M106" i="11"/>
  <c r="AD103" i="12"/>
  <c r="AD106" i="11"/>
  <c r="AE105" i="10"/>
  <c r="AE102" i="9"/>
  <c r="Q105" i="10"/>
  <c r="Q102" i="9"/>
  <c r="P105" i="10"/>
  <c r="P102" i="9"/>
  <c r="U105" i="10"/>
  <c r="U102" i="9"/>
  <c r="AM105" i="10"/>
  <c r="AM102" i="9"/>
  <c r="R105" i="10"/>
  <c r="R102" i="9"/>
  <c r="G105" i="10"/>
  <c r="G102" i="9"/>
  <c r="Y105" i="10"/>
  <c r="Y102" i="9"/>
  <c r="E105" i="10"/>
  <c r="E102" i="9"/>
  <c r="V41" i="8" l="1"/>
  <c r="V46" i="8" s="1"/>
  <c r="U43" i="8"/>
  <c r="I107" i="10"/>
  <c r="I104" i="9"/>
  <c r="E106" i="10"/>
  <c r="E103" i="9"/>
  <c r="AF106" i="10"/>
  <c r="AF103" i="9"/>
  <c r="Z105" i="12"/>
  <c r="Z108" i="11"/>
  <c r="G104" i="12"/>
  <c r="G107" i="11"/>
  <c r="AM104" i="12"/>
  <c r="AM107" i="11"/>
  <c r="AK104" i="12"/>
  <c r="AK107" i="11"/>
  <c r="D104" i="12"/>
  <c r="D107" i="11"/>
  <c r="N104" i="12"/>
  <c r="N107" i="11"/>
  <c r="F104" i="12"/>
  <c r="F107" i="11"/>
  <c r="AI104" i="12"/>
  <c r="AI107" i="11"/>
  <c r="AE106" i="10"/>
  <c r="AE103" i="9"/>
  <c r="J106" i="10"/>
  <c r="J103" i="9"/>
  <c r="AJ104" i="12"/>
  <c r="AJ107" i="11"/>
  <c r="Y106" i="10"/>
  <c r="Y103" i="9"/>
  <c r="U106" i="10"/>
  <c r="U103" i="9"/>
  <c r="T106" i="10"/>
  <c r="T103" i="9"/>
  <c r="N106" i="10"/>
  <c r="N103" i="9"/>
  <c r="AJ106" i="10"/>
  <c r="AJ103" i="9"/>
  <c r="AC106" i="10"/>
  <c r="AC103" i="9"/>
  <c r="K106" i="10"/>
  <c r="K103" i="9"/>
  <c r="F106" i="10"/>
  <c r="F103" i="9"/>
  <c r="D106" i="10"/>
  <c r="D103" i="9"/>
  <c r="AB104" i="12"/>
  <c r="AB107" i="11"/>
  <c r="S104" i="12"/>
  <c r="S107" i="11"/>
  <c r="AB106" i="10"/>
  <c r="AB103" i="9"/>
  <c r="H106" i="10"/>
  <c r="H103" i="9"/>
  <c r="R104" i="12"/>
  <c r="R107" i="11"/>
  <c r="Q104" i="12"/>
  <c r="Q107" i="11"/>
  <c r="K104" i="12"/>
  <c r="K107" i="11"/>
  <c r="P104" i="12"/>
  <c r="P107" i="11"/>
  <c r="AH106" i="10"/>
  <c r="AH103" i="9"/>
  <c r="O106" i="10"/>
  <c r="O103" i="9"/>
  <c r="AL106" i="10"/>
  <c r="AL103" i="9"/>
  <c r="AI108" i="10"/>
  <c r="AI105" i="9"/>
  <c r="W106" i="10"/>
  <c r="W103" i="9"/>
  <c r="AD106" i="10"/>
  <c r="AD103" i="9"/>
  <c r="AK106" i="10"/>
  <c r="AK103" i="9"/>
  <c r="X106" i="10"/>
  <c r="X103" i="9"/>
  <c r="U104" i="12"/>
  <c r="U107" i="11"/>
  <c r="I104" i="12"/>
  <c r="I107" i="11"/>
  <c r="M106" i="10"/>
  <c r="M103" i="9"/>
  <c r="AD104" i="12"/>
  <c r="AD107" i="11"/>
  <c r="E104" i="12"/>
  <c r="E107" i="11"/>
  <c r="AH104" i="12"/>
  <c r="AH107" i="11"/>
  <c r="P106" i="10"/>
  <c r="P103" i="9"/>
  <c r="AF104" i="12"/>
  <c r="AF107" i="11"/>
  <c r="AL104" i="12"/>
  <c r="AL107" i="11"/>
  <c r="O104" i="12"/>
  <c r="O107" i="11"/>
  <c r="T104" i="12"/>
  <c r="T107" i="11"/>
  <c r="X104" i="12"/>
  <c r="X107" i="11"/>
  <c r="AA104" i="12"/>
  <c r="AA107" i="11"/>
  <c r="AG104" i="12"/>
  <c r="AG107" i="11"/>
  <c r="H104" i="12"/>
  <c r="H107" i="11"/>
  <c r="W104" i="12"/>
  <c r="W107" i="11"/>
  <c r="Y104" i="12"/>
  <c r="Y107" i="11"/>
  <c r="AE104" i="12"/>
  <c r="AE107" i="11"/>
  <c r="L104" i="12"/>
  <c r="L107" i="11"/>
  <c r="AM106" i="10"/>
  <c r="AM103" i="9"/>
  <c r="Z106" i="10"/>
  <c r="Z103" i="9"/>
  <c r="L106" i="10"/>
  <c r="L103" i="9"/>
  <c r="J105" i="12"/>
  <c r="J108" i="11"/>
  <c r="M104" i="12"/>
  <c r="M107" i="11"/>
  <c r="AC104" i="12"/>
  <c r="AC107" i="11"/>
  <c r="G106" i="10"/>
  <c r="G103" i="9"/>
  <c r="V104" i="12"/>
  <c r="V107" i="11"/>
  <c r="R106" i="10"/>
  <c r="R103" i="9"/>
  <c r="Q106" i="10"/>
  <c r="Q103" i="9"/>
  <c r="AG106" i="10"/>
  <c r="AG103" i="9"/>
  <c r="S109" i="10"/>
  <c r="S106" i="9"/>
  <c r="V106" i="10"/>
  <c r="V103" i="9"/>
  <c r="AA106" i="10"/>
  <c r="AA103" i="9"/>
  <c r="Q54" i="6" l="1"/>
  <c r="V54" i="6"/>
  <c r="W41" i="8"/>
  <c r="V43" i="8"/>
  <c r="I108" i="10"/>
  <c r="I105" i="9"/>
  <c r="AH105" i="12"/>
  <c r="AH108" i="11"/>
  <c r="Q105" i="12"/>
  <c r="Q108" i="11"/>
  <c r="G107" i="10"/>
  <c r="G104" i="9"/>
  <c r="AD107" i="10"/>
  <c r="AD104" i="9"/>
  <c r="Y105" i="12"/>
  <c r="Y108" i="11"/>
  <c r="AA105" i="12"/>
  <c r="AA108" i="11"/>
  <c r="AL105" i="12"/>
  <c r="AL108" i="11"/>
  <c r="E105" i="12"/>
  <c r="E108" i="11"/>
  <c r="U105" i="12"/>
  <c r="U108" i="11"/>
  <c r="R105" i="12"/>
  <c r="R108" i="11"/>
  <c r="AB105" i="12"/>
  <c r="AB108" i="11"/>
  <c r="D105" i="12"/>
  <c r="D108" i="11"/>
  <c r="Z106" i="12"/>
  <c r="Z109" i="11"/>
  <c r="O105" i="12"/>
  <c r="O108" i="11"/>
  <c r="L107" i="10"/>
  <c r="L104" i="9"/>
  <c r="K107" i="10"/>
  <c r="K104" i="9"/>
  <c r="Q107" i="10"/>
  <c r="Q104" i="9"/>
  <c r="Z107" i="10"/>
  <c r="Z104" i="9"/>
  <c r="W107" i="10"/>
  <c r="W104" i="9"/>
  <c r="AH107" i="10"/>
  <c r="AH104" i="9"/>
  <c r="AC107" i="10"/>
  <c r="AC104" i="9"/>
  <c r="U107" i="10"/>
  <c r="U104" i="9"/>
  <c r="AE107" i="10"/>
  <c r="AE104" i="9"/>
  <c r="S105" i="12"/>
  <c r="S108" i="11"/>
  <c r="AA107" i="10"/>
  <c r="AA104" i="9"/>
  <c r="AK105" i="12"/>
  <c r="AK108" i="11"/>
  <c r="T107" i="10"/>
  <c r="T104" i="9"/>
  <c r="X105" i="12"/>
  <c r="X108" i="11"/>
  <c r="X107" i="10"/>
  <c r="X104" i="9"/>
  <c r="AI109" i="10"/>
  <c r="AI106" i="9"/>
  <c r="H107" i="10"/>
  <c r="H104" i="9"/>
  <c r="D107" i="10"/>
  <c r="D104" i="9"/>
  <c r="AJ107" i="10"/>
  <c r="AJ104" i="9"/>
  <c r="Y107" i="10"/>
  <c r="Y104" i="9"/>
  <c r="AF107" i="10"/>
  <c r="AF104" i="9"/>
  <c r="AE105" i="12"/>
  <c r="AE108" i="11"/>
  <c r="G105" i="12"/>
  <c r="G108" i="11"/>
  <c r="W105" i="12"/>
  <c r="W108" i="11"/>
  <c r="AD105" i="12"/>
  <c r="AD108" i="11"/>
  <c r="V107" i="10"/>
  <c r="V104" i="9"/>
  <c r="AM107" i="10"/>
  <c r="AM104" i="9"/>
  <c r="V105" i="12"/>
  <c r="V108" i="11"/>
  <c r="J106" i="12"/>
  <c r="J109" i="11"/>
  <c r="L105" i="12"/>
  <c r="L108" i="11"/>
  <c r="H105" i="12"/>
  <c r="H108" i="11"/>
  <c r="T105" i="12"/>
  <c r="T108" i="11"/>
  <c r="K105" i="12"/>
  <c r="K108" i="11"/>
  <c r="AJ105" i="12"/>
  <c r="AJ108" i="11"/>
  <c r="F105" i="12"/>
  <c r="F108" i="11"/>
  <c r="AM105" i="12"/>
  <c r="AM108" i="11"/>
  <c r="AG105" i="12"/>
  <c r="AG108" i="11"/>
  <c r="I105" i="12"/>
  <c r="I108" i="11"/>
  <c r="N105" i="12"/>
  <c r="N108" i="11"/>
  <c r="AG107" i="10"/>
  <c r="AG104" i="9"/>
  <c r="O107" i="10"/>
  <c r="O104" i="9"/>
  <c r="J107" i="10"/>
  <c r="J104" i="9"/>
  <c r="AC105" i="12"/>
  <c r="AC108" i="11"/>
  <c r="M105" i="12"/>
  <c r="M108" i="11"/>
  <c r="AF105" i="12"/>
  <c r="AF108" i="11"/>
  <c r="P105" i="12"/>
  <c r="P108" i="11"/>
  <c r="AI105" i="12"/>
  <c r="AI108" i="11"/>
  <c r="R107" i="10"/>
  <c r="R104" i="9"/>
  <c r="S110" i="10"/>
  <c r="S107" i="9"/>
  <c r="P107" i="10"/>
  <c r="P104" i="9"/>
  <c r="M104" i="9"/>
  <c r="M107" i="10"/>
  <c r="AK107" i="10"/>
  <c r="AK104" i="9"/>
  <c r="AL107" i="10"/>
  <c r="AL104" i="9"/>
  <c r="AB107" i="10"/>
  <c r="AB104" i="9"/>
  <c r="F107" i="10"/>
  <c r="F104" i="9"/>
  <c r="N107" i="10"/>
  <c r="N104" i="9"/>
  <c r="E107" i="10"/>
  <c r="E104" i="9"/>
  <c r="W43" i="8" l="1"/>
  <c r="X41" i="8"/>
  <c r="Y41" i="8" s="1"/>
  <c r="W46" i="8"/>
  <c r="I109" i="10"/>
  <c r="I106" i="9"/>
  <c r="K106" i="12"/>
  <c r="K109" i="11"/>
  <c r="T108" i="10"/>
  <c r="T105" i="9"/>
  <c r="AD108" i="10"/>
  <c r="AD105" i="9"/>
  <c r="AM106" i="12"/>
  <c r="AM109" i="11"/>
  <c r="AK106" i="12"/>
  <c r="AK109" i="11"/>
  <c r="AB106" i="12"/>
  <c r="AB109" i="11"/>
  <c r="AL106" i="12"/>
  <c r="AL109" i="11"/>
  <c r="AD106" i="12"/>
  <c r="AD109" i="11"/>
  <c r="D106" i="12"/>
  <c r="D109" i="11"/>
  <c r="AL108" i="10"/>
  <c r="AL105" i="9"/>
  <c r="AF108" i="10"/>
  <c r="AF105" i="9"/>
  <c r="M106" i="12"/>
  <c r="M109" i="11"/>
  <c r="W106" i="12"/>
  <c r="W109" i="11"/>
  <c r="AK108" i="10"/>
  <c r="AK105" i="9"/>
  <c r="AG108" i="10"/>
  <c r="AG105" i="9"/>
  <c r="Y108" i="10"/>
  <c r="Y105" i="9"/>
  <c r="AI110" i="10"/>
  <c r="AI107" i="9"/>
  <c r="U108" i="10"/>
  <c r="U105" i="9"/>
  <c r="Z108" i="10"/>
  <c r="Z105" i="9"/>
  <c r="L108" i="10"/>
  <c r="L105" i="9"/>
  <c r="G105" i="9"/>
  <c r="G108" i="10"/>
  <c r="AF106" i="12"/>
  <c r="AF109" i="11"/>
  <c r="S111" i="10"/>
  <c r="S108" i="9"/>
  <c r="H108" i="10"/>
  <c r="H105" i="9"/>
  <c r="R108" i="10"/>
  <c r="R105" i="9"/>
  <c r="M108" i="10"/>
  <c r="M105" i="9"/>
  <c r="AI106" i="12"/>
  <c r="AI109" i="11"/>
  <c r="AC106" i="12"/>
  <c r="AC109" i="11"/>
  <c r="N106" i="12"/>
  <c r="N109" i="11"/>
  <c r="F106" i="12"/>
  <c r="F109" i="11"/>
  <c r="H106" i="12"/>
  <c r="H109" i="11"/>
  <c r="G106" i="12"/>
  <c r="G109" i="11"/>
  <c r="O106" i="12"/>
  <c r="O109" i="11"/>
  <c r="R106" i="12"/>
  <c r="R109" i="11"/>
  <c r="AA106" i="12"/>
  <c r="AA109" i="11"/>
  <c r="Q106" i="12"/>
  <c r="Q109" i="11"/>
  <c r="K108" i="10"/>
  <c r="K105" i="9"/>
  <c r="V106" i="12"/>
  <c r="V109" i="11"/>
  <c r="AM108" i="10"/>
  <c r="AM105" i="9"/>
  <c r="AJ108" i="10"/>
  <c r="AJ105" i="9"/>
  <c r="X108" i="10"/>
  <c r="X105" i="9"/>
  <c r="AA108" i="10"/>
  <c r="AA105" i="9"/>
  <c r="AC108" i="10"/>
  <c r="AC105" i="9"/>
  <c r="Q108" i="10"/>
  <c r="Q105" i="9"/>
  <c r="J107" i="12"/>
  <c r="J110" i="11"/>
  <c r="W108" i="10"/>
  <c r="W105" i="9"/>
  <c r="T106" i="12"/>
  <c r="T109" i="11"/>
  <c r="N108" i="10"/>
  <c r="N105" i="9"/>
  <c r="I106" i="12"/>
  <c r="I109" i="11"/>
  <c r="X106" i="12"/>
  <c r="X109" i="11"/>
  <c r="S106" i="12"/>
  <c r="S109" i="11"/>
  <c r="Z107" i="12"/>
  <c r="Z110" i="11"/>
  <c r="U106" i="12"/>
  <c r="U109" i="11"/>
  <c r="Y106" i="12"/>
  <c r="Y109" i="11"/>
  <c r="AH106" i="12"/>
  <c r="AH109" i="11"/>
  <c r="AG106" i="12"/>
  <c r="AG109" i="11"/>
  <c r="E106" i="12"/>
  <c r="E109" i="11"/>
  <c r="E108" i="10"/>
  <c r="E105" i="9"/>
  <c r="O108" i="10"/>
  <c r="O105" i="9"/>
  <c r="AE108" i="10"/>
  <c r="AE105" i="9"/>
  <c r="F108" i="10"/>
  <c r="F105" i="9"/>
  <c r="P106" i="12"/>
  <c r="P109" i="11"/>
  <c r="AJ106" i="12"/>
  <c r="AJ109" i="11"/>
  <c r="L106" i="12"/>
  <c r="L109" i="11"/>
  <c r="AE106" i="12"/>
  <c r="AE109" i="11"/>
  <c r="AB108" i="10"/>
  <c r="AB105" i="9"/>
  <c r="P108" i="10"/>
  <c r="P105" i="9"/>
  <c r="J108" i="10"/>
  <c r="J105" i="9"/>
  <c r="V108" i="10"/>
  <c r="V105" i="9"/>
  <c r="D108" i="10"/>
  <c r="D105" i="9"/>
  <c r="AH108" i="10"/>
  <c r="AH105" i="9"/>
  <c r="V59" i="6" l="1"/>
  <c r="D29" i="6"/>
  <c r="D33" i="6" s="1"/>
  <c r="I110" i="10"/>
  <c r="I107" i="9"/>
  <c r="AD107" i="12"/>
  <c r="AD110" i="11"/>
  <c r="AJ109" i="10"/>
  <c r="AJ106" i="9"/>
  <c r="AH107" i="12"/>
  <c r="AH110" i="11"/>
  <c r="AL107" i="12"/>
  <c r="AL110" i="11"/>
  <c r="AG107" i="12"/>
  <c r="AG110" i="11"/>
  <c r="G107" i="12"/>
  <c r="G110" i="11"/>
  <c r="AA107" i="12"/>
  <c r="AA110" i="11"/>
  <c r="P109" i="10"/>
  <c r="P106" i="9"/>
  <c r="AC109" i="10"/>
  <c r="AC106" i="9"/>
  <c r="AM109" i="10"/>
  <c r="AM106" i="9"/>
  <c r="S112" i="10"/>
  <c r="S109" i="9"/>
  <c r="Z109" i="10"/>
  <c r="Z106" i="9"/>
  <c r="AG109" i="10"/>
  <c r="AG106" i="9"/>
  <c r="AF109" i="10"/>
  <c r="AF106" i="9"/>
  <c r="AD109" i="10"/>
  <c r="AD106" i="9"/>
  <c r="J109" i="10"/>
  <c r="J106" i="9"/>
  <c r="Q109" i="10"/>
  <c r="Q106" i="9"/>
  <c r="H109" i="10"/>
  <c r="H106" i="9"/>
  <c r="AJ107" i="12"/>
  <c r="AJ110" i="11"/>
  <c r="AI107" i="12"/>
  <c r="AI110" i="11"/>
  <c r="AH109" i="10"/>
  <c r="AH106" i="9"/>
  <c r="Y107" i="12"/>
  <c r="Y110" i="11"/>
  <c r="X107" i="12"/>
  <c r="X110" i="11"/>
  <c r="V107" i="12"/>
  <c r="V110" i="11"/>
  <c r="R107" i="12"/>
  <c r="R110" i="11"/>
  <c r="F107" i="12"/>
  <c r="F110" i="11"/>
  <c r="AF107" i="12"/>
  <c r="AF110" i="11"/>
  <c r="AB107" i="12"/>
  <c r="AB110" i="11"/>
  <c r="Z108" i="12"/>
  <c r="Z111" i="11"/>
  <c r="M107" i="12"/>
  <c r="M110" i="11"/>
  <c r="N109" i="10"/>
  <c r="N106" i="9"/>
  <c r="L109" i="10"/>
  <c r="L106" i="9"/>
  <c r="T107" i="12"/>
  <c r="T110" i="11"/>
  <c r="H107" i="12"/>
  <c r="H110" i="11"/>
  <c r="D109" i="10"/>
  <c r="D106" i="9"/>
  <c r="E109" i="10"/>
  <c r="E106" i="9"/>
  <c r="AA109" i="10"/>
  <c r="AA106" i="9"/>
  <c r="M109" i="10"/>
  <c r="M106" i="9"/>
  <c r="U109" i="10"/>
  <c r="U106" i="9"/>
  <c r="AK109" i="10"/>
  <c r="AK106" i="9"/>
  <c r="AL109" i="10"/>
  <c r="AL106" i="9"/>
  <c r="T109" i="10"/>
  <c r="T106" i="9"/>
  <c r="L107" i="12"/>
  <c r="L110" i="11"/>
  <c r="Q107" i="12"/>
  <c r="Q110" i="11"/>
  <c r="AE109" i="10"/>
  <c r="AE106" i="9"/>
  <c r="Y109" i="10"/>
  <c r="Y106" i="9"/>
  <c r="O109" i="10"/>
  <c r="O106" i="9"/>
  <c r="AE107" i="12"/>
  <c r="AE110" i="11"/>
  <c r="E107" i="12"/>
  <c r="E110" i="11"/>
  <c r="U107" i="12"/>
  <c r="U110" i="11"/>
  <c r="I107" i="12"/>
  <c r="I110" i="11"/>
  <c r="J108" i="12"/>
  <c r="J111" i="11"/>
  <c r="O107" i="12"/>
  <c r="O110" i="11"/>
  <c r="N107" i="12"/>
  <c r="N110" i="11"/>
  <c r="G109" i="10"/>
  <c r="G106" i="9"/>
  <c r="W107" i="12"/>
  <c r="W110" i="11"/>
  <c r="D107" i="12"/>
  <c r="D110" i="11"/>
  <c r="AK107" i="12"/>
  <c r="AK110" i="11"/>
  <c r="K107" i="12"/>
  <c r="K110" i="11"/>
  <c r="AC107" i="12"/>
  <c r="AC110" i="11"/>
  <c r="AM107" i="12"/>
  <c r="AM110" i="11"/>
  <c r="S107" i="12"/>
  <c r="S110" i="11"/>
  <c r="P107" i="12"/>
  <c r="P110" i="11"/>
  <c r="AB109" i="10"/>
  <c r="AB106" i="9"/>
  <c r="W109" i="10"/>
  <c r="W106" i="9"/>
  <c r="V109" i="10"/>
  <c r="V106" i="9"/>
  <c r="F109" i="10"/>
  <c r="F106" i="9"/>
  <c r="X109" i="10"/>
  <c r="X106" i="9"/>
  <c r="K109" i="10"/>
  <c r="K106" i="9"/>
  <c r="R109" i="10"/>
  <c r="R106" i="9"/>
  <c r="AI111" i="10"/>
  <c r="AI108" i="9"/>
  <c r="I111" i="10" l="1"/>
  <c r="I108" i="9"/>
  <c r="I108" i="12"/>
  <c r="I111" i="11"/>
  <c r="AI112" i="10"/>
  <c r="AI109" i="9"/>
  <c r="AK108" i="12"/>
  <c r="AK111" i="11"/>
  <c r="M108" i="12"/>
  <c r="M111" i="11"/>
  <c r="Y108" i="12"/>
  <c r="Y111" i="11"/>
  <c r="AH108" i="12"/>
  <c r="AH111" i="11"/>
  <c r="L108" i="12"/>
  <c r="L111" i="11"/>
  <c r="AA108" i="12"/>
  <c r="AA111" i="11"/>
  <c r="Y110" i="10"/>
  <c r="Y107" i="9"/>
  <c r="H110" i="10"/>
  <c r="H107" i="9"/>
  <c r="AF110" i="10"/>
  <c r="AF107" i="9"/>
  <c r="AM110" i="10"/>
  <c r="AM107" i="9"/>
  <c r="K108" i="12"/>
  <c r="K111" i="11"/>
  <c r="AF108" i="12"/>
  <c r="AF111" i="11"/>
  <c r="AL108" i="12"/>
  <c r="AL111" i="11"/>
  <c r="G110" i="10"/>
  <c r="G107" i="9"/>
  <c r="N110" i="10"/>
  <c r="N107" i="9"/>
  <c r="S113" i="10"/>
  <c r="S110" i="9"/>
  <c r="N108" i="12"/>
  <c r="N111" i="11"/>
  <c r="F108" i="12"/>
  <c r="F111" i="11"/>
  <c r="M110" i="10"/>
  <c r="M107" i="9"/>
  <c r="D108" i="12"/>
  <c r="D111" i="11"/>
  <c r="E108" i="12"/>
  <c r="E111" i="11"/>
  <c r="T108" i="12"/>
  <c r="T111" i="11"/>
  <c r="Z109" i="12"/>
  <c r="Z112" i="11"/>
  <c r="R108" i="12"/>
  <c r="R111" i="11"/>
  <c r="G108" i="12"/>
  <c r="G111" i="11"/>
  <c r="P108" i="12"/>
  <c r="P111" i="11"/>
  <c r="AJ108" i="12"/>
  <c r="AJ111" i="11"/>
  <c r="O110" i="10"/>
  <c r="O107" i="9"/>
  <c r="AD110" i="10"/>
  <c r="AD107" i="9"/>
  <c r="U108" i="12"/>
  <c r="U111" i="11"/>
  <c r="W110" i="10"/>
  <c r="W107" i="9"/>
  <c r="AE110" i="10"/>
  <c r="AE107" i="9"/>
  <c r="AL110" i="10"/>
  <c r="AL107" i="9"/>
  <c r="AA107" i="9"/>
  <c r="AA110" i="10"/>
  <c r="AH110" i="10"/>
  <c r="AH107" i="9"/>
  <c r="Q110" i="10"/>
  <c r="Q107" i="9"/>
  <c r="AG110" i="10"/>
  <c r="AG107" i="9"/>
  <c r="AC110" i="10"/>
  <c r="AC107" i="9"/>
  <c r="AJ110" i="10"/>
  <c r="AJ107" i="9"/>
  <c r="X108" i="12"/>
  <c r="X111" i="11"/>
  <c r="F110" i="10"/>
  <c r="F107" i="9"/>
  <c r="U110" i="10"/>
  <c r="U107" i="9"/>
  <c r="V110" i="10"/>
  <c r="V107" i="9"/>
  <c r="AM108" i="12"/>
  <c r="AM111" i="11"/>
  <c r="K110" i="10"/>
  <c r="K107" i="9"/>
  <c r="AC108" i="12"/>
  <c r="AC111" i="11"/>
  <c r="J109" i="12"/>
  <c r="J112" i="11"/>
  <c r="Q108" i="12"/>
  <c r="Q111" i="11"/>
  <c r="AB108" i="12"/>
  <c r="AB111" i="11"/>
  <c r="V108" i="12"/>
  <c r="V111" i="11"/>
  <c r="AI108" i="12"/>
  <c r="AI111" i="11"/>
  <c r="AG108" i="12"/>
  <c r="AG111" i="11"/>
  <c r="AD108" i="12"/>
  <c r="AD111" i="11"/>
  <c r="D110" i="10"/>
  <c r="D107" i="9"/>
  <c r="S108" i="12"/>
  <c r="S111" i="11"/>
  <c r="H108" i="12"/>
  <c r="H111" i="11"/>
  <c r="R110" i="10"/>
  <c r="R107" i="9"/>
  <c r="T110" i="10"/>
  <c r="T107" i="9"/>
  <c r="O108" i="12"/>
  <c r="O111" i="11"/>
  <c r="W108" i="12"/>
  <c r="W111" i="11"/>
  <c r="AE108" i="12"/>
  <c r="AE111" i="11"/>
  <c r="X110" i="10"/>
  <c r="X107" i="9"/>
  <c r="AB110" i="10"/>
  <c r="AB107" i="9"/>
  <c r="AK110" i="10"/>
  <c r="AK107" i="9"/>
  <c r="E110" i="10"/>
  <c r="E107" i="9"/>
  <c r="L110" i="10"/>
  <c r="L107" i="9"/>
  <c r="J110" i="10"/>
  <c r="J107" i="9"/>
  <c r="Z110" i="10"/>
  <c r="Z107" i="9"/>
  <c r="P110" i="10"/>
  <c r="P107" i="9"/>
  <c r="I112" i="10" l="1"/>
  <c r="I109" i="9"/>
  <c r="AE109" i="12"/>
  <c r="AE112" i="11"/>
  <c r="F111" i="10"/>
  <c r="F108" i="9"/>
  <c r="AD111" i="10"/>
  <c r="AD108" i="9"/>
  <c r="AM111" i="10"/>
  <c r="AM108" i="9"/>
  <c r="AG109" i="12"/>
  <c r="AG112" i="11"/>
  <c r="AF109" i="12"/>
  <c r="AF112" i="11"/>
  <c r="L109" i="12"/>
  <c r="L112" i="11"/>
  <c r="AK109" i="12"/>
  <c r="AK112" i="11"/>
  <c r="AB109" i="12"/>
  <c r="AB112" i="11"/>
  <c r="AA109" i="12"/>
  <c r="AA112" i="11"/>
  <c r="K111" i="10"/>
  <c r="K108" i="9"/>
  <c r="AM109" i="12"/>
  <c r="AM112" i="11"/>
  <c r="X109" i="12"/>
  <c r="X112" i="11"/>
  <c r="Z111" i="10"/>
  <c r="Z108" i="9"/>
  <c r="Q111" i="10"/>
  <c r="Q108" i="9"/>
  <c r="AE111" i="10"/>
  <c r="AE108" i="9"/>
  <c r="O111" i="10"/>
  <c r="O108" i="9"/>
  <c r="S114" i="10"/>
  <c r="S111" i="9"/>
  <c r="AF111" i="10"/>
  <c r="AF108" i="9"/>
  <c r="E109" i="12"/>
  <c r="E112" i="11"/>
  <c r="R111" i="10"/>
  <c r="R108" i="9"/>
  <c r="AK111" i="10"/>
  <c r="AK108" i="9"/>
  <c r="O109" i="12"/>
  <c r="O112" i="11"/>
  <c r="AJ109" i="12"/>
  <c r="AJ112" i="11"/>
  <c r="Z110" i="12"/>
  <c r="Z113" i="11"/>
  <c r="K109" i="12"/>
  <c r="K112" i="11"/>
  <c r="AH109" i="12"/>
  <c r="AH112" i="11"/>
  <c r="AD109" i="12"/>
  <c r="AD112" i="11"/>
  <c r="N109" i="12"/>
  <c r="N112" i="11"/>
  <c r="W109" i="12"/>
  <c r="W112" i="11"/>
  <c r="S109" i="12"/>
  <c r="S112" i="11"/>
  <c r="AB111" i="10"/>
  <c r="AB108" i="9"/>
  <c r="V111" i="10"/>
  <c r="V108" i="9"/>
  <c r="AH111" i="10"/>
  <c r="AH108" i="9"/>
  <c r="M111" i="10"/>
  <c r="M108" i="9"/>
  <c r="N111" i="10"/>
  <c r="N108" i="9"/>
  <c r="H111" i="10"/>
  <c r="H108" i="9"/>
  <c r="AI113" i="10"/>
  <c r="AI110" i="9"/>
  <c r="M109" i="12"/>
  <c r="M112" i="11"/>
  <c r="P111" i="10"/>
  <c r="P108" i="9"/>
  <c r="AL111" i="10"/>
  <c r="AL108" i="9"/>
  <c r="H109" i="12"/>
  <c r="H112" i="11"/>
  <c r="R109" i="12"/>
  <c r="R112" i="11"/>
  <c r="AI109" i="12"/>
  <c r="AI112" i="11"/>
  <c r="W111" i="10"/>
  <c r="W108" i="9"/>
  <c r="V109" i="12"/>
  <c r="V112" i="11"/>
  <c r="AC109" i="12"/>
  <c r="AC112" i="11"/>
  <c r="AA111" i="10"/>
  <c r="AA108" i="9"/>
  <c r="U109" i="12"/>
  <c r="U112" i="11"/>
  <c r="P109" i="12"/>
  <c r="P112" i="11"/>
  <c r="T109" i="12"/>
  <c r="T112" i="11"/>
  <c r="F109" i="12"/>
  <c r="F112" i="11"/>
  <c r="Y109" i="12"/>
  <c r="Y112" i="11"/>
  <c r="I109" i="12"/>
  <c r="I112" i="11"/>
  <c r="G109" i="12"/>
  <c r="G112" i="11"/>
  <c r="AL109" i="12"/>
  <c r="AL112" i="11"/>
  <c r="E111" i="10"/>
  <c r="E108" i="9"/>
  <c r="AG111" i="10"/>
  <c r="AG108" i="9"/>
  <c r="Q109" i="12"/>
  <c r="Q112" i="11"/>
  <c r="D109" i="12"/>
  <c r="D112" i="11"/>
  <c r="J110" i="12"/>
  <c r="J113" i="11"/>
  <c r="J111" i="10"/>
  <c r="J108" i="9"/>
  <c r="AJ111" i="10"/>
  <c r="AJ108" i="9"/>
  <c r="L111" i="10"/>
  <c r="L108" i="9"/>
  <c r="X111" i="10"/>
  <c r="X108" i="9"/>
  <c r="T111" i="10"/>
  <c r="T108" i="9"/>
  <c r="D111" i="10"/>
  <c r="D108" i="9"/>
  <c r="U111" i="10"/>
  <c r="U108" i="9"/>
  <c r="AC111" i="10"/>
  <c r="AC108" i="9"/>
  <c r="G111" i="10"/>
  <c r="G108" i="9"/>
  <c r="Y111" i="10"/>
  <c r="Y108" i="9"/>
  <c r="I113" i="10" l="1"/>
  <c r="I110" i="9"/>
  <c r="AK110" i="12"/>
  <c r="AK113" i="11"/>
  <c r="P112" i="10"/>
  <c r="P109" i="9"/>
  <c r="T110" i="12"/>
  <c r="T113" i="11"/>
  <c r="S110" i="12"/>
  <c r="S113" i="11"/>
  <c r="O110" i="12"/>
  <c r="O113" i="11"/>
  <c r="L110" i="12"/>
  <c r="L113" i="11"/>
  <c r="AL110" i="12"/>
  <c r="AL113" i="11"/>
  <c r="AI110" i="12"/>
  <c r="AI113" i="11"/>
  <c r="AD110" i="12"/>
  <c r="AD113" i="11"/>
  <c r="AM110" i="12"/>
  <c r="AM113" i="11"/>
  <c r="U112" i="10"/>
  <c r="U109" i="9"/>
  <c r="AB112" i="10"/>
  <c r="AB109" i="9"/>
  <c r="AM112" i="10"/>
  <c r="AM109" i="9"/>
  <c r="G110" i="12"/>
  <c r="G113" i="11"/>
  <c r="R110" i="12"/>
  <c r="R113" i="11"/>
  <c r="D112" i="10"/>
  <c r="D109" i="9"/>
  <c r="M112" i="10"/>
  <c r="M109" i="9"/>
  <c r="AF112" i="10"/>
  <c r="AF109" i="9"/>
  <c r="Q112" i="10"/>
  <c r="Q109" i="9"/>
  <c r="K112" i="10"/>
  <c r="K109" i="9"/>
  <c r="AD112" i="10"/>
  <c r="AD109" i="9"/>
  <c r="F110" i="12"/>
  <c r="F113" i="11"/>
  <c r="Y112" i="10"/>
  <c r="Y109" i="9"/>
  <c r="AA112" i="10"/>
  <c r="AA109" i="9"/>
  <c r="AE112" i="10"/>
  <c r="AE109" i="9"/>
  <c r="AC110" i="12"/>
  <c r="AC113" i="11"/>
  <c r="I110" i="12"/>
  <c r="I113" i="11"/>
  <c r="P110" i="12"/>
  <c r="P113" i="11"/>
  <c r="V110" i="12"/>
  <c r="V113" i="11"/>
  <c r="H110" i="12"/>
  <c r="H113" i="11"/>
  <c r="W110" i="12"/>
  <c r="W113" i="11"/>
  <c r="K110" i="12"/>
  <c r="K113" i="11"/>
  <c r="AA110" i="12"/>
  <c r="AA113" i="11"/>
  <c r="AF110" i="12"/>
  <c r="AF113" i="11"/>
  <c r="E110" i="12"/>
  <c r="E113" i="11"/>
  <c r="M110" i="12"/>
  <c r="M113" i="11"/>
  <c r="J112" i="10"/>
  <c r="J109" i="9"/>
  <c r="AG112" i="10"/>
  <c r="AG109" i="9"/>
  <c r="AI114" i="10"/>
  <c r="AI111" i="9"/>
  <c r="AH112" i="10"/>
  <c r="AH109" i="9"/>
  <c r="AK112" i="10"/>
  <c r="AK109" i="9"/>
  <c r="S115" i="10"/>
  <c r="S112" i="9"/>
  <c r="Z112" i="10"/>
  <c r="Z109" i="9"/>
  <c r="F112" i="10"/>
  <c r="F109" i="9"/>
  <c r="D110" i="12"/>
  <c r="D113" i="11"/>
  <c r="AJ110" i="12"/>
  <c r="AJ113" i="11"/>
  <c r="L112" i="10"/>
  <c r="L109" i="9"/>
  <c r="AH110" i="12"/>
  <c r="AH113" i="11"/>
  <c r="G112" i="10"/>
  <c r="G109" i="9"/>
  <c r="J111" i="12"/>
  <c r="J114" i="11"/>
  <c r="Y110" i="12"/>
  <c r="Y113" i="11"/>
  <c r="U110" i="12"/>
  <c r="U113" i="11"/>
  <c r="N110" i="12"/>
  <c r="N113" i="11"/>
  <c r="Z111" i="12"/>
  <c r="Z114" i="11"/>
  <c r="X110" i="12"/>
  <c r="X113" i="11"/>
  <c r="AB110" i="12"/>
  <c r="AB113" i="11"/>
  <c r="AG110" i="12"/>
  <c r="AG113" i="11"/>
  <c r="AE110" i="12"/>
  <c r="AE113" i="11"/>
  <c r="N112" i="10"/>
  <c r="N109" i="9"/>
  <c r="Q110" i="12"/>
  <c r="Q113" i="11"/>
  <c r="AJ112" i="10"/>
  <c r="AJ109" i="9"/>
  <c r="T112" i="10"/>
  <c r="T109" i="9"/>
  <c r="AC112" i="10"/>
  <c r="AC109" i="9"/>
  <c r="X112" i="10"/>
  <c r="X109" i="9"/>
  <c r="E112" i="10"/>
  <c r="E109" i="9"/>
  <c r="W112" i="10"/>
  <c r="W109" i="9"/>
  <c r="AL112" i="10"/>
  <c r="AL109" i="9"/>
  <c r="H112" i="10"/>
  <c r="H109" i="9"/>
  <c r="V112" i="10"/>
  <c r="V109" i="9"/>
  <c r="R112" i="10"/>
  <c r="R109" i="9"/>
  <c r="O112" i="10"/>
  <c r="O109" i="9"/>
  <c r="I114" i="10" l="1"/>
  <c r="I111" i="9"/>
  <c r="W111" i="12"/>
  <c r="W114" i="11"/>
  <c r="O113" i="10"/>
  <c r="O110" i="9"/>
  <c r="Z112" i="12"/>
  <c r="Z115" i="11"/>
  <c r="R111" i="12"/>
  <c r="R114" i="11"/>
  <c r="AL111" i="12"/>
  <c r="AL114" i="11"/>
  <c r="T111" i="12"/>
  <c r="T114" i="11"/>
  <c r="E111" i="12"/>
  <c r="E114" i="11"/>
  <c r="AC113" i="10"/>
  <c r="AC110" i="9"/>
  <c r="AI115" i="10"/>
  <c r="AI112" i="9"/>
  <c r="AJ111" i="12"/>
  <c r="AJ114" i="11"/>
  <c r="AG113" i="10"/>
  <c r="AG110" i="9"/>
  <c r="Y113" i="10"/>
  <c r="Y110" i="9"/>
  <c r="Q113" i="10"/>
  <c r="Q110" i="9"/>
  <c r="U113" i="10"/>
  <c r="U110" i="9"/>
  <c r="X111" i="12"/>
  <c r="X114" i="11"/>
  <c r="AL113" i="10"/>
  <c r="AL110" i="9"/>
  <c r="Z113" i="10"/>
  <c r="Z110" i="9"/>
  <c r="K113" i="10"/>
  <c r="K110" i="9"/>
  <c r="R113" i="10"/>
  <c r="R110" i="9"/>
  <c r="D111" i="12"/>
  <c r="D114" i="11"/>
  <c r="AA111" i="12"/>
  <c r="AA114" i="11"/>
  <c r="V111" i="12"/>
  <c r="V114" i="11"/>
  <c r="AC111" i="12"/>
  <c r="AC114" i="11"/>
  <c r="F111" i="12"/>
  <c r="F114" i="11"/>
  <c r="G111" i="12"/>
  <c r="G114" i="11"/>
  <c r="AM111" i="12"/>
  <c r="AM114" i="11"/>
  <c r="L111" i="12"/>
  <c r="L114" i="11"/>
  <c r="Y111" i="12"/>
  <c r="Y114" i="11"/>
  <c r="AI111" i="12"/>
  <c r="AI114" i="11"/>
  <c r="L113" i="10"/>
  <c r="L110" i="9"/>
  <c r="AA113" i="10"/>
  <c r="AA110" i="9"/>
  <c r="AE111" i="12"/>
  <c r="AE114" i="11"/>
  <c r="AG111" i="12"/>
  <c r="AG114" i="11"/>
  <c r="E113" i="10"/>
  <c r="E110" i="9"/>
  <c r="J113" i="10"/>
  <c r="J110" i="9"/>
  <c r="AF113" i="10"/>
  <c r="AF110" i="9"/>
  <c r="P113" i="10"/>
  <c r="P110" i="9"/>
  <c r="N113" i="10"/>
  <c r="N110" i="9"/>
  <c r="AB113" i="10"/>
  <c r="AB110" i="9"/>
  <c r="H111" i="12"/>
  <c r="H114" i="11"/>
  <c r="T113" i="10"/>
  <c r="T110" i="9"/>
  <c r="S116" i="10"/>
  <c r="S113" i="9"/>
  <c r="N111" i="12"/>
  <c r="N114" i="11"/>
  <c r="V113" i="10"/>
  <c r="V110" i="9"/>
  <c r="G113" i="10"/>
  <c r="G110" i="9"/>
  <c r="Q111" i="12"/>
  <c r="Q114" i="11"/>
  <c r="AH111" i="12"/>
  <c r="AH114" i="11"/>
  <c r="K111" i="12"/>
  <c r="K114" i="11"/>
  <c r="P111" i="12"/>
  <c r="P114" i="11"/>
  <c r="AD111" i="12"/>
  <c r="AD114" i="11"/>
  <c r="O111" i="12"/>
  <c r="O114" i="11"/>
  <c r="AK111" i="12"/>
  <c r="AK114" i="11"/>
  <c r="I111" i="12"/>
  <c r="I114" i="11"/>
  <c r="S111" i="12"/>
  <c r="S114" i="11"/>
  <c r="D113" i="10"/>
  <c r="D110" i="9"/>
  <c r="J112" i="12"/>
  <c r="J115" i="11"/>
  <c r="AF111" i="12"/>
  <c r="AF114" i="11"/>
  <c r="W113" i="10"/>
  <c r="W110" i="9"/>
  <c r="AJ113" i="10"/>
  <c r="AJ110" i="9"/>
  <c r="AK113" i="10"/>
  <c r="AK110" i="9"/>
  <c r="AB111" i="12"/>
  <c r="AB114" i="11"/>
  <c r="U111" i="12"/>
  <c r="U114" i="11"/>
  <c r="M111" i="12"/>
  <c r="M114" i="11"/>
  <c r="H113" i="10"/>
  <c r="H110" i="9"/>
  <c r="X113" i="10"/>
  <c r="X110" i="9"/>
  <c r="F113" i="10"/>
  <c r="F110" i="9"/>
  <c r="AH113" i="10"/>
  <c r="AH110" i="9"/>
  <c r="AE113" i="10"/>
  <c r="AE110" i="9"/>
  <c r="AD113" i="10"/>
  <c r="AD110" i="9"/>
  <c r="M113" i="10"/>
  <c r="M110" i="9"/>
  <c r="AM113" i="10"/>
  <c r="AM110" i="9"/>
  <c r="I115" i="10" l="1"/>
  <c r="I112" i="9"/>
  <c r="N112" i="12"/>
  <c r="N115" i="11"/>
  <c r="L112" i="12"/>
  <c r="L115" i="11"/>
  <c r="R112" i="12"/>
  <c r="R115" i="11"/>
  <c r="AJ114" i="10"/>
  <c r="AJ111" i="9"/>
  <c r="J114" i="10"/>
  <c r="J111" i="9"/>
  <c r="Q112" i="12"/>
  <c r="Q115" i="11"/>
  <c r="E112" i="12"/>
  <c r="E115" i="11"/>
  <c r="Z113" i="12"/>
  <c r="Z116" i="11"/>
  <c r="M112" i="12"/>
  <c r="M115" i="11"/>
  <c r="AM114" i="10"/>
  <c r="AM111" i="9"/>
  <c r="D114" i="10"/>
  <c r="D111" i="9"/>
  <c r="AA114" i="10"/>
  <c r="AA111" i="9"/>
  <c r="AD112" i="12"/>
  <c r="AD115" i="11"/>
  <c r="F114" i="10"/>
  <c r="F111" i="9"/>
  <c r="S117" i="10"/>
  <c r="S114" i="9"/>
  <c r="N114" i="10"/>
  <c r="N111" i="9"/>
  <c r="E114" i="10"/>
  <c r="E111" i="9"/>
  <c r="L114" i="10"/>
  <c r="L111" i="9"/>
  <c r="K114" i="10"/>
  <c r="K111" i="9"/>
  <c r="U114" i="10"/>
  <c r="U111" i="9"/>
  <c r="AG114" i="10"/>
  <c r="AG111" i="9"/>
  <c r="O112" i="12"/>
  <c r="O115" i="11"/>
  <c r="AM112" i="12"/>
  <c r="AM115" i="11"/>
  <c r="M114" i="10"/>
  <c r="M111" i="9"/>
  <c r="AB112" i="12"/>
  <c r="AB115" i="11"/>
  <c r="AG112" i="12"/>
  <c r="AG115" i="11"/>
  <c r="AI112" i="12"/>
  <c r="AI115" i="11"/>
  <c r="G112" i="12"/>
  <c r="G115" i="11"/>
  <c r="AA112" i="12"/>
  <c r="AA115" i="11"/>
  <c r="AJ112" i="12"/>
  <c r="AJ115" i="11"/>
  <c r="T112" i="12"/>
  <c r="T115" i="11"/>
  <c r="AC112" i="12"/>
  <c r="AC115" i="11"/>
  <c r="AB114" i="10"/>
  <c r="AB111" i="9"/>
  <c r="R114" i="10"/>
  <c r="R111" i="9"/>
  <c r="U112" i="12"/>
  <c r="U115" i="11"/>
  <c r="I112" i="12"/>
  <c r="I115" i="11"/>
  <c r="AD114" i="10"/>
  <c r="AD111" i="9"/>
  <c r="G114" i="10"/>
  <c r="G111" i="9"/>
  <c r="T114" i="10"/>
  <c r="T111" i="9"/>
  <c r="P114" i="10"/>
  <c r="P111" i="9"/>
  <c r="Z114" i="10"/>
  <c r="Z111" i="9"/>
  <c r="Q114" i="10"/>
  <c r="Q111" i="9"/>
  <c r="O114" i="10"/>
  <c r="O111" i="9"/>
  <c r="AH112" i="12"/>
  <c r="AH115" i="11"/>
  <c r="V112" i="12"/>
  <c r="V115" i="11"/>
  <c r="W114" i="10"/>
  <c r="W111" i="9"/>
  <c r="P112" i="12"/>
  <c r="P115" i="11"/>
  <c r="X114" i="10"/>
  <c r="X111" i="9"/>
  <c r="J113" i="12"/>
  <c r="J116" i="11"/>
  <c r="AK112" i="12"/>
  <c r="AK115" i="11"/>
  <c r="K112" i="12"/>
  <c r="K115" i="11"/>
  <c r="H112" i="12"/>
  <c r="H115" i="11"/>
  <c r="AE112" i="12"/>
  <c r="AE115" i="11"/>
  <c r="Y112" i="12"/>
  <c r="Y115" i="11"/>
  <c r="F112" i="12"/>
  <c r="F115" i="11"/>
  <c r="D112" i="12"/>
  <c r="D115" i="11"/>
  <c r="AL112" i="12"/>
  <c r="AL115" i="11"/>
  <c r="W112" i="12"/>
  <c r="W115" i="11"/>
  <c r="X112" i="12"/>
  <c r="X115" i="11"/>
  <c r="AH114" i="10"/>
  <c r="AH111" i="9"/>
  <c r="AC114" i="10"/>
  <c r="AC111" i="9"/>
  <c r="S112" i="12"/>
  <c r="S115" i="11"/>
  <c r="AF112" i="12"/>
  <c r="AF115" i="11"/>
  <c r="AE114" i="10"/>
  <c r="AE111" i="9"/>
  <c r="H114" i="10"/>
  <c r="H111" i="9"/>
  <c r="AK114" i="10"/>
  <c r="AK111" i="9"/>
  <c r="V114" i="10"/>
  <c r="V111" i="9"/>
  <c r="AF114" i="10"/>
  <c r="AF111" i="9"/>
  <c r="AL114" i="10"/>
  <c r="AL111" i="9"/>
  <c r="Y114" i="10"/>
  <c r="Y111" i="9"/>
  <c r="AI116" i="10"/>
  <c r="AI113" i="9"/>
  <c r="I116" i="10" l="1"/>
  <c r="I113" i="9"/>
  <c r="AH113" i="12"/>
  <c r="AH116" i="11"/>
  <c r="E113" i="12"/>
  <c r="E116" i="11"/>
  <c r="R113" i="12"/>
  <c r="R116" i="11"/>
  <c r="K113" i="12"/>
  <c r="K116" i="11"/>
  <c r="G113" i="12"/>
  <c r="G116" i="11"/>
  <c r="V115" i="10"/>
  <c r="V112" i="9"/>
  <c r="M115" i="10"/>
  <c r="M112" i="9"/>
  <c r="AJ115" i="10"/>
  <c r="AJ112" i="9"/>
  <c r="AI113" i="12"/>
  <c r="AI116" i="11"/>
  <c r="W115" i="10"/>
  <c r="W112" i="9"/>
  <c r="O115" i="10"/>
  <c r="O112" i="9"/>
  <c r="T115" i="10"/>
  <c r="T112" i="9"/>
  <c r="K115" i="10"/>
  <c r="K112" i="9"/>
  <c r="S118" i="10"/>
  <c r="S115" i="9"/>
  <c r="D115" i="10"/>
  <c r="D112" i="9"/>
  <c r="X113" i="12"/>
  <c r="X116" i="11"/>
  <c r="I113" i="12"/>
  <c r="I116" i="11"/>
  <c r="AA115" i="10"/>
  <c r="AA112" i="9"/>
  <c r="AK113" i="12"/>
  <c r="AK116" i="11"/>
  <c r="AM113" i="12"/>
  <c r="AM116" i="11"/>
  <c r="AK115" i="10"/>
  <c r="AK112" i="9"/>
  <c r="AE113" i="12"/>
  <c r="AE116" i="11"/>
  <c r="J114" i="12"/>
  <c r="J117" i="11"/>
  <c r="V113" i="12"/>
  <c r="V116" i="11"/>
  <c r="AJ113" i="12"/>
  <c r="AJ116" i="11"/>
  <c r="AG113" i="12"/>
  <c r="AG116" i="11"/>
  <c r="O113" i="12"/>
  <c r="O116" i="11"/>
  <c r="Q113" i="12"/>
  <c r="Q116" i="11"/>
  <c r="L113" i="12"/>
  <c r="L116" i="11"/>
  <c r="AF113" i="12"/>
  <c r="AF116" i="11"/>
  <c r="AI117" i="10"/>
  <c r="AI114" i="9"/>
  <c r="U115" i="10"/>
  <c r="U112" i="9"/>
  <c r="W113" i="12"/>
  <c r="W116" i="11"/>
  <c r="AL115" i="10"/>
  <c r="AL112" i="9"/>
  <c r="G115" i="10"/>
  <c r="G112" i="9"/>
  <c r="L115" i="10"/>
  <c r="L112" i="9"/>
  <c r="F115" i="10"/>
  <c r="F112" i="9"/>
  <c r="AM115" i="10"/>
  <c r="AM112" i="9"/>
  <c r="F113" i="12"/>
  <c r="F116" i="11"/>
  <c r="P115" i="10"/>
  <c r="P112" i="9"/>
  <c r="N115" i="10"/>
  <c r="N112" i="9"/>
  <c r="S113" i="12"/>
  <c r="S116" i="11"/>
  <c r="H115" i="10"/>
  <c r="H112" i="9"/>
  <c r="R115" i="10"/>
  <c r="R112" i="9"/>
  <c r="D113" i="12"/>
  <c r="D116" i="11"/>
  <c r="H113" i="12"/>
  <c r="H116" i="11"/>
  <c r="AA113" i="12"/>
  <c r="AA116" i="11"/>
  <c r="AB113" i="12"/>
  <c r="AB116" i="11"/>
  <c r="AD113" i="12"/>
  <c r="AD116" i="11"/>
  <c r="M113" i="12"/>
  <c r="M116" i="11"/>
  <c r="N113" i="12"/>
  <c r="N116" i="11"/>
  <c r="P113" i="12"/>
  <c r="P116" i="11"/>
  <c r="AC113" i="12"/>
  <c r="AC116" i="11"/>
  <c r="Z114" i="12"/>
  <c r="Z117" i="11"/>
  <c r="Y113" i="12"/>
  <c r="Y116" i="11"/>
  <c r="U113" i="12"/>
  <c r="U116" i="11"/>
  <c r="T113" i="12"/>
  <c r="T116" i="11"/>
  <c r="Y115" i="10"/>
  <c r="Y112" i="9"/>
  <c r="AL113" i="12"/>
  <c r="AL116" i="11"/>
  <c r="AC115" i="10"/>
  <c r="AC112" i="9"/>
  <c r="Q115" i="10"/>
  <c r="Q112" i="9"/>
  <c r="AF115" i="10"/>
  <c r="AF112" i="9"/>
  <c r="AE115" i="10"/>
  <c r="AE112" i="9"/>
  <c r="AH115" i="10"/>
  <c r="AH112" i="9"/>
  <c r="X115" i="10"/>
  <c r="X112" i="9"/>
  <c r="Z115" i="10"/>
  <c r="Z112" i="9"/>
  <c r="AD115" i="10"/>
  <c r="AD112" i="9"/>
  <c r="AB115" i="10"/>
  <c r="AB112" i="9"/>
  <c r="AG115" i="10"/>
  <c r="AG112" i="9"/>
  <c r="E115" i="10"/>
  <c r="E112" i="9"/>
  <c r="J115" i="10"/>
  <c r="J112" i="9"/>
  <c r="I117" i="10" l="1"/>
  <c r="I114" i="9"/>
  <c r="K114" i="12"/>
  <c r="K117" i="11"/>
  <c r="U116" i="10"/>
  <c r="U113" i="9"/>
  <c r="T116" i="10"/>
  <c r="T113" i="9"/>
  <c r="N114" i="12"/>
  <c r="N117" i="11"/>
  <c r="J115" i="12"/>
  <c r="J118" i="11"/>
  <c r="AK114" i="12"/>
  <c r="AK117" i="11"/>
  <c r="R114" i="12"/>
  <c r="R117" i="11"/>
  <c r="U114" i="12"/>
  <c r="U117" i="11"/>
  <c r="J116" i="10"/>
  <c r="J113" i="9"/>
  <c r="AC116" i="10"/>
  <c r="AC113" i="9"/>
  <c r="L116" i="10"/>
  <c r="L113" i="9"/>
  <c r="AJ116" i="10"/>
  <c r="AJ113" i="9"/>
  <c r="AA114" i="12"/>
  <c r="AA117" i="11"/>
  <c r="Z116" i="10"/>
  <c r="Z113" i="9"/>
  <c r="AI118" i="10"/>
  <c r="AI115" i="9"/>
  <c r="D116" i="10"/>
  <c r="D113" i="9"/>
  <c r="O116" i="10"/>
  <c r="O113" i="9"/>
  <c r="M116" i="10"/>
  <c r="M113" i="9"/>
  <c r="P116" i="10"/>
  <c r="P113" i="9"/>
  <c r="Y114" i="12"/>
  <c r="Y117" i="11"/>
  <c r="O114" i="12"/>
  <c r="O117" i="11"/>
  <c r="H116" i="10"/>
  <c r="H113" i="9"/>
  <c r="Z115" i="12"/>
  <c r="Z118" i="11"/>
  <c r="M114" i="12"/>
  <c r="M117" i="11"/>
  <c r="H114" i="12"/>
  <c r="H117" i="11"/>
  <c r="S114" i="12"/>
  <c r="S117" i="11"/>
  <c r="AF114" i="12"/>
  <c r="AF117" i="11"/>
  <c r="AG114" i="12"/>
  <c r="AG117" i="11"/>
  <c r="AE114" i="12"/>
  <c r="AE117" i="11"/>
  <c r="E114" i="12"/>
  <c r="E117" i="11"/>
  <c r="AM114" i="12"/>
  <c r="AM117" i="11"/>
  <c r="F114" i="12"/>
  <c r="F117" i="11"/>
  <c r="E116" i="10"/>
  <c r="E113" i="9"/>
  <c r="AM116" i="10"/>
  <c r="AM113" i="9"/>
  <c r="AL116" i="10"/>
  <c r="AL113" i="9"/>
  <c r="AA116" i="10"/>
  <c r="AA113" i="9"/>
  <c r="S119" i="10"/>
  <c r="S116" i="9"/>
  <c r="W113" i="9"/>
  <c r="W116" i="10"/>
  <c r="V116" i="10"/>
  <c r="V113" i="9"/>
  <c r="P114" i="12"/>
  <c r="P117" i="11"/>
  <c r="V114" i="12"/>
  <c r="V117" i="11"/>
  <c r="AD116" i="10"/>
  <c r="AD113" i="9"/>
  <c r="AE116" i="10"/>
  <c r="AE113" i="9"/>
  <c r="T114" i="12"/>
  <c r="T117" i="11"/>
  <c r="AD114" i="12"/>
  <c r="AD117" i="11"/>
  <c r="W114" i="12"/>
  <c r="W117" i="11"/>
  <c r="L114" i="12"/>
  <c r="L117" i="11"/>
  <c r="AJ114" i="12"/>
  <c r="AJ117" i="11"/>
  <c r="I114" i="12"/>
  <c r="I117" i="11"/>
  <c r="AI114" i="12"/>
  <c r="AI117" i="11"/>
  <c r="G114" i="12"/>
  <c r="G117" i="11"/>
  <c r="AH114" i="12"/>
  <c r="AH117" i="11"/>
  <c r="AB114" i="12"/>
  <c r="AB117" i="11"/>
  <c r="Q114" i="12"/>
  <c r="Q117" i="11"/>
  <c r="X114" i="12"/>
  <c r="X117" i="11"/>
  <c r="AH116" i="10"/>
  <c r="AH113" i="9"/>
  <c r="R116" i="10"/>
  <c r="R113" i="9"/>
  <c r="AL114" i="12"/>
  <c r="AL117" i="11"/>
  <c r="G116" i="10"/>
  <c r="G113" i="9"/>
  <c r="AG116" i="10"/>
  <c r="AG113" i="9"/>
  <c r="AF116" i="10"/>
  <c r="AF113" i="9"/>
  <c r="Y116" i="10"/>
  <c r="Y113" i="9"/>
  <c r="AC114" i="12"/>
  <c r="AC117" i="11"/>
  <c r="D114" i="12"/>
  <c r="D117" i="11"/>
  <c r="AB116" i="10"/>
  <c r="AB113" i="9"/>
  <c r="X116" i="10"/>
  <c r="X113" i="9"/>
  <c r="Q116" i="10"/>
  <c r="Q113" i="9"/>
  <c r="N116" i="10"/>
  <c r="N113" i="9"/>
  <c r="F116" i="10"/>
  <c r="F113" i="9"/>
  <c r="AK116" i="10"/>
  <c r="AK113" i="9"/>
  <c r="K116" i="10"/>
  <c r="K113" i="9"/>
  <c r="I118" i="10" l="1"/>
  <c r="I115" i="9"/>
  <c r="L115" i="12"/>
  <c r="L118" i="11"/>
  <c r="F115" i="12"/>
  <c r="F118" i="11"/>
  <c r="AE117" i="10"/>
  <c r="AE114" i="9"/>
  <c r="AJ117" i="10"/>
  <c r="AJ114" i="9"/>
  <c r="W117" i="10"/>
  <c r="W114" i="9"/>
  <c r="R115" i="12"/>
  <c r="R118" i="11"/>
  <c r="X115" i="12"/>
  <c r="X118" i="11"/>
  <c r="N115" i="12"/>
  <c r="N118" i="11"/>
  <c r="G117" i="10"/>
  <c r="G114" i="9"/>
  <c r="AI115" i="12"/>
  <c r="AI118" i="11"/>
  <c r="X117" i="10"/>
  <c r="X114" i="9"/>
  <c r="AD117" i="10"/>
  <c r="AD114" i="9"/>
  <c r="AM117" i="10"/>
  <c r="AM114" i="9"/>
  <c r="P117" i="10"/>
  <c r="P114" i="9"/>
  <c r="AI119" i="10"/>
  <c r="AI116" i="9"/>
  <c r="L117" i="10"/>
  <c r="L114" i="9"/>
  <c r="T117" i="10"/>
  <c r="T114" i="9"/>
  <c r="Y115" i="12"/>
  <c r="Y118" i="11"/>
  <c r="AL115" i="12"/>
  <c r="AL118" i="11"/>
  <c r="AF115" i="12"/>
  <c r="AF118" i="11"/>
  <c r="Y117" i="10"/>
  <c r="Y114" i="9"/>
  <c r="I115" i="12"/>
  <c r="I118" i="11"/>
  <c r="AD115" i="12"/>
  <c r="AD118" i="11"/>
  <c r="V115" i="12"/>
  <c r="V118" i="11"/>
  <c r="E115" i="12"/>
  <c r="E118" i="11"/>
  <c r="S115" i="12"/>
  <c r="S118" i="11"/>
  <c r="AK115" i="12"/>
  <c r="AK118" i="11"/>
  <c r="M115" i="12"/>
  <c r="M118" i="11"/>
  <c r="K117" i="10"/>
  <c r="K114" i="9"/>
  <c r="Z116" i="12"/>
  <c r="Z119" i="11"/>
  <c r="AF117" i="10"/>
  <c r="AF114" i="9"/>
  <c r="S120" i="10"/>
  <c r="S117" i="9"/>
  <c r="H117" i="10"/>
  <c r="H114" i="9"/>
  <c r="M117" i="10"/>
  <c r="M114" i="9"/>
  <c r="Z117" i="10"/>
  <c r="Z114" i="9"/>
  <c r="AC117" i="10"/>
  <c r="AC114" i="9"/>
  <c r="U117" i="10"/>
  <c r="U114" i="9"/>
  <c r="AC115" i="12"/>
  <c r="AC118" i="11"/>
  <c r="AG115" i="12"/>
  <c r="AG118" i="11"/>
  <c r="U115" i="12"/>
  <c r="U118" i="11"/>
  <c r="Q117" i="10"/>
  <c r="Q114" i="9"/>
  <c r="V117" i="10"/>
  <c r="V114" i="9"/>
  <c r="D117" i="10"/>
  <c r="D114" i="9"/>
  <c r="W115" i="12"/>
  <c r="W118" i="11"/>
  <c r="AM115" i="12"/>
  <c r="AM118" i="11"/>
  <c r="AB115" i="12"/>
  <c r="AB118" i="11"/>
  <c r="AB117" i="10"/>
  <c r="AB114" i="9"/>
  <c r="AH115" i="12"/>
  <c r="AH118" i="11"/>
  <c r="T115" i="12"/>
  <c r="T118" i="11"/>
  <c r="P115" i="12"/>
  <c r="P118" i="11"/>
  <c r="AE115" i="12"/>
  <c r="AE118" i="11"/>
  <c r="H115" i="12"/>
  <c r="H118" i="11"/>
  <c r="O115" i="12"/>
  <c r="O118" i="11"/>
  <c r="AA115" i="12"/>
  <c r="AA118" i="11"/>
  <c r="J116" i="12"/>
  <c r="J119" i="11"/>
  <c r="K115" i="12"/>
  <c r="K118" i="11"/>
  <c r="G115" i="12"/>
  <c r="G118" i="11"/>
  <c r="AL117" i="10"/>
  <c r="AL114" i="9"/>
  <c r="Q115" i="12"/>
  <c r="Q118" i="11"/>
  <c r="AK117" i="10"/>
  <c r="AK114" i="9"/>
  <c r="F117" i="10"/>
  <c r="F114" i="9"/>
  <c r="R117" i="10"/>
  <c r="R114" i="9"/>
  <c r="D115" i="12"/>
  <c r="D118" i="11"/>
  <c r="AJ115" i="12"/>
  <c r="AJ118" i="11"/>
  <c r="N117" i="10"/>
  <c r="N114" i="9"/>
  <c r="AG117" i="10"/>
  <c r="AG114" i="9"/>
  <c r="AH117" i="10"/>
  <c r="AH114" i="9"/>
  <c r="AA117" i="10"/>
  <c r="AA114" i="9"/>
  <c r="E117" i="10"/>
  <c r="E114" i="9"/>
  <c r="O117" i="10"/>
  <c r="O114" i="9"/>
  <c r="J117" i="10"/>
  <c r="J114" i="9"/>
  <c r="I119" i="10" l="1"/>
  <c r="I116" i="9"/>
  <c r="AG116" i="12"/>
  <c r="AG119" i="11"/>
  <c r="S121" i="10"/>
  <c r="S118" i="9"/>
  <c r="AA116" i="12"/>
  <c r="AA119" i="11"/>
  <c r="X116" i="12"/>
  <c r="X119" i="11"/>
  <c r="AH118" i="10"/>
  <c r="AH115" i="9"/>
  <c r="D118" i="10"/>
  <c r="D115" i="9"/>
  <c r="AJ118" i="10"/>
  <c r="AJ115" i="9"/>
  <c r="P116" i="12"/>
  <c r="P119" i="11"/>
  <c r="AC116" i="12"/>
  <c r="AC119" i="11"/>
  <c r="AK116" i="12"/>
  <c r="AK119" i="11"/>
  <c r="R118" i="10"/>
  <c r="R115" i="9"/>
  <c r="V118" i="10"/>
  <c r="V115" i="9"/>
  <c r="M118" i="10"/>
  <c r="M115" i="9"/>
  <c r="AF118" i="10"/>
  <c r="AF115" i="9"/>
  <c r="AI120" i="10"/>
  <c r="AI117" i="9"/>
  <c r="X118" i="10"/>
  <c r="X115" i="9"/>
  <c r="AE118" i="10"/>
  <c r="AE115" i="9"/>
  <c r="Q116" i="12"/>
  <c r="Q119" i="11"/>
  <c r="AB118" i="10"/>
  <c r="AB115" i="9"/>
  <c r="L118" i="10"/>
  <c r="L115" i="9"/>
  <c r="AD116" i="12"/>
  <c r="AD119" i="11"/>
  <c r="O116" i="12"/>
  <c r="O119" i="11"/>
  <c r="Z117" i="12"/>
  <c r="Z120" i="11"/>
  <c r="S116" i="12"/>
  <c r="S119" i="11"/>
  <c r="I116" i="12"/>
  <c r="I119" i="11"/>
  <c r="Y116" i="12"/>
  <c r="Y119" i="11"/>
  <c r="AI116" i="12"/>
  <c r="AI119" i="11"/>
  <c r="R116" i="12"/>
  <c r="R119" i="11"/>
  <c r="F116" i="12"/>
  <c r="F119" i="11"/>
  <c r="AE116" i="12"/>
  <c r="AE119" i="11"/>
  <c r="AF116" i="12"/>
  <c r="AF119" i="11"/>
  <c r="O118" i="10"/>
  <c r="O115" i="9"/>
  <c r="G116" i="12"/>
  <c r="G119" i="11"/>
  <c r="E118" i="10"/>
  <c r="E115" i="9"/>
  <c r="U118" i="10"/>
  <c r="U115" i="9"/>
  <c r="H118" i="10"/>
  <c r="H115" i="9"/>
  <c r="P118" i="10"/>
  <c r="P115" i="9"/>
  <c r="J117" i="12"/>
  <c r="J120" i="11"/>
  <c r="V116" i="12"/>
  <c r="V119" i="11"/>
  <c r="J118" i="10"/>
  <c r="J115" i="9"/>
  <c r="AD118" i="10"/>
  <c r="AD115" i="9"/>
  <c r="AG118" i="10"/>
  <c r="AG115" i="9"/>
  <c r="AL118" i="10"/>
  <c r="AL115" i="9"/>
  <c r="AM116" i="12"/>
  <c r="AM119" i="11"/>
  <c r="F118" i="10"/>
  <c r="F115" i="9"/>
  <c r="Q118" i="10"/>
  <c r="Q115" i="9"/>
  <c r="AJ116" i="12"/>
  <c r="AJ119" i="11"/>
  <c r="K116" i="12"/>
  <c r="K119" i="11"/>
  <c r="H116" i="12"/>
  <c r="H119" i="11"/>
  <c r="AH116" i="12"/>
  <c r="AH119" i="11"/>
  <c r="W116" i="12"/>
  <c r="W119" i="11"/>
  <c r="U116" i="12"/>
  <c r="U119" i="11"/>
  <c r="E116" i="12"/>
  <c r="E119" i="11"/>
  <c r="L116" i="12"/>
  <c r="L119" i="11"/>
  <c r="D116" i="12"/>
  <c r="D119" i="11"/>
  <c r="M116" i="12"/>
  <c r="M119" i="11"/>
  <c r="N116" i="12"/>
  <c r="N119" i="11"/>
  <c r="Z118" i="10"/>
  <c r="Z115" i="9"/>
  <c r="AB116" i="12"/>
  <c r="AB119" i="11"/>
  <c r="AL116" i="12"/>
  <c r="AL119" i="11"/>
  <c r="T116" i="12"/>
  <c r="T119" i="11"/>
  <c r="N118" i="10"/>
  <c r="N115" i="9"/>
  <c r="AA118" i="10"/>
  <c r="AA115" i="9"/>
  <c r="AK118" i="10"/>
  <c r="AK115" i="9"/>
  <c r="AC118" i="10"/>
  <c r="AC115" i="9"/>
  <c r="K118" i="10"/>
  <c r="K115" i="9"/>
  <c r="Y118" i="10"/>
  <c r="Y115" i="9"/>
  <c r="T118" i="10"/>
  <c r="T115" i="9"/>
  <c r="AM118" i="10"/>
  <c r="AM115" i="9"/>
  <c r="G118" i="10"/>
  <c r="G115" i="9"/>
  <c r="W118" i="10"/>
  <c r="W115" i="9"/>
  <c r="I120" i="10" l="1"/>
  <c r="I117" i="9"/>
  <c r="K117" i="12"/>
  <c r="K120" i="11"/>
  <c r="R117" i="12"/>
  <c r="R120" i="11"/>
  <c r="J119" i="10"/>
  <c r="J116" i="9"/>
  <c r="AJ117" i="12"/>
  <c r="AJ120" i="11"/>
  <c r="AF117" i="12"/>
  <c r="AF120" i="11"/>
  <c r="AA117" i="12"/>
  <c r="AA120" i="11"/>
  <c r="AL117" i="12"/>
  <c r="AL120" i="11"/>
  <c r="X117" i="12"/>
  <c r="X120" i="11"/>
  <c r="L119" i="10"/>
  <c r="L116" i="9"/>
  <c r="D117" i="12"/>
  <c r="D120" i="11"/>
  <c r="V117" i="12"/>
  <c r="V120" i="11"/>
  <c r="G119" i="10"/>
  <c r="G116" i="9"/>
  <c r="AL119" i="10"/>
  <c r="AL116" i="9"/>
  <c r="U119" i="10"/>
  <c r="U116" i="9"/>
  <c r="AB119" i="10"/>
  <c r="AB116" i="9"/>
  <c r="AI121" i="10"/>
  <c r="AI118" i="9"/>
  <c r="R119" i="10"/>
  <c r="R116" i="9"/>
  <c r="AJ119" i="10"/>
  <c r="AJ116" i="9"/>
  <c r="W119" i="10"/>
  <c r="W116" i="9"/>
  <c r="Z118" i="12"/>
  <c r="Z121" i="11"/>
  <c r="K119" i="10"/>
  <c r="K116" i="9"/>
  <c r="J118" i="12"/>
  <c r="J121" i="11"/>
  <c r="AE117" i="12"/>
  <c r="AE120" i="11"/>
  <c r="Y117" i="12"/>
  <c r="Y120" i="11"/>
  <c r="O117" i="12"/>
  <c r="O120" i="11"/>
  <c r="Q117" i="12"/>
  <c r="Q120" i="11"/>
  <c r="AK117" i="12"/>
  <c r="AK120" i="11"/>
  <c r="X119" i="10"/>
  <c r="X116" i="9"/>
  <c r="AH117" i="12"/>
  <c r="AH120" i="11"/>
  <c r="N119" i="10"/>
  <c r="N116" i="9"/>
  <c r="Q119" i="10"/>
  <c r="Q116" i="9"/>
  <c r="AF119" i="10"/>
  <c r="AF116" i="9"/>
  <c r="D119" i="10"/>
  <c r="D116" i="9"/>
  <c r="S122" i="10"/>
  <c r="S119" i="9"/>
  <c r="M117" i="12"/>
  <c r="M120" i="11"/>
  <c r="P117" i="12"/>
  <c r="P120" i="11"/>
  <c r="AK116" i="9"/>
  <c r="AK119" i="10"/>
  <c r="H119" i="10"/>
  <c r="H116" i="9"/>
  <c r="W117" i="12"/>
  <c r="W120" i="11"/>
  <c r="AI117" i="12"/>
  <c r="AI120" i="11"/>
  <c r="AA119" i="10"/>
  <c r="AA116" i="9"/>
  <c r="L117" i="12"/>
  <c r="L120" i="11"/>
  <c r="Z119" i="10"/>
  <c r="Z116" i="9"/>
  <c r="AG119" i="10"/>
  <c r="AG116" i="9"/>
  <c r="T117" i="12"/>
  <c r="T120" i="11"/>
  <c r="H117" i="12"/>
  <c r="H120" i="11"/>
  <c r="G117" i="12"/>
  <c r="G120" i="11"/>
  <c r="F117" i="12"/>
  <c r="F120" i="11"/>
  <c r="I117" i="12"/>
  <c r="I120" i="11"/>
  <c r="AD117" i="12"/>
  <c r="AD120" i="11"/>
  <c r="AC117" i="12"/>
  <c r="AC120" i="11"/>
  <c r="AG117" i="12"/>
  <c r="AG120" i="11"/>
  <c r="U117" i="12"/>
  <c r="U120" i="11"/>
  <c r="AM117" i="12"/>
  <c r="AM120" i="11"/>
  <c r="S117" i="12"/>
  <c r="S120" i="11"/>
  <c r="Y119" i="10"/>
  <c r="Y116" i="9"/>
  <c r="O119" i="10"/>
  <c r="O116" i="9"/>
  <c r="V119" i="10"/>
  <c r="V116" i="9"/>
  <c r="AB117" i="12"/>
  <c r="AB120" i="11"/>
  <c r="AM119" i="10"/>
  <c r="AM116" i="9"/>
  <c r="E116" i="9"/>
  <c r="E119" i="10"/>
  <c r="N117" i="12"/>
  <c r="N120" i="11"/>
  <c r="E117" i="12"/>
  <c r="E120" i="11"/>
  <c r="T119" i="10"/>
  <c r="T116" i="9"/>
  <c r="AC119" i="10"/>
  <c r="AC116" i="9"/>
  <c r="F119" i="10"/>
  <c r="F116" i="9"/>
  <c r="AD119" i="10"/>
  <c r="AD116" i="9"/>
  <c r="P119" i="10"/>
  <c r="P116" i="9"/>
  <c r="AE119" i="10"/>
  <c r="AE116" i="9"/>
  <c r="M119" i="10"/>
  <c r="M116" i="9"/>
  <c r="AH119" i="10"/>
  <c r="AH116" i="9"/>
  <c r="I121" i="10" l="1"/>
  <c r="I118" i="9"/>
  <c r="E118" i="12"/>
  <c r="E121" i="11"/>
  <c r="P118" i="12"/>
  <c r="P121" i="11"/>
  <c r="AI122" i="10"/>
  <c r="AI119" i="9"/>
  <c r="N118" i="12"/>
  <c r="N121" i="11"/>
  <c r="AE118" i="12"/>
  <c r="AE121" i="11"/>
  <c r="V118" i="12"/>
  <c r="V121" i="11"/>
  <c r="AL118" i="12"/>
  <c r="AL121" i="11"/>
  <c r="AB118" i="12"/>
  <c r="AB121" i="11"/>
  <c r="AJ118" i="12"/>
  <c r="AJ121" i="11"/>
  <c r="AF120" i="10"/>
  <c r="AF117" i="9"/>
  <c r="AD118" i="12"/>
  <c r="AD121" i="11"/>
  <c r="V120" i="10"/>
  <c r="V117" i="9"/>
  <c r="Q120" i="10"/>
  <c r="Q117" i="9"/>
  <c r="W120" i="10"/>
  <c r="W117" i="9"/>
  <c r="AB120" i="10"/>
  <c r="AB117" i="9"/>
  <c r="J120" i="10"/>
  <c r="J117" i="9"/>
  <c r="AC118" i="12"/>
  <c r="AC121" i="11"/>
  <c r="Z119" i="12"/>
  <c r="Z122" i="11"/>
  <c r="AD120" i="10"/>
  <c r="AD117" i="9"/>
  <c r="Z120" i="10"/>
  <c r="Z117" i="9"/>
  <c r="I118" i="12"/>
  <c r="I121" i="11"/>
  <c r="L118" i="12"/>
  <c r="L121" i="11"/>
  <c r="Q118" i="12"/>
  <c r="Q121" i="11"/>
  <c r="J119" i="12"/>
  <c r="J122" i="11"/>
  <c r="D118" i="12"/>
  <c r="D121" i="11"/>
  <c r="AA118" i="12"/>
  <c r="AA121" i="11"/>
  <c r="R118" i="12"/>
  <c r="R121" i="11"/>
  <c r="G118" i="12"/>
  <c r="G121" i="11"/>
  <c r="M118" i="12"/>
  <c r="M121" i="11"/>
  <c r="F120" i="10"/>
  <c r="F117" i="9"/>
  <c r="U118" i="12"/>
  <c r="U121" i="11"/>
  <c r="AE120" i="10"/>
  <c r="AE117" i="9"/>
  <c r="O120" i="10"/>
  <c r="O117" i="9"/>
  <c r="H120" i="10"/>
  <c r="H117" i="9"/>
  <c r="S123" i="10"/>
  <c r="S120" i="9"/>
  <c r="N120" i="10"/>
  <c r="N117" i="9"/>
  <c r="AJ120" i="10"/>
  <c r="AJ117" i="9"/>
  <c r="U120" i="10"/>
  <c r="U117" i="9"/>
  <c r="AI118" i="12"/>
  <c r="AI121" i="11"/>
  <c r="X118" i="12"/>
  <c r="X121" i="11"/>
  <c r="G120" i="10"/>
  <c r="G117" i="9"/>
  <c r="H118" i="12"/>
  <c r="H121" i="11"/>
  <c r="AK118" i="12"/>
  <c r="AK121" i="11"/>
  <c r="AC120" i="10"/>
  <c r="AC117" i="9"/>
  <c r="AG118" i="12"/>
  <c r="AG121" i="11"/>
  <c r="F118" i="12"/>
  <c r="F121" i="11"/>
  <c r="AK120" i="10"/>
  <c r="AK117" i="9"/>
  <c r="AH118" i="12"/>
  <c r="AH121" i="11"/>
  <c r="O118" i="12"/>
  <c r="O121" i="11"/>
  <c r="AF118" i="12"/>
  <c r="AF121" i="11"/>
  <c r="K118" i="12"/>
  <c r="K121" i="11"/>
  <c r="S118" i="12"/>
  <c r="S121" i="11"/>
  <c r="Y118" i="12"/>
  <c r="Y121" i="11"/>
  <c r="AH120" i="10"/>
  <c r="AH117" i="9"/>
  <c r="X120" i="10"/>
  <c r="X117" i="9"/>
  <c r="AM118" i="12"/>
  <c r="AM121" i="11"/>
  <c r="W118" i="12"/>
  <c r="W121" i="11"/>
  <c r="M120" i="10"/>
  <c r="M117" i="9"/>
  <c r="E120" i="10"/>
  <c r="E117" i="9"/>
  <c r="T118" i="12"/>
  <c r="T121" i="11"/>
  <c r="P120" i="10"/>
  <c r="P117" i="9"/>
  <c r="T120" i="10"/>
  <c r="T117" i="9"/>
  <c r="AM120" i="10"/>
  <c r="AM117" i="9"/>
  <c r="Y120" i="10"/>
  <c r="Y117" i="9"/>
  <c r="AG120" i="10"/>
  <c r="AG117" i="9"/>
  <c r="AA120" i="10"/>
  <c r="AA117" i="9"/>
  <c r="D120" i="10"/>
  <c r="D117" i="9"/>
  <c r="K120" i="10"/>
  <c r="K117" i="9"/>
  <c r="R120" i="10"/>
  <c r="R117" i="9"/>
  <c r="AL120" i="10"/>
  <c r="AL117" i="9"/>
  <c r="L120" i="10"/>
  <c r="L117" i="9"/>
  <c r="I122" i="10" l="1"/>
  <c r="I119" i="9"/>
  <c r="AH119" i="12"/>
  <c r="AH122" i="11"/>
  <c r="G119" i="12"/>
  <c r="G122" i="11"/>
  <c r="D121" i="10"/>
  <c r="D118" i="9"/>
  <c r="V121" i="10"/>
  <c r="V118" i="9"/>
  <c r="AK119" i="12"/>
  <c r="AK122" i="11"/>
  <c r="Q119" i="12"/>
  <c r="Q122" i="11"/>
  <c r="AD119" i="12"/>
  <c r="AD122" i="11"/>
  <c r="AL119" i="12"/>
  <c r="AL122" i="11"/>
  <c r="X119" i="12"/>
  <c r="X122" i="11"/>
  <c r="N119" i="12"/>
  <c r="N122" i="11"/>
  <c r="E121" i="10"/>
  <c r="E118" i="9"/>
  <c r="AE121" i="10"/>
  <c r="AE118" i="9"/>
  <c r="R119" i="12"/>
  <c r="R122" i="11"/>
  <c r="T121" i="10"/>
  <c r="T118" i="9"/>
  <c r="AK121" i="10"/>
  <c r="AK118" i="9"/>
  <c r="S124" i="10"/>
  <c r="S121" i="9"/>
  <c r="AD121" i="10"/>
  <c r="AD118" i="9"/>
  <c r="AB121" i="10"/>
  <c r="AB118" i="9"/>
  <c r="AI123" i="10"/>
  <c r="AI120" i="9"/>
  <c r="AA119" i="12"/>
  <c r="AA122" i="11"/>
  <c r="L119" i="12"/>
  <c r="L122" i="11"/>
  <c r="Z120" i="12"/>
  <c r="Z123" i="11"/>
  <c r="V119" i="12"/>
  <c r="V122" i="11"/>
  <c r="P119" i="12"/>
  <c r="P122" i="11"/>
  <c r="S119" i="12"/>
  <c r="S122" i="11"/>
  <c r="J120" i="12"/>
  <c r="J123" i="11"/>
  <c r="AA121" i="10"/>
  <c r="AA118" i="9"/>
  <c r="AF119" i="12"/>
  <c r="AF122" i="11"/>
  <c r="AG121" i="10"/>
  <c r="AG118" i="9"/>
  <c r="AH121" i="10"/>
  <c r="AH118" i="9"/>
  <c r="U121" i="10"/>
  <c r="U118" i="9"/>
  <c r="F121" i="10"/>
  <c r="F118" i="9"/>
  <c r="W121" i="10"/>
  <c r="W118" i="9"/>
  <c r="AF121" i="10"/>
  <c r="AF118" i="9"/>
  <c r="AM119" i="12"/>
  <c r="AM122" i="11"/>
  <c r="L121" i="10"/>
  <c r="L118" i="9"/>
  <c r="J121" i="10"/>
  <c r="J118" i="9"/>
  <c r="K119" i="12"/>
  <c r="K122" i="11"/>
  <c r="U119" i="12"/>
  <c r="U122" i="11"/>
  <c r="AL121" i="10"/>
  <c r="AL118" i="9"/>
  <c r="X121" i="10"/>
  <c r="X118" i="9"/>
  <c r="H119" i="12"/>
  <c r="H122" i="11"/>
  <c r="R121" i="10"/>
  <c r="R118" i="9"/>
  <c r="M121" i="10"/>
  <c r="M118" i="9"/>
  <c r="W119" i="12"/>
  <c r="W122" i="11"/>
  <c r="O119" i="12"/>
  <c r="O122" i="11"/>
  <c r="M119" i="12"/>
  <c r="M122" i="11"/>
  <c r="D119" i="12"/>
  <c r="D122" i="11"/>
  <c r="I119" i="12"/>
  <c r="I122" i="11"/>
  <c r="AC119" i="12"/>
  <c r="AC122" i="11"/>
  <c r="AJ119" i="12"/>
  <c r="AJ122" i="11"/>
  <c r="AE119" i="12"/>
  <c r="AE122" i="11"/>
  <c r="E119" i="12"/>
  <c r="E122" i="11"/>
  <c r="AB119" i="12"/>
  <c r="AB122" i="11"/>
  <c r="AM121" i="10"/>
  <c r="AM118" i="9"/>
  <c r="AC121" i="10"/>
  <c r="AC118" i="9"/>
  <c r="N121" i="10"/>
  <c r="N118" i="9"/>
  <c r="Z121" i="10"/>
  <c r="Z118" i="9"/>
  <c r="AI119" i="12"/>
  <c r="AI122" i="11"/>
  <c r="F119" i="12"/>
  <c r="F122" i="11"/>
  <c r="P121" i="10"/>
  <c r="P118" i="9"/>
  <c r="H121" i="10"/>
  <c r="H118" i="9"/>
  <c r="T119" i="12"/>
  <c r="T122" i="11"/>
  <c r="Y119" i="12"/>
  <c r="Y122" i="11"/>
  <c r="AG119" i="12"/>
  <c r="AG122" i="11"/>
  <c r="K121" i="10"/>
  <c r="K118" i="9"/>
  <c r="Y121" i="10"/>
  <c r="Y118" i="9"/>
  <c r="G121" i="10"/>
  <c r="G118" i="9"/>
  <c r="AJ121" i="10"/>
  <c r="AJ118" i="9"/>
  <c r="O121" i="10"/>
  <c r="O118" i="9"/>
  <c r="Q121" i="10"/>
  <c r="Q118" i="9"/>
  <c r="I123" i="10" l="1"/>
  <c r="I120" i="9"/>
  <c r="M120" i="12"/>
  <c r="M123" i="11"/>
  <c r="AL120" i="12"/>
  <c r="AL123" i="11"/>
  <c r="O120" i="12"/>
  <c r="O123" i="11"/>
  <c r="AD120" i="12"/>
  <c r="AD123" i="11"/>
  <c r="U120" i="12"/>
  <c r="U123" i="11"/>
  <c r="H120" i="12"/>
  <c r="H123" i="11"/>
  <c r="K122" i="10"/>
  <c r="K119" i="9"/>
  <c r="AF122" i="10"/>
  <c r="AF119" i="9"/>
  <c r="AH122" i="10"/>
  <c r="AH119" i="9"/>
  <c r="AI124" i="10"/>
  <c r="AI121" i="9"/>
  <c r="AK122" i="10"/>
  <c r="AK119" i="9"/>
  <c r="E122" i="10"/>
  <c r="E119" i="9"/>
  <c r="D122" i="10"/>
  <c r="D119" i="9"/>
  <c r="U122" i="10"/>
  <c r="U119" i="9"/>
  <c r="Z122" i="10"/>
  <c r="Z119" i="9"/>
  <c r="E120" i="12"/>
  <c r="E123" i="11"/>
  <c r="S120" i="12"/>
  <c r="S123" i="11"/>
  <c r="L120" i="12"/>
  <c r="L123" i="11"/>
  <c r="N120" i="12"/>
  <c r="N123" i="11"/>
  <c r="Q120" i="12"/>
  <c r="Q123" i="11"/>
  <c r="G120" i="12"/>
  <c r="G123" i="11"/>
  <c r="AI120" i="12"/>
  <c r="AI123" i="11"/>
  <c r="V120" i="12"/>
  <c r="V123" i="11"/>
  <c r="S125" i="10"/>
  <c r="S122" i="9"/>
  <c r="O122" i="10"/>
  <c r="O119" i="9"/>
  <c r="H122" i="10"/>
  <c r="H119" i="9"/>
  <c r="AG120" i="12"/>
  <c r="AG123" i="11"/>
  <c r="W120" i="12"/>
  <c r="W123" i="11"/>
  <c r="P122" i="10"/>
  <c r="P119" i="9"/>
  <c r="X122" i="10"/>
  <c r="X119" i="9"/>
  <c r="W122" i="10"/>
  <c r="W119" i="9"/>
  <c r="AG122" i="10"/>
  <c r="AG119" i="9"/>
  <c r="AB122" i="10"/>
  <c r="AB119" i="9"/>
  <c r="T122" i="10"/>
  <c r="T119" i="9"/>
  <c r="AJ120" i="12"/>
  <c r="AJ123" i="11"/>
  <c r="AM120" i="12"/>
  <c r="AM123" i="11"/>
  <c r="Y122" i="10"/>
  <c r="Y119" i="9"/>
  <c r="AE122" i="10"/>
  <c r="AE119" i="9"/>
  <c r="AC120" i="12"/>
  <c r="AC123" i="11"/>
  <c r="Z121" i="12"/>
  <c r="Z124" i="11"/>
  <c r="J122" i="10"/>
  <c r="J119" i="9"/>
  <c r="Y120" i="12"/>
  <c r="Y123" i="11"/>
  <c r="F120" i="12"/>
  <c r="F123" i="11"/>
  <c r="AE120" i="12"/>
  <c r="AE123" i="11"/>
  <c r="D120" i="12"/>
  <c r="D123" i="11"/>
  <c r="AF120" i="12"/>
  <c r="AF123" i="11"/>
  <c r="P120" i="12"/>
  <c r="P123" i="11"/>
  <c r="AA120" i="12"/>
  <c r="AA123" i="11"/>
  <c r="R120" i="12"/>
  <c r="R123" i="11"/>
  <c r="X120" i="12"/>
  <c r="X123" i="11"/>
  <c r="AK120" i="12"/>
  <c r="AK123" i="11"/>
  <c r="AH120" i="12"/>
  <c r="AH123" i="11"/>
  <c r="T120" i="12"/>
  <c r="T123" i="11"/>
  <c r="Q122" i="10"/>
  <c r="Q119" i="9"/>
  <c r="AM122" i="10"/>
  <c r="AM119" i="9"/>
  <c r="R122" i="10"/>
  <c r="R119" i="9"/>
  <c r="AA122" i="10"/>
  <c r="AA119" i="9"/>
  <c r="V122" i="10"/>
  <c r="V119" i="9"/>
  <c r="AB120" i="12"/>
  <c r="AB123" i="11"/>
  <c r="K120" i="12"/>
  <c r="K123" i="11"/>
  <c r="J121" i="12"/>
  <c r="J124" i="11"/>
  <c r="I120" i="12"/>
  <c r="I123" i="11"/>
  <c r="AJ122" i="10"/>
  <c r="AJ119" i="9"/>
  <c r="N122" i="10"/>
  <c r="N119" i="9"/>
  <c r="G122" i="10"/>
  <c r="G119" i="9"/>
  <c r="AC122" i="10"/>
  <c r="AC119" i="9"/>
  <c r="M122" i="10"/>
  <c r="M119" i="9"/>
  <c r="AL122" i="10"/>
  <c r="AL119" i="9"/>
  <c r="L122" i="10"/>
  <c r="L119" i="9"/>
  <c r="F122" i="10"/>
  <c r="F119" i="9"/>
  <c r="AD122" i="10"/>
  <c r="AD119" i="9"/>
  <c r="I124" i="10" l="1"/>
  <c r="I121" i="9"/>
  <c r="F121" i="12"/>
  <c r="F124" i="11"/>
  <c r="AI121" i="12"/>
  <c r="AI124" i="11"/>
  <c r="H121" i="12"/>
  <c r="H124" i="11"/>
  <c r="AG121" i="12"/>
  <c r="AG124" i="11"/>
  <c r="M123" i="10"/>
  <c r="M120" i="9"/>
  <c r="K123" i="10"/>
  <c r="K120" i="9"/>
  <c r="I121" i="12"/>
  <c r="I124" i="11"/>
  <c r="X121" i="12"/>
  <c r="X124" i="11"/>
  <c r="AE123" i="10"/>
  <c r="AE120" i="9"/>
  <c r="T123" i="10"/>
  <c r="T120" i="9"/>
  <c r="X123" i="10"/>
  <c r="X120" i="9"/>
  <c r="H123" i="10"/>
  <c r="H120" i="9"/>
  <c r="U123" i="10"/>
  <c r="U120" i="9"/>
  <c r="AI125" i="10"/>
  <c r="AI122" i="9"/>
  <c r="AC121" i="12"/>
  <c r="AC124" i="11"/>
  <c r="N121" i="12"/>
  <c r="N124" i="11"/>
  <c r="AC123" i="10"/>
  <c r="AC120" i="9"/>
  <c r="R121" i="12"/>
  <c r="R124" i="11"/>
  <c r="G121" i="12"/>
  <c r="G124" i="11"/>
  <c r="S121" i="12"/>
  <c r="S124" i="11"/>
  <c r="U121" i="12"/>
  <c r="U124" i="11"/>
  <c r="AL121" i="12"/>
  <c r="AL124" i="11"/>
  <c r="AK121" i="12"/>
  <c r="AK124" i="11"/>
  <c r="V121" i="12"/>
  <c r="V124" i="11"/>
  <c r="AM123" i="10"/>
  <c r="AM120" i="9"/>
  <c r="AK123" i="10"/>
  <c r="AK120" i="9"/>
  <c r="Y121" i="12"/>
  <c r="Y124" i="11"/>
  <c r="F123" i="10"/>
  <c r="F120" i="9"/>
  <c r="J122" i="12"/>
  <c r="J125" i="11"/>
  <c r="G123" i="10"/>
  <c r="G120" i="9"/>
  <c r="J123" i="10"/>
  <c r="J120" i="9"/>
  <c r="AB123" i="10"/>
  <c r="AB120" i="9"/>
  <c r="P123" i="10"/>
  <c r="P120" i="9"/>
  <c r="O123" i="10"/>
  <c r="O120" i="9"/>
  <c r="D123" i="10"/>
  <c r="D120" i="9"/>
  <c r="AH123" i="10"/>
  <c r="AH120" i="9"/>
  <c r="P121" i="12"/>
  <c r="P124" i="11"/>
  <c r="O121" i="12"/>
  <c r="O124" i="11"/>
  <c r="AJ123" i="10"/>
  <c r="AJ120" i="9"/>
  <c r="Z123" i="10"/>
  <c r="Z120" i="9"/>
  <c r="L121" i="12"/>
  <c r="L124" i="11"/>
  <c r="Q123" i="10"/>
  <c r="Q120" i="9"/>
  <c r="T121" i="12"/>
  <c r="T124" i="11"/>
  <c r="L123" i="10"/>
  <c r="L120" i="9"/>
  <c r="AA123" i="10"/>
  <c r="AA120" i="9"/>
  <c r="Y123" i="10"/>
  <c r="Y120" i="9"/>
  <c r="K121" i="12"/>
  <c r="K124" i="11"/>
  <c r="AH121" i="12"/>
  <c r="AH124" i="11"/>
  <c r="AA121" i="12"/>
  <c r="AA124" i="11"/>
  <c r="AE121" i="12"/>
  <c r="AE124" i="11"/>
  <c r="Z122" i="12"/>
  <c r="Z125" i="11"/>
  <c r="AM121" i="12"/>
  <c r="AM124" i="11"/>
  <c r="W121" i="12"/>
  <c r="W124" i="11"/>
  <c r="Q121" i="12"/>
  <c r="Q124" i="11"/>
  <c r="E121" i="12"/>
  <c r="E124" i="11"/>
  <c r="AD121" i="12"/>
  <c r="AD124" i="11"/>
  <c r="M121" i="12"/>
  <c r="M124" i="11"/>
  <c r="AB121" i="12"/>
  <c r="AB124" i="11"/>
  <c r="AJ121" i="12"/>
  <c r="AJ124" i="11"/>
  <c r="AD123" i="10"/>
  <c r="AD120" i="9"/>
  <c r="W123" i="10"/>
  <c r="W120" i="9"/>
  <c r="AF121" i="12"/>
  <c r="AF124" i="11"/>
  <c r="V123" i="10"/>
  <c r="V120" i="9"/>
  <c r="D121" i="12"/>
  <c r="D124" i="11"/>
  <c r="AL123" i="10"/>
  <c r="AL120" i="9"/>
  <c r="N123" i="10"/>
  <c r="N120" i="9"/>
  <c r="R123" i="10"/>
  <c r="R120" i="9"/>
  <c r="AG123" i="10"/>
  <c r="AG120" i="9"/>
  <c r="S126" i="10"/>
  <c r="S123" i="9"/>
  <c r="E123" i="10"/>
  <c r="E120" i="9"/>
  <c r="AF123" i="10"/>
  <c r="AF120" i="9"/>
  <c r="I125" i="10" l="1"/>
  <c r="I122" i="9"/>
  <c r="E122" i="12"/>
  <c r="E125" i="11"/>
  <c r="G122" i="12"/>
  <c r="G125" i="11"/>
  <c r="AF124" i="10"/>
  <c r="AF121" i="9"/>
  <c r="D124" i="10"/>
  <c r="D121" i="9"/>
  <c r="AL122" i="12"/>
  <c r="AL125" i="11"/>
  <c r="R122" i="12"/>
  <c r="R125" i="11"/>
  <c r="I122" i="12"/>
  <c r="I125" i="11"/>
  <c r="H122" i="12"/>
  <c r="H125" i="11"/>
  <c r="J124" i="10"/>
  <c r="J121" i="9"/>
  <c r="AE122" i="12"/>
  <c r="AE125" i="11"/>
  <c r="Y124" i="10"/>
  <c r="Y121" i="9"/>
  <c r="AK124" i="10"/>
  <c r="AK121" i="9"/>
  <c r="X124" i="10"/>
  <c r="X121" i="9"/>
  <c r="AJ122" i="12"/>
  <c r="AJ125" i="11"/>
  <c r="AG122" i="12"/>
  <c r="AG125" i="11"/>
  <c r="V124" i="10"/>
  <c r="V121" i="9"/>
  <c r="AF122" i="12"/>
  <c r="AF125" i="11"/>
  <c r="G124" i="10"/>
  <c r="G121" i="9"/>
  <c r="M122" i="12"/>
  <c r="M125" i="11"/>
  <c r="W122" i="12"/>
  <c r="W125" i="11"/>
  <c r="AA122" i="12"/>
  <c r="AA125" i="11"/>
  <c r="L122" i="12"/>
  <c r="L125" i="11"/>
  <c r="P122" i="12"/>
  <c r="P125" i="11"/>
  <c r="J123" i="12"/>
  <c r="J126" i="11"/>
  <c r="U122" i="12"/>
  <c r="U125" i="11"/>
  <c r="AI122" i="12"/>
  <c r="AI125" i="11"/>
  <c r="Z123" i="12"/>
  <c r="Z126" i="11"/>
  <c r="AK122" i="12"/>
  <c r="AK125" i="11"/>
  <c r="H124" i="10"/>
  <c r="H121" i="9"/>
  <c r="Q122" i="12"/>
  <c r="Q125" i="11"/>
  <c r="O124" i="10"/>
  <c r="O121" i="9"/>
  <c r="AA124" i="10"/>
  <c r="AA121" i="9"/>
  <c r="P124" i="10"/>
  <c r="P121" i="9"/>
  <c r="AM124" i="10"/>
  <c r="AM121" i="9"/>
  <c r="AC124" i="10"/>
  <c r="AC121" i="9"/>
  <c r="AI126" i="10"/>
  <c r="AI123" i="9"/>
  <c r="T124" i="10"/>
  <c r="T121" i="9"/>
  <c r="K124" i="10"/>
  <c r="K121" i="9"/>
  <c r="T122" i="12"/>
  <c r="T125" i="11"/>
  <c r="AC122" i="12"/>
  <c r="AC125" i="11"/>
  <c r="E124" i="10"/>
  <c r="E121" i="9"/>
  <c r="AL124" i="10"/>
  <c r="AL121" i="9"/>
  <c r="AM122" i="12"/>
  <c r="AM125" i="11"/>
  <c r="V122" i="12"/>
  <c r="V125" i="11"/>
  <c r="S122" i="12"/>
  <c r="S125" i="11"/>
  <c r="N122" i="12"/>
  <c r="N125" i="11"/>
  <c r="F122" i="12"/>
  <c r="F125" i="11"/>
  <c r="K122" i="12"/>
  <c r="K125" i="11"/>
  <c r="Y122" i="12"/>
  <c r="Y125" i="11"/>
  <c r="X122" i="12"/>
  <c r="X125" i="11"/>
  <c r="R124" i="10"/>
  <c r="R121" i="9"/>
  <c r="AJ124" i="10"/>
  <c r="AJ121" i="9"/>
  <c r="AB122" i="12"/>
  <c r="AB125" i="11"/>
  <c r="O122" i="12"/>
  <c r="O125" i="11"/>
  <c r="N124" i="10"/>
  <c r="N121" i="9"/>
  <c r="Q124" i="10"/>
  <c r="Q121" i="9"/>
  <c r="S127" i="10"/>
  <c r="S124" i="9"/>
  <c r="W124" i="10"/>
  <c r="W121" i="9"/>
  <c r="D122" i="12"/>
  <c r="D125" i="11"/>
  <c r="AD122" i="12"/>
  <c r="AD125" i="11"/>
  <c r="AH122" i="12"/>
  <c r="AH125" i="11"/>
  <c r="AG124" i="10"/>
  <c r="AG121" i="9"/>
  <c r="AD124" i="10"/>
  <c r="AD121" i="9"/>
  <c r="L124" i="10"/>
  <c r="L121" i="9"/>
  <c r="Z124" i="10"/>
  <c r="Z121" i="9"/>
  <c r="AH124" i="10"/>
  <c r="AH121" i="9"/>
  <c r="AB124" i="10"/>
  <c r="AB121" i="9"/>
  <c r="F124" i="10"/>
  <c r="F121" i="9"/>
  <c r="U124" i="10"/>
  <c r="U121" i="9"/>
  <c r="AE124" i="10"/>
  <c r="AE121" i="9"/>
  <c r="M124" i="10"/>
  <c r="M121" i="9"/>
  <c r="I126" i="10" l="1"/>
  <c r="I123" i="9"/>
  <c r="H123" i="12"/>
  <c r="H126" i="11"/>
  <c r="AB125" i="10"/>
  <c r="AB122" i="9"/>
  <c r="O125" i="10"/>
  <c r="O122" i="9"/>
  <c r="AK125" i="10"/>
  <c r="AK122" i="9"/>
  <c r="Q123" i="12"/>
  <c r="Q126" i="11"/>
  <c r="I123" i="12"/>
  <c r="I126" i="11"/>
  <c r="AM123" i="12"/>
  <c r="AM126" i="11"/>
  <c r="Z124" i="12"/>
  <c r="Z127" i="11"/>
  <c r="AG123" i="12"/>
  <c r="AG126" i="11"/>
  <c r="M125" i="10"/>
  <c r="M122" i="9"/>
  <c r="O123" i="12"/>
  <c r="O126" i="11"/>
  <c r="AE125" i="10"/>
  <c r="AE122" i="9"/>
  <c r="AL125" i="10"/>
  <c r="AL122" i="9"/>
  <c r="K125" i="10"/>
  <c r="K122" i="9"/>
  <c r="AM125" i="10"/>
  <c r="AM122" i="9"/>
  <c r="G125" i="10"/>
  <c r="G122" i="9"/>
  <c r="Y125" i="10"/>
  <c r="Y122" i="9"/>
  <c r="AF125" i="10"/>
  <c r="AF122" i="9"/>
  <c r="D123" i="12"/>
  <c r="D126" i="11"/>
  <c r="P123" i="12"/>
  <c r="P126" i="11"/>
  <c r="AD125" i="10"/>
  <c r="AD122" i="9"/>
  <c r="L123" i="12"/>
  <c r="L126" i="11"/>
  <c r="AH125" i="10"/>
  <c r="AH122" i="9"/>
  <c r="AB123" i="12"/>
  <c r="AB126" i="11"/>
  <c r="Y123" i="12"/>
  <c r="Y126" i="11"/>
  <c r="S123" i="12"/>
  <c r="S126" i="11"/>
  <c r="U123" i="12"/>
  <c r="U126" i="11"/>
  <c r="AA123" i="12"/>
  <c r="AA126" i="11"/>
  <c r="AF123" i="12"/>
  <c r="AF126" i="11"/>
  <c r="AE123" i="12"/>
  <c r="AE126" i="11"/>
  <c r="R123" i="12"/>
  <c r="R126" i="11"/>
  <c r="G123" i="12"/>
  <c r="G126" i="11"/>
  <c r="F123" i="12"/>
  <c r="F126" i="11"/>
  <c r="M123" i="12"/>
  <c r="M126" i="11"/>
  <c r="R125" i="10"/>
  <c r="R122" i="9"/>
  <c r="AI123" i="12"/>
  <c r="AI126" i="11"/>
  <c r="S128" i="10"/>
  <c r="S125" i="9"/>
  <c r="E125" i="10"/>
  <c r="E122" i="9"/>
  <c r="T125" i="10"/>
  <c r="T122" i="9"/>
  <c r="P125" i="10"/>
  <c r="P122" i="9"/>
  <c r="H125" i="10"/>
  <c r="H122" i="9"/>
  <c r="X125" i="10"/>
  <c r="X122" i="9"/>
  <c r="AC125" i="10"/>
  <c r="AC122" i="9"/>
  <c r="D125" i="10"/>
  <c r="D122" i="9"/>
  <c r="N123" i="12"/>
  <c r="N126" i="11"/>
  <c r="W125" i="10"/>
  <c r="W122" i="9"/>
  <c r="U125" i="10"/>
  <c r="U122" i="9"/>
  <c r="K123" i="12"/>
  <c r="K126" i="11"/>
  <c r="V123" i="12"/>
  <c r="V126" i="11"/>
  <c r="AK123" i="12"/>
  <c r="AK126" i="11"/>
  <c r="J124" i="12"/>
  <c r="J127" i="11"/>
  <c r="W123" i="12"/>
  <c r="W126" i="11"/>
  <c r="AL123" i="12"/>
  <c r="AL126" i="11"/>
  <c r="E123" i="12"/>
  <c r="E126" i="11"/>
  <c r="T123" i="12"/>
  <c r="T126" i="11"/>
  <c r="N125" i="10"/>
  <c r="N122" i="9"/>
  <c r="X123" i="12"/>
  <c r="X126" i="11"/>
  <c r="AJ123" i="12"/>
  <c r="AJ126" i="11"/>
  <c r="AG125" i="10"/>
  <c r="AG122" i="9"/>
  <c r="AH123" i="12"/>
  <c r="AH126" i="11"/>
  <c r="Z125" i="10"/>
  <c r="Z122" i="9"/>
  <c r="AD123" i="12"/>
  <c r="AD126" i="11"/>
  <c r="AC123" i="12"/>
  <c r="AC126" i="11"/>
  <c r="F125" i="10"/>
  <c r="F122" i="9"/>
  <c r="L125" i="10"/>
  <c r="L122" i="9"/>
  <c r="Q125" i="10"/>
  <c r="Q122" i="9"/>
  <c r="AJ125" i="10"/>
  <c r="AJ122" i="9"/>
  <c r="AI127" i="10"/>
  <c r="AI124" i="9"/>
  <c r="AA125" i="10"/>
  <c r="AA122" i="9"/>
  <c r="V125" i="10"/>
  <c r="V122" i="9"/>
  <c r="J125" i="10"/>
  <c r="J122" i="9"/>
  <c r="I127" i="10" l="1"/>
  <c r="I124" i="9"/>
  <c r="P124" i="12"/>
  <c r="P127" i="11"/>
  <c r="D126" i="10"/>
  <c r="D123" i="9"/>
  <c r="G126" i="10"/>
  <c r="G123" i="9"/>
  <c r="AE126" i="10"/>
  <c r="AE123" i="9"/>
  <c r="AK126" i="10"/>
  <c r="AK123" i="9"/>
  <c r="AH124" i="12"/>
  <c r="AH127" i="11"/>
  <c r="G124" i="12"/>
  <c r="G127" i="11"/>
  <c r="N126" i="10"/>
  <c r="N123" i="9"/>
  <c r="AC124" i="12"/>
  <c r="AC127" i="11"/>
  <c r="R124" i="12"/>
  <c r="R127" i="11"/>
  <c r="O124" i="12"/>
  <c r="O127" i="11"/>
  <c r="U126" i="10"/>
  <c r="U123" i="9"/>
  <c r="AC126" i="10"/>
  <c r="AC123" i="9"/>
  <c r="T126" i="10"/>
  <c r="T123" i="9"/>
  <c r="R126" i="10"/>
  <c r="R123" i="9"/>
  <c r="AH126" i="10"/>
  <c r="AH123" i="9"/>
  <c r="AM126" i="10"/>
  <c r="AM123" i="9"/>
  <c r="O126" i="10"/>
  <c r="O123" i="9"/>
  <c r="AA124" i="12"/>
  <c r="AA127" i="11"/>
  <c r="F126" i="10"/>
  <c r="F123" i="9"/>
  <c r="AM124" i="12"/>
  <c r="AM127" i="11"/>
  <c r="AJ126" i="10"/>
  <c r="AJ123" i="9"/>
  <c r="S124" i="12"/>
  <c r="S127" i="11"/>
  <c r="L124" i="12"/>
  <c r="L127" i="11"/>
  <c r="I124" i="12"/>
  <c r="I127" i="11"/>
  <c r="J126" i="10"/>
  <c r="J123" i="9"/>
  <c r="AG126" i="10"/>
  <c r="AG123" i="9"/>
  <c r="AD124" i="12"/>
  <c r="AD127" i="11"/>
  <c r="AK124" i="12"/>
  <c r="AK127" i="11"/>
  <c r="M124" i="12"/>
  <c r="M127" i="11"/>
  <c r="W126" i="10"/>
  <c r="W123" i="9"/>
  <c r="X126" i="10"/>
  <c r="X123" i="9"/>
  <c r="E126" i="10"/>
  <c r="E123" i="9"/>
  <c r="AF126" i="10"/>
  <c r="AF123" i="9"/>
  <c r="K126" i="10"/>
  <c r="K123" i="9"/>
  <c r="M126" i="10"/>
  <c r="M123" i="9"/>
  <c r="AB126" i="10"/>
  <c r="AB123" i="9"/>
  <c r="K124" i="12"/>
  <c r="K127" i="11"/>
  <c r="AB124" i="12"/>
  <c r="AB127" i="11"/>
  <c r="AI125" i="9"/>
  <c r="AI128" i="10"/>
  <c r="P126" i="10"/>
  <c r="P123" i="9"/>
  <c r="T124" i="12"/>
  <c r="T127" i="11"/>
  <c r="D124" i="12"/>
  <c r="D127" i="11"/>
  <c r="E124" i="12"/>
  <c r="E127" i="11"/>
  <c r="Q126" i="10"/>
  <c r="Q123" i="9"/>
  <c r="X124" i="12"/>
  <c r="X127" i="11"/>
  <c r="N124" i="12"/>
  <c r="N127" i="11"/>
  <c r="F124" i="12"/>
  <c r="F127" i="11"/>
  <c r="AF124" i="12"/>
  <c r="AF127" i="11"/>
  <c r="Y124" i="12"/>
  <c r="Y127" i="11"/>
  <c r="AG124" i="12"/>
  <c r="AG127" i="11"/>
  <c r="Q124" i="12"/>
  <c r="Q127" i="11"/>
  <c r="H124" i="12"/>
  <c r="H127" i="11"/>
  <c r="W124" i="12"/>
  <c r="W127" i="11"/>
  <c r="AI124" i="12"/>
  <c r="AI127" i="11"/>
  <c r="Z125" i="12"/>
  <c r="Z128" i="11"/>
  <c r="J125" i="12"/>
  <c r="J128" i="11"/>
  <c r="U124" i="12"/>
  <c r="U127" i="11"/>
  <c r="AJ124" i="12"/>
  <c r="AJ127" i="11"/>
  <c r="AE124" i="12"/>
  <c r="AE127" i="11"/>
  <c r="V126" i="10"/>
  <c r="V123" i="9"/>
  <c r="AL124" i="12"/>
  <c r="AL127" i="11"/>
  <c r="V124" i="12"/>
  <c r="V127" i="11"/>
  <c r="AA126" i="10"/>
  <c r="AA123" i="9"/>
  <c r="L126" i="10"/>
  <c r="L123" i="9"/>
  <c r="Z126" i="10"/>
  <c r="Z123" i="9"/>
  <c r="H126" i="10"/>
  <c r="H123" i="9"/>
  <c r="S129" i="10"/>
  <c r="S126" i="9"/>
  <c r="AD126" i="10"/>
  <c r="AD123" i="9"/>
  <c r="Y126" i="10"/>
  <c r="Y123" i="9"/>
  <c r="AL126" i="10"/>
  <c r="AL123" i="9"/>
  <c r="I128" i="10" l="1"/>
  <c r="I125" i="9"/>
  <c r="AJ125" i="12"/>
  <c r="AJ128" i="11"/>
  <c r="U124" i="9"/>
  <c r="U127" i="10"/>
  <c r="W125" i="12"/>
  <c r="W128" i="11"/>
  <c r="AB125" i="12"/>
  <c r="AB128" i="11"/>
  <c r="O125" i="12"/>
  <c r="O128" i="11"/>
  <c r="G125" i="12"/>
  <c r="G128" i="11"/>
  <c r="N125" i="12"/>
  <c r="N128" i="11"/>
  <c r="H127" i="10"/>
  <c r="H124" i="9"/>
  <c r="AE127" i="10"/>
  <c r="AE124" i="9"/>
  <c r="Y125" i="12"/>
  <c r="Y128" i="11"/>
  <c r="K124" i="9"/>
  <c r="K127" i="10"/>
  <c r="W127" i="10"/>
  <c r="W124" i="9"/>
  <c r="AG127" i="10"/>
  <c r="AG124" i="9"/>
  <c r="R127" i="10"/>
  <c r="R124" i="9"/>
  <c r="G127" i="10"/>
  <c r="G124" i="9"/>
  <c r="V125" i="12"/>
  <c r="V128" i="11"/>
  <c r="AI126" i="9"/>
  <c r="AI129" i="10"/>
  <c r="L125" i="12"/>
  <c r="L128" i="11"/>
  <c r="X127" i="10"/>
  <c r="X124" i="9"/>
  <c r="AH127" i="10"/>
  <c r="AH124" i="9"/>
  <c r="X125" i="12"/>
  <c r="X128" i="11"/>
  <c r="Z127" i="10"/>
  <c r="Z124" i="9"/>
  <c r="H125" i="12"/>
  <c r="H128" i="11"/>
  <c r="K125" i="12"/>
  <c r="K128" i="11"/>
  <c r="M125" i="12"/>
  <c r="M128" i="11"/>
  <c r="R125" i="12"/>
  <c r="R128" i="11"/>
  <c r="AH125" i="12"/>
  <c r="AH128" i="11"/>
  <c r="AG125" i="12"/>
  <c r="AG128" i="11"/>
  <c r="F127" i="10"/>
  <c r="F124" i="9"/>
  <c r="U125" i="12"/>
  <c r="U128" i="11"/>
  <c r="S125" i="12"/>
  <c r="S128" i="11"/>
  <c r="J126" i="12"/>
  <c r="J129" i="11"/>
  <c r="AF125" i="12"/>
  <c r="AF128" i="11"/>
  <c r="Q127" i="10"/>
  <c r="Q124" i="9"/>
  <c r="AF127" i="10"/>
  <c r="AF124" i="9"/>
  <c r="J127" i="10"/>
  <c r="J124" i="9"/>
  <c r="AJ127" i="10"/>
  <c r="AJ124" i="9"/>
  <c r="O127" i="10"/>
  <c r="O124" i="9"/>
  <c r="T127" i="10"/>
  <c r="T124" i="9"/>
  <c r="D127" i="10"/>
  <c r="D124" i="9"/>
  <c r="AL127" i="10"/>
  <c r="AL124" i="9"/>
  <c r="AA125" i="12"/>
  <c r="AA128" i="11"/>
  <c r="AD127" i="10"/>
  <c r="AD124" i="9"/>
  <c r="V124" i="9"/>
  <c r="V127" i="10"/>
  <c r="Z126" i="12"/>
  <c r="Z129" i="11"/>
  <c r="E125" i="12"/>
  <c r="E128" i="11"/>
  <c r="I125" i="12"/>
  <c r="I128" i="11"/>
  <c r="AC125" i="12"/>
  <c r="AC128" i="11"/>
  <c r="P125" i="12"/>
  <c r="P128" i="11"/>
  <c r="AI125" i="12"/>
  <c r="AI128" i="11"/>
  <c r="AD125" i="12"/>
  <c r="AD128" i="11"/>
  <c r="M127" i="10"/>
  <c r="M124" i="9"/>
  <c r="N127" i="10"/>
  <c r="N124" i="9"/>
  <c r="AL125" i="12"/>
  <c r="AL128" i="11"/>
  <c r="D125" i="12"/>
  <c r="D128" i="11"/>
  <c r="Y127" i="10"/>
  <c r="Y124" i="9"/>
  <c r="T125" i="12"/>
  <c r="T128" i="11"/>
  <c r="L127" i="10"/>
  <c r="L124" i="9"/>
  <c r="AE125" i="12"/>
  <c r="AE128" i="11"/>
  <c r="Q125" i="12"/>
  <c r="Q128" i="11"/>
  <c r="F125" i="12"/>
  <c r="F128" i="11"/>
  <c r="AK125" i="12"/>
  <c r="AK128" i="11"/>
  <c r="AM125" i="12"/>
  <c r="AM128" i="11"/>
  <c r="S130" i="10"/>
  <c r="S127" i="9"/>
  <c r="AA127" i="10"/>
  <c r="AA124" i="9"/>
  <c r="P127" i="10"/>
  <c r="P124" i="9"/>
  <c r="AB127" i="10"/>
  <c r="AB124" i="9"/>
  <c r="E127" i="10"/>
  <c r="E124" i="9"/>
  <c r="AM127" i="10"/>
  <c r="AM124" i="9"/>
  <c r="AC127" i="10"/>
  <c r="AC124" i="9"/>
  <c r="AK127" i="10"/>
  <c r="AK124" i="9"/>
  <c r="I129" i="10" l="1"/>
  <c r="I126" i="9"/>
  <c r="J127" i="12"/>
  <c r="J130" i="11"/>
  <c r="AB126" i="12"/>
  <c r="AB129" i="11"/>
  <c r="Y128" i="10"/>
  <c r="Y125" i="9"/>
  <c r="H128" i="10"/>
  <c r="H125" i="9"/>
  <c r="D126" i="12"/>
  <c r="D129" i="11"/>
  <c r="I126" i="12"/>
  <c r="I129" i="11"/>
  <c r="AH126" i="12"/>
  <c r="AH129" i="11"/>
  <c r="H126" i="12"/>
  <c r="H129" i="11"/>
  <c r="K128" i="10"/>
  <c r="K125" i="9"/>
  <c r="N126" i="12"/>
  <c r="N129" i="11"/>
  <c r="W126" i="12"/>
  <c r="W129" i="11"/>
  <c r="S131" i="10"/>
  <c r="S128" i="9"/>
  <c r="J128" i="10"/>
  <c r="J125" i="9"/>
  <c r="AD128" i="10"/>
  <c r="AD125" i="9"/>
  <c r="T128" i="10"/>
  <c r="T125" i="9"/>
  <c r="AF128" i="10"/>
  <c r="AF125" i="9"/>
  <c r="X128" i="10"/>
  <c r="X125" i="9"/>
  <c r="G128" i="10"/>
  <c r="G125" i="9"/>
  <c r="AC126" i="12"/>
  <c r="AC129" i="11"/>
  <c r="V126" i="12"/>
  <c r="V129" i="11"/>
  <c r="M128" i="10"/>
  <c r="M125" i="9"/>
  <c r="AK128" i="10"/>
  <c r="AK125" i="9"/>
  <c r="E126" i="12"/>
  <c r="E129" i="11"/>
  <c r="AA126" i="12"/>
  <c r="AA129" i="11"/>
  <c r="U126" i="12"/>
  <c r="U129" i="11"/>
  <c r="R126" i="12"/>
  <c r="R129" i="11"/>
  <c r="L126" i="12"/>
  <c r="L129" i="11"/>
  <c r="Y126" i="12"/>
  <c r="Y129" i="11"/>
  <c r="G126" i="12"/>
  <c r="G129" i="11"/>
  <c r="U128" i="10"/>
  <c r="U125" i="9"/>
  <c r="Q126" i="12"/>
  <c r="Q129" i="11"/>
  <c r="K126" i="12"/>
  <c r="K129" i="11"/>
  <c r="W125" i="9"/>
  <c r="W128" i="10"/>
  <c r="AM126" i="12"/>
  <c r="AM129" i="11"/>
  <c r="AD126" i="12"/>
  <c r="AD129" i="11"/>
  <c r="AK126" i="12"/>
  <c r="AK129" i="11"/>
  <c r="AC128" i="10"/>
  <c r="AC125" i="9"/>
  <c r="L128" i="10"/>
  <c r="L125" i="9"/>
  <c r="O128" i="10"/>
  <c r="O125" i="9"/>
  <c r="Q128" i="10"/>
  <c r="Q125" i="9"/>
  <c r="Z128" i="10"/>
  <c r="Z125" i="9"/>
  <c r="R128" i="10"/>
  <c r="R125" i="9"/>
  <c r="V128" i="10"/>
  <c r="V125" i="9"/>
  <c r="AG126" i="12"/>
  <c r="AG129" i="11"/>
  <c r="E128" i="10"/>
  <c r="E125" i="9"/>
  <c r="AH128" i="10"/>
  <c r="AH125" i="9"/>
  <c r="S126" i="12"/>
  <c r="S129" i="11"/>
  <c r="AB128" i="10"/>
  <c r="AB125" i="9"/>
  <c r="AL126" i="12"/>
  <c r="AL129" i="11"/>
  <c r="F126" i="12"/>
  <c r="F129" i="11"/>
  <c r="T126" i="12"/>
  <c r="T129" i="11"/>
  <c r="P126" i="12"/>
  <c r="P129" i="11"/>
  <c r="Z127" i="12"/>
  <c r="Z130" i="11"/>
  <c r="AF126" i="12"/>
  <c r="AF129" i="11"/>
  <c r="M126" i="12"/>
  <c r="M129" i="11"/>
  <c r="X126" i="12"/>
  <c r="X129" i="11"/>
  <c r="AI130" i="10"/>
  <c r="AI127" i="9"/>
  <c r="O126" i="12"/>
  <c r="O129" i="11"/>
  <c r="AJ126" i="12"/>
  <c r="AJ129" i="11"/>
  <c r="D128" i="10"/>
  <c r="D125" i="9"/>
  <c r="AE126" i="12"/>
  <c r="AE129" i="11"/>
  <c r="AI126" i="12"/>
  <c r="AI129" i="11"/>
  <c r="P128" i="10"/>
  <c r="P125" i="9"/>
  <c r="AM128" i="10"/>
  <c r="AM125" i="9"/>
  <c r="AA128" i="10"/>
  <c r="AA125" i="9"/>
  <c r="N128" i="10"/>
  <c r="N125" i="9"/>
  <c r="AL128" i="10"/>
  <c r="AL125" i="9"/>
  <c r="AJ128" i="10"/>
  <c r="AJ125" i="9"/>
  <c r="F128" i="10"/>
  <c r="F125" i="9"/>
  <c r="AG125" i="9"/>
  <c r="AG128" i="10"/>
  <c r="AE128" i="10"/>
  <c r="AE125" i="9"/>
  <c r="I130" i="10" l="1"/>
  <c r="I127" i="9"/>
  <c r="P127" i="12"/>
  <c r="P130" i="11"/>
  <c r="K127" i="12"/>
  <c r="K130" i="11"/>
  <c r="H127" i="12"/>
  <c r="H130" i="11"/>
  <c r="AB129" i="10"/>
  <c r="AB126" i="9"/>
  <c r="AF129" i="10"/>
  <c r="AF126" i="9"/>
  <c r="AJ127" i="12"/>
  <c r="AJ130" i="11"/>
  <c r="AC127" i="12"/>
  <c r="AC130" i="11"/>
  <c r="W127" i="12"/>
  <c r="W130" i="11"/>
  <c r="AH127" i="12"/>
  <c r="AH130" i="11"/>
  <c r="AG127" i="12"/>
  <c r="AG130" i="11"/>
  <c r="Y127" i="12"/>
  <c r="Y130" i="11"/>
  <c r="AJ129" i="10"/>
  <c r="AJ126" i="9"/>
  <c r="S127" i="12"/>
  <c r="S130" i="11"/>
  <c r="AL129" i="10"/>
  <c r="AL126" i="9"/>
  <c r="V129" i="10"/>
  <c r="V126" i="9"/>
  <c r="O129" i="10"/>
  <c r="O126" i="9"/>
  <c r="T129" i="10"/>
  <c r="T126" i="9"/>
  <c r="Y129" i="10"/>
  <c r="Y126" i="9"/>
  <c r="AA127" i="12"/>
  <c r="AA130" i="11"/>
  <c r="AM129" i="10"/>
  <c r="AM126" i="9"/>
  <c r="Q127" i="12"/>
  <c r="Q130" i="11"/>
  <c r="AF127" i="12"/>
  <c r="AF130" i="11"/>
  <c r="F127" i="12"/>
  <c r="F130" i="11"/>
  <c r="AM127" i="12"/>
  <c r="AM130" i="11"/>
  <c r="R127" i="12"/>
  <c r="R130" i="11"/>
  <c r="N127" i="12"/>
  <c r="N130" i="11"/>
  <c r="I127" i="12"/>
  <c r="I130" i="11"/>
  <c r="AB127" i="12"/>
  <c r="AB130" i="11"/>
  <c r="V127" i="12"/>
  <c r="V130" i="11"/>
  <c r="E127" i="12"/>
  <c r="E130" i="11"/>
  <c r="P129" i="10"/>
  <c r="P126" i="9"/>
  <c r="AG129" i="10"/>
  <c r="AG126" i="9"/>
  <c r="R129" i="10"/>
  <c r="R126" i="9"/>
  <c r="U126" i="9"/>
  <c r="U129" i="10"/>
  <c r="AK129" i="10"/>
  <c r="AK126" i="9"/>
  <c r="G129" i="10"/>
  <c r="G126" i="9"/>
  <c r="AD129" i="10"/>
  <c r="AD126" i="9"/>
  <c r="AK127" i="12"/>
  <c r="AK130" i="11"/>
  <c r="D129" i="10"/>
  <c r="D126" i="9"/>
  <c r="Q129" i="10"/>
  <c r="Q126" i="9"/>
  <c r="S132" i="10"/>
  <c r="S129" i="9"/>
  <c r="T127" i="12"/>
  <c r="T130" i="11"/>
  <c r="AD127" i="12"/>
  <c r="AD130" i="11"/>
  <c r="AI127" i="12"/>
  <c r="AI130" i="11"/>
  <c r="L129" i="10"/>
  <c r="L126" i="9"/>
  <c r="AE127" i="12"/>
  <c r="AE130" i="11"/>
  <c r="Z128" i="12"/>
  <c r="Z131" i="11"/>
  <c r="AL127" i="12"/>
  <c r="AL130" i="11"/>
  <c r="W129" i="10"/>
  <c r="W126" i="9"/>
  <c r="G127" i="12"/>
  <c r="G130" i="11"/>
  <c r="U127" i="12"/>
  <c r="U130" i="11"/>
  <c r="D127" i="12"/>
  <c r="D130" i="11"/>
  <c r="J128" i="12"/>
  <c r="J131" i="11"/>
  <c r="X127" i="12"/>
  <c r="X130" i="11"/>
  <c r="H129" i="10"/>
  <c r="H126" i="9"/>
  <c r="M127" i="12"/>
  <c r="M130" i="11"/>
  <c r="L127" i="12"/>
  <c r="L130" i="11"/>
  <c r="AE129" i="10"/>
  <c r="AE126" i="9"/>
  <c r="O127" i="12"/>
  <c r="O130" i="11"/>
  <c r="N129" i="10"/>
  <c r="N126" i="9"/>
  <c r="AH129" i="10"/>
  <c r="AH126" i="9"/>
  <c r="F129" i="10"/>
  <c r="F126" i="9"/>
  <c r="AA129" i="10"/>
  <c r="AA126" i="9"/>
  <c r="AI131" i="10"/>
  <c r="AI128" i="9"/>
  <c r="E129" i="10"/>
  <c r="E126" i="9"/>
  <c r="Z129" i="10"/>
  <c r="Z126" i="9"/>
  <c r="AC129" i="10"/>
  <c r="AC126" i="9"/>
  <c r="M129" i="10"/>
  <c r="M126" i="9"/>
  <c r="X129" i="10"/>
  <c r="X126" i="9"/>
  <c r="J129" i="10"/>
  <c r="J126" i="9"/>
  <c r="K129" i="10"/>
  <c r="K126" i="9"/>
  <c r="I131" i="10" l="1"/>
  <c r="I128" i="9"/>
  <c r="D128" i="12"/>
  <c r="D131" i="11"/>
  <c r="AB128" i="12"/>
  <c r="AB131" i="11"/>
  <c r="AJ130" i="10"/>
  <c r="AJ127" i="9"/>
  <c r="U128" i="12"/>
  <c r="U131" i="11"/>
  <c r="F128" i="12"/>
  <c r="F131" i="11"/>
  <c r="AA128" i="12"/>
  <c r="AA131" i="11"/>
  <c r="Y128" i="12"/>
  <c r="Y131" i="11"/>
  <c r="AC128" i="12"/>
  <c r="AC131" i="11"/>
  <c r="H128" i="12"/>
  <c r="H131" i="11"/>
  <c r="N130" i="10"/>
  <c r="N127" i="9"/>
  <c r="Q130" i="10"/>
  <c r="Q127" i="9"/>
  <c r="O130" i="10"/>
  <c r="O127" i="9"/>
  <c r="Z129" i="12"/>
  <c r="Z132" i="11"/>
  <c r="AC130" i="10"/>
  <c r="AC127" i="9"/>
  <c r="D130" i="10"/>
  <c r="D127" i="9"/>
  <c r="AK130" i="10"/>
  <c r="AK127" i="9"/>
  <c r="P130" i="10"/>
  <c r="P127" i="9"/>
  <c r="V130" i="10"/>
  <c r="V127" i="9"/>
  <c r="M128" i="12"/>
  <c r="M131" i="11"/>
  <c r="AM128" i="12"/>
  <c r="AM131" i="11"/>
  <c r="AI129" i="9"/>
  <c r="AI132" i="10"/>
  <c r="G130" i="10"/>
  <c r="G127" i="9"/>
  <c r="AM130" i="10"/>
  <c r="AM127" i="9"/>
  <c r="AD128" i="12"/>
  <c r="AD131" i="11"/>
  <c r="K127" i="9"/>
  <c r="K130" i="10"/>
  <c r="X128" i="12"/>
  <c r="X131" i="11"/>
  <c r="G128" i="12"/>
  <c r="G131" i="11"/>
  <c r="AE128" i="12"/>
  <c r="AE131" i="11"/>
  <c r="T128" i="12"/>
  <c r="T131" i="11"/>
  <c r="AK128" i="12"/>
  <c r="AK131" i="11"/>
  <c r="U127" i="9"/>
  <c r="U130" i="10"/>
  <c r="E128" i="12"/>
  <c r="E131" i="11"/>
  <c r="N128" i="12"/>
  <c r="N131" i="11"/>
  <c r="AF128" i="12"/>
  <c r="AF131" i="11"/>
  <c r="AG128" i="12"/>
  <c r="AG131" i="11"/>
  <c r="AJ128" i="12"/>
  <c r="AJ131" i="11"/>
  <c r="K128" i="12"/>
  <c r="K131" i="11"/>
  <c r="AI128" i="12"/>
  <c r="AI131" i="11"/>
  <c r="I128" i="12"/>
  <c r="I131" i="11"/>
  <c r="AA130" i="10"/>
  <c r="AA127" i="9"/>
  <c r="Z130" i="10"/>
  <c r="Z127" i="9"/>
  <c r="Y130" i="10"/>
  <c r="Y127" i="9"/>
  <c r="AL130" i="10"/>
  <c r="AL127" i="9"/>
  <c r="AL128" i="12"/>
  <c r="AL131" i="11"/>
  <c r="AE130" i="10"/>
  <c r="AE127" i="9"/>
  <c r="L128" i="12"/>
  <c r="L131" i="11"/>
  <c r="J129" i="12"/>
  <c r="J132" i="11"/>
  <c r="V128" i="12"/>
  <c r="V131" i="11"/>
  <c r="R128" i="12"/>
  <c r="R131" i="11"/>
  <c r="Q128" i="12"/>
  <c r="Q131" i="11"/>
  <c r="S128" i="12"/>
  <c r="S131" i="11"/>
  <c r="AH128" i="12"/>
  <c r="AH131" i="11"/>
  <c r="P128" i="12"/>
  <c r="P131" i="11"/>
  <c r="W128" i="12"/>
  <c r="W131" i="11"/>
  <c r="M130" i="10"/>
  <c r="M127" i="9"/>
  <c r="AG130" i="10"/>
  <c r="AG127" i="9"/>
  <c r="AB130" i="10"/>
  <c r="AB127" i="9"/>
  <c r="O128" i="12"/>
  <c r="O131" i="11"/>
  <c r="H130" i="10"/>
  <c r="H127" i="9"/>
  <c r="J130" i="10"/>
  <c r="J127" i="9"/>
  <c r="F130" i="10"/>
  <c r="F127" i="9"/>
  <c r="X130" i="10"/>
  <c r="X127" i="9"/>
  <c r="E130" i="10"/>
  <c r="E127" i="9"/>
  <c r="AH130" i="10"/>
  <c r="AH127" i="9"/>
  <c r="W127" i="9"/>
  <c r="W130" i="10"/>
  <c r="L130" i="10"/>
  <c r="L127" i="9"/>
  <c r="S133" i="10"/>
  <c r="S130" i="9"/>
  <c r="AD130" i="10"/>
  <c r="AD127" i="9"/>
  <c r="R130" i="10"/>
  <c r="R127" i="9"/>
  <c r="T130" i="10"/>
  <c r="T127" i="9"/>
  <c r="AF130" i="10"/>
  <c r="AF127" i="9"/>
  <c r="I132" i="10" l="1"/>
  <c r="I129" i="9"/>
  <c r="AJ129" i="12"/>
  <c r="AJ132" i="11"/>
  <c r="AH131" i="10"/>
  <c r="AH128" i="9"/>
  <c r="G129" i="12"/>
  <c r="G132" i="11"/>
  <c r="Y129" i="12"/>
  <c r="Y132" i="11"/>
  <c r="E129" i="12"/>
  <c r="E132" i="11"/>
  <c r="J131" i="10"/>
  <c r="J128" i="9"/>
  <c r="S129" i="12"/>
  <c r="S132" i="11"/>
  <c r="U131" i="10"/>
  <c r="U128" i="9"/>
  <c r="E131" i="10"/>
  <c r="E128" i="9"/>
  <c r="M131" i="10"/>
  <c r="M128" i="9"/>
  <c r="AL131" i="10"/>
  <c r="AL128" i="9"/>
  <c r="AM131" i="10"/>
  <c r="AM128" i="9"/>
  <c r="D131" i="10"/>
  <c r="D128" i="9"/>
  <c r="Q131" i="10"/>
  <c r="Q128" i="9"/>
  <c r="AJ131" i="10"/>
  <c r="AJ128" i="9"/>
  <c r="AH129" i="12"/>
  <c r="AH132" i="11"/>
  <c r="AE129" i="12"/>
  <c r="AE132" i="11"/>
  <c r="U129" i="12"/>
  <c r="U132" i="11"/>
  <c r="O131" i="10"/>
  <c r="O128" i="9"/>
  <c r="M129" i="12"/>
  <c r="M132" i="11"/>
  <c r="Q129" i="12"/>
  <c r="Q132" i="11"/>
  <c r="L129" i="12"/>
  <c r="L132" i="11"/>
  <c r="AF129" i="12"/>
  <c r="AF132" i="11"/>
  <c r="AK129" i="12"/>
  <c r="AK132" i="11"/>
  <c r="X129" i="12"/>
  <c r="X132" i="11"/>
  <c r="AA129" i="12"/>
  <c r="AA132" i="11"/>
  <c r="AB129" i="12"/>
  <c r="AB132" i="11"/>
  <c r="V129" i="12"/>
  <c r="V132" i="11"/>
  <c r="AM129" i="12"/>
  <c r="AM132" i="11"/>
  <c r="AG131" i="10"/>
  <c r="AG128" i="9"/>
  <c r="AF131" i="10"/>
  <c r="AF128" i="9"/>
  <c r="W129" i="12"/>
  <c r="W132" i="11"/>
  <c r="T131" i="10"/>
  <c r="T128" i="9"/>
  <c r="Y131" i="10"/>
  <c r="Y128" i="9"/>
  <c r="G131" i="10"/>
  <c r="G128" i="9"/>
  <c r="V128" i="9"/>
  <c r="V131" i="10"/>
  <c r="AC131" i="10"/>
  <c r="AC128" i="9"/>
  <c r="N131" i="10"/>
  <c r="N128" i="9"/>
  <c r="AL129" i="12"/>
  <c r="AL132" i="11"/>
  <c r="AD129" i="12"/>
  <c r="AD132" i="11"/>
  <c r="AK131" i="10"/>
  <c r="AK128" i="9"/>
  <c r="I129" i="12"/>
  <c r="I132" i="11"/>
  <c r="S134" i="10"/>
  <c r="S131" i="9"/>
  <c r="AI129" i="12"/>
  <c r="AI132" i="11"/>
  <c r="L131" i="10"/>
  <c r="L128" i="9"/>
  <c r="P129" i="12"/>
  <c r="P132" i="11"/>
  <c r="R129" i="12"/>
  <c r="R132" i="11"/>
  <c r="K129" i="12"/>
  <c r="K132" i="11"/>
  <c r="N129" i="12"/>
  <c r="N132" i="11"/>
  <c r="T129" i="12"/>
  <c r="T132" i="11"/>
  <c r="K131" i="10"/>
  <c r="K128" i="9"/>
  <c r="AI133" i="10"/>
  <c r="AI130" i="9"/>
  <c r="Z130" i="12"/>
  <c r="Z133" i="11"/>
  <c r="H129" i="12"/>
  <c r="H132" i="11"/>
  <c r="F129" i="12"/>
  <c r="F132" i="11"/>
  <c r="D129" i="12"/>
  <c r="D132" i="11"/>
  <c r="AC129" i="12"/>
  <c r="AC132" i="11"/>
  <c r="AD131" i="10"/>
  <c r="AD128" i="9"/>
  <c r="AA131" i="10"/>
  <c r="AA128" i="9"/>
  <c r="J130" i="12"/>
  <c r="J133" i="11"/>
  <c r="AG129" i="12"/>
  <c r="AG132" i="11"/>
  <c r="H131" i="10"/>
  <c r="H128" i="9"/>
  <c r="O129" i="12"/>
  <c r="O132" i="11"/>
  <c r="X131" i="10"/>
  <c r="X128" i="9"/>
  <c r="W128" i="9"/>
  <c r="W131" i="10"/>
  <c r="R131" i="10"/>
  <c r="R128" i="9"/>
  <c r="F131" i="10"/>
  <c r="F128" i="9"/>
  <c r="AB131" i="10"/>
  <c r="AB128" i="9"/>
  <c r="AE131" i="10"/>
  <c r="AE128" i="9"/>
  <c r="Z131" i="10"/>
  <c r="Z128" i="9"/>
  <c r="P131" i="10"/>
  <c r="P128" i="9"/>
  <c r="I133" i="10" l="1"/>
  <c r="I130" i="9"/>
  <c r="D130" i="12"/>
  <c r="D133" i="11"/>
  <c r="AD130" i="12"/>
  <c r="AD133" i="11"/>
  <c r="V130" i="12"/>
  <c r="V133" i="11"/>
  <c r="Y130" i="12"/>
  <c r="Y133" i="11"/>
  <c r="AI134" i="10"/>
  <c r="AI131" i="9"/>
  <c r="R130" i="12"/>
  <c r="R133" i="11"/>
  <c r="S130" i="12"/>
  <c r="S133" i="11"/>
  <c r="G130" i="12"/>
  <c r="G133" i="11"/>
  <c r="K130" i="12"/>
  <c r="K133" i="11"/>
  <c r="W130" i="12"/>
  <c r="W133" i="11"/>
  <c r="AH130" i="12"/>
  <c r="AH133" i="11"/>
  <c r="X129" i="9"/>
  <c r="X132" i="10"/>
  <c r="AA132" i="10"/>
  <c r="AA129" i="9"/>
  <c r="S135" i="10"/>
  <c r="S132" i="9"/>
  <c r="G132" i="10"/>
  <c r="G129" i="9"/>
  <c r="AF132" i="10"/>
  <c r="AF129" i="9"/>
  <c r="O132" i="10"/>
  <c r="O129" i="9"/>
  <c r="AJ132" i="10"/>
  <c r="AJ129" i="9"/>
  <c r="AL132" i="10"/>
  <c r="AL129" i="9"/>
  <c r="M130" i="12"/>
  <c r="M133" i="11"/>
  <c r="AL130" i="12"/>
  <c r="AL133" i="11"/>
  <c r="P130" i="12"/>
  <c r="P133" i="11"/>
  <c r="I130" i="12"/>
  <c r="I133" i="11"/>
  <c r="AA130" i="12"/>
  <c r="AA133" i="11"/>
  <c r="L130" i="12"/>
  <c r="L133" i="11"/>
  <c r="U130" i="12"/>
  <c r="U133" i="11"/>
  <c r="O130" i="12"/>
  <c r="O133" i="11"/>
  <c r="AB130" i="12"/>
  <c r="AB133" i="11"/>
  <c r="AD132" i="10"/>
  <c r="AD129" i="9"/>
  <c r="N132" i="10"/>
  <c r="N129" i="9"/>
  <c r="Y132" i="10"/>
  <c r="Y129" i="9"/>
  <c r="AG132" i="10"/>
  <c r="AG129" i="9"/>
  <c r="Q132" i="10"/>
  <c r="Q129" i="9"/>
  <c r="M132" i="10"/>
  <c r="M129" i="9"/>
  <c r="J132" i="10"/>
  <c r="J129" i="9"/>
  <c r="AH132" i="10"/>
  <c r="AH129" i="9"/>
  <c r="V132" i="10"/>
  <c r="V129" i="9"/>
  <c r="U132" i="10"/>
  <c r="U129" i="9"/>
  <c r="AF130" i="12"/>
  <c r="AF133" i="11"/>
  <c r="F132" i="10"/>
  <c r="F129" i="9"/>
  <c r="K129" i="9"/>
  <c r="K132" i="10"/>
  <c r="H130" i="12"/>
  <c r="H133" i="11"/>
  <c r="Z132" i="10"/>
  <c r="Z129" i="9"/>
  <c r="H132" i="10"/>
  <c r="H129" i="9"/>
  <c r="W132" i="10"/>
  <c r="W129" i="9"/>
  <c r="AC130" i="12"/>
  <c r="AC133" i="11"/>
  <c r="N130" i="12"/>
  <c r="N133" i="11"/>
  <c r="AM130" i="12"/>
  <c r="AM133" i="11"/>
  <c r="X130" i="12"/>
  <c r="X133" i="11"/>
  <c r="Q130" i="12"/>
  <c r="Q133" i="11"/>
  <c r="AE130" i="12"/>
  <c r="AE133" i="11"/>
  <c r="E130" i="12"/>
  <c r="E133" i="11"/>
  <c r="AJ130" i="12"/>
  <c r="AJ133" i="11"/>
  <c r="J131" i="12"/>
  <c r="J134" i="11"/>
  <c r="AI130" i="12"/>
  <c r="AI133" i="11"/>
  <c r="AK130" i="12"/>
  <c r="AK133" i="11"/>
  <c r="AB132" i="10"/>
  <c r="AB129" i="9"/>
  <c r="AM132" i="10"/>
  <c r="AM129" i="9"/>
  <c r="F130" i="12"/>
  <c r="F133" i="11"/>
  <c r="P132" i="10"/>
  <c r="P129" i="9"/>
  <c r="T130" i="12"/>
  <c r="T133" i="11"/>
  <c r="R132" i="10"/>
  <c r="R129" i="9"/>
  <c r="AG130" i="12"/>
  <c r="AG133" i="11"/>
  <c r="Z131" i="12"/>
  <c r="Z134" i="11"/>
  <c r="AE132" i="10"/>
  <c r="AE129" i="9"/>
  <c r="L132" i="10"/>
  <c r="L129" i="9"/>
  <c r="AK132" i="10"/>
  <c r="AK129" i="9"/>
  <c r="AC132" i="10"/>
  <c r="AC129" i="9"/>
  <c r="T132" i="10"/>
  <c r="T129" i="9"/>
  <c r="D132" i="10"/>
  <c r="D129" i="9"/>
  <c r="E132" i="10"/>
  <c r="E129" i="9"/>
  <c r="I134" i="10" l="1"/>
  <c r="I131" i="9"/>
  <c r="E131" i="12"/>
  <c r="E134" i="11"/>
  <c r="X133" i="10"/>
  <c r="X130" i="9"/>
  <c r="AG133" i="10"/>
  <c r="AG130" i="9"/>
  <c r="F131" i="12"/>
  <c r="F134" i="11"/>
  <c r="AE131" i="12"/>
  <c r="AE134" i="11"/>
  <c r="N131" i="12"/>
  <c r="N134" i="11"/>
  <c r="AF131" i="12"/>
  <c r="AF134" i="11"/>
  <c r="O131" i="12"/>
  <c r="O134" i="11"/>
  <c r="I131" i="12"/>
  <c r="I134" i="11"/>
  <c r="AH131" i="12"/>
  <c r="AH134" i="11"/>
  <c r="S131" i="12"/>
  <c r="S134" i="11"/>
  <c r="V131" i="12"/>
  <c r="V134" i="11"/>
  <c r="AA131" i="12"/>
  <c r="AA134" i="11"/>
  <c r="Y131" i="12"/>
  <c r="Y134" i="11"/>
  <c r="P133" i="10"/>
  <c r="P130" i="9"/>
  <c r="H133" i="10"/>
  <c r="H130" i="9"/>
  <c r="AI131" i="12"/>
  <c r="AI134" i="11"/>
  <c r="E133" i="10"/>
  <c r="E130" i="9"/>
  <c r="AK130" i="9"/>
  <c r="AK133" i="10"/>
  <c r="Z133" i="10"/>
  <c r="Z130" i="9"/>
  <c r="J130" i="9"/>
  <c r="J133" i="10"/>
  <c r="Y133" i="10"/>
  <c r="Y130" i="9"/>
  <c r="AL133" i="10"/>
  <c r="AL130" i="9"/>
  <c r="G133" i="10"/>
  <c r="G130" i="9"/>
  <c r="Z132" i="12"/>
  <c r="Z135" i="11"/>
  <c r="AB131" i="12"/>
  <c r="AB134" i="11"/>
  <c r="AC131" i="12"/>
  <c r="AC134" i="11"/>
  <c r="P131" i="12"/>
  <c r="P134" i="11"/>
  <c r="W131" i="12"/>
  <c r="W134" i="11"/>
  <c r="L133" i="10"/>
  <c r="L130" i="9"/>
  <c r="U133" i="10"/>
  <c r="U130" i="9"/>
  <c r="M133" i="10"/>
  <c r="M130" i="9"/>
  <c r="N133" i="10"/>
  <c r="N130" i="9"/>
  <c r="AJ133" i="10"/>
  <c r="AJ130" i="9"/>
  <c r="S136" i="10"/>
  <c r="S133" i="9"/>
  <c r="AM131" i="12"/>
  <c r="AM134" i="11"/>
  <c r="F133" i="10"/>
  <c r="F130" i="9"/>
  <c r="AF133" i="10"/>
  <c r="AF130" i="9"/>
  <c r="J132" i="12"/>
  <c r="J135" i="11"/>
  <c r="H131" i="12"/>
  <c r="H134" i="11"/>
  <c r="R131" i="12"/>
  <c r="R134" i="11"/>
  <c r="R133" i="10"/>
  <c r="R130" i="9"/>
  <c r="AJ131" i="12"/>
  <c r="AJ134" i="11"/>
  <c r="X131" i="12"/>
  <c r="X134" i="11"/>
  <c r="K130" i="9"/>
  <c r="K133" i="10"/>
  <c r="L131" i="12"/>
  <c r="L134" i="11"/>
  <c r="AL131" i="12"/>
  <c r="AL134" i="11"/>
  <c r="K131" i="12"/>
  <c r="K134" i="11"/>
  <c r="D131" i="12"/>
  <c r="D134" i="11"/>
  <c r="AK131" i="12"/>
  <c r="AK134" i="11"/>
  <c r="M131" i="12"/>
  <c r="M134" i="11"/>
  <c r="G131" i="12"/>
  <c r="G134" i="11"/>
  <c r="AC133" i="10"/>
  <c r="AC130" i="9"/>
  <c r="AH133" i="10"/>
  <c r="AH130" i="9"/>
  <c r="AG131" i="12"/>
  <c r="AG134" i="11"/>
  <c r="Q131" i="12"/>
  <c r="Q134" i="11"/>
  <c r="U131" i="12"/>
  <c r="U134" i="11"/>
  <c r="C29" i="6"/>
  <c r="C33" i="6" s="1"/>
  <c r="AD131" i="12"/>
  <c r="AD134" i="11"/>
  <c r="D133" i="10"/>
  <c r="D130" i="9"/>
  <c r="AM133" i="10"/>
  <c r="AM130" i="9"/>
  <c r="T131" i="12"/>
  <c r="T134" i="11"/>
  <c r="T133" i="10"/>
  <c r="T130" i="9"/>
  <c r="AE133" i="10"/>
  <c r="AE130" i="9"/>
  <c r="AB133" i="10"/>
  <c r="AB130" i="9"/>
  <c r="W133" i="10"/>
  <c r="W130" i="9"/>
  <c r="V133" i="10"/>
  <c r="V130" i="9"/>
  <c r="Q133" i="10"/>
  <c r="Q130" i="9"/>
  <c r="AD133" i="10"/>
  <c r="AD130" i="9"/>
  <c r="O133" i="10"/>
  <c r="O130" i="9"/>
  <c r="AA133" i="10"/>
  <c r="AA130" i="9"/>
  <c r="AI135" i="10"/>
  <c r="AI132" i="9"/>
  <c r="I135" i="10" l="1"/>
  <c r="I132" i="9"/>
  <c r="K132" i="12"/>
  <c r="K135" i="11"/>
  <c r="AM132" i="12"/>
  <c r="AM135" i="11"/>
  <c r="O132" i="12"/>
  <c r="O135" i="11"/>
  <c r="AE134" i="10"/>
  <c r="AE131" i="9"/>
  <c r="AG132" i="12"/>
  <c r="AG135" i="11"/>
  <c r="M132" i="12"/>
  <c r="M135" i="11"/>
  <c r="AL132" i="12"/>
  <c r="AL135" i="11"/>
  <c r="AJ132" i="12"/>
  <c r="AJ135" i="11"/>
  <c r="J133" i="12"/>
  <c r="J136" i="11"/>
  <c r="AC132" i="12"/>
  <c r="AC135" i="11"/>
  <c r="AK134" i="10"/>
  <c r="AK131" i="9"/>
  <c r="S132" i="12"/>
  <c r="S135" i="11"/>
  <c r="AF132" i="12"/>
  <c r="AF135" i="11"/>
  <c r="G132" i="12"/>
  <c r="G135" i="11"/>
  <c r="X132" i="12"/>
  <c r="X135" i="11"/>
  <c r="P132" i="12"/>
  <c r="P135" i="11"/>
  <c r="F132" i="12"/>
  <c r="F135" i="11"/>
  <c r="Q134" i="10"/>
  <c r="Q131" i="9"/>
  <c r="M134" i="10"/>
  <c r="M131" i="9"/>
  <c r="G134" i="10"/>
  <c r="G131" i="9"/>
  <c r="H134" i="10"/>
  <c r="H131" i="9"/>
  <c r="AD132" i="12"/>
  <c r="AD135" i="11"/>
  <c r="AA134" i="10"/>
  <c r="AA131" i="9"/>
  <c r="V134" i="10"/>
  <c r="V131" i="9"/>
  <c r="T134" i="10"/>
  <c r="T131" i="9"/>
  <c r="S137" i="10"/>
  <c r="S134" i="9"/>
  <c r="U134" i="10"/>
  <c r="U131" i="9"/>
  <c r="AL134" i="10"/>
  <c r="AL131" i="9"/>
  <c r="P134" i="10"/>
  <c r="P131" i="9"/>
  <c r="AG134" i="10"/>
  <c r="AG131" i="9"/>
  <c r="R134" i="10"/>
  <c r="R131" i="9"/>
  <c r="AF134" i="10"/>
  <c r="AF131" i="9"/>
  <c r="AJ134" i="10"/>
  <c r="AJ131" i="9"/>
  <c r="L131" i="9"/>
  <c r="L134" i="10"/>
  <c r="Y134" i="10"/>
  <c r="Y131" i="9"/>
  <c r="E134" i="10"/>
  <c r="E131" i="9"/>
  <c r="X134" i="10"/>
  <c r="X131" i="9"/>
  <c r="Q132" i="12"/>
  <c r="Q135" i="11"/>
  <c r="H132" i="12"/>
  <c r="H135" i="11"/>
  <c r="V132" i="12"/>
  <c r="V135" i="11"/>
  <c r="AI136" i="10"/>
  <c r="AI133" i="9"/>
  <c r="D134" i="10"/>
  <c r="D131" i="9"/>
  <c r="Z134" i="10"/>
  <c r="Z131" i="9"/>
  <c r="T132" i="12"/>
  <c r="T135" i="11"/>
  <c r="L132" i="12"/>
  <c r="L135" i="11"/>
  <c r="AB132" i="12"/>
  <c r="AB135" i="11"/>
  <c r="Y132" i="12"/>
  <c r="Y135" i="11"/>
  <c r="AH132" i="12"/>
  <c r="AH135" i="11"/>
  <c r="N132" i="12"/>
  <c r="N135" i="11"/>
  <c r="O134" i="10"/>
  <c r="O131" i="9"/>
  <c r="U132" i="12"/>
  <c r="U135" i="11"/>
  <c r="D132" i="12"/>
  <c r="D135" i="11"/>
  <c r="R132" i="12"/>
  <c r="R135" i="11"/>
  <c r="W132" i="12"/>
  <c r="W135" i="11"/>
  <c r="Z133" i="12"/>
  <c r="Z136" i="11"/>
  <c r="J134" i="10"/>
  <c r="J131" i="9"/>
  <c r="AI132" i="12"/>
  <c r="AI135" i="11"/>
  <c r="AA132" i="12"/>
  <c r="AA135" i="11"/>
  <c r="I132" i="12"/>
  <c r="I135" i="11"/>
  <c r="AE132" i="12"/>
  <c r="AE135" i="11"/>
  <c r="E132" i="12"/>
  <c r="E135" i="11"/>
  <c r="AK132" i="12"/>
  <c r="AK135" i="11"/>
  <c r="W131" i="9"/>
  <c r="W134" i="10"/>
  <c r="AH134" i="10"/>
  <c r="AH131" i="9"/>
  <c r="K131" i="9"/>
  <c r="K134" i="10"/>
  <c r="AD134" i="10"/>
  <c r="AD131" i="9"/>
  <c r="AB134" i="10"/>
  <c r="AB131" i="9"/>
  <c r="AM134" i="10"/>
  <c r="AM131" i="9"/>
  <c r="AC134" i="10"/>
  <c r="AC131" i="9"/>
  <c r="F134" i="10"/>
  <c r="F131" i="9"/>
  <c r="N134" i="10"/>
  <c r="N131" i="9"/>
  <c r="I133" i="9" l="1"/>
  <c r="I136" i="10"/>
  <c r="AA133" i="12"/>
  <c r="AA136" i="11"/>
  <c r="AB133" i="12"/>
  <c r="AB136" i="11"/>
  <c r="S133" i="12"/>
  <c r="S136" i="11"/>
  <c r="AL135" i="10"/>
  <c r="AL132" i="9"/>
  <c r="V135" i="10"/>
  <c r="V132" i="9"/>
  <c r="G135" i="10"/>
  <c r="G132" i="9"/>
  <c r="C17" i="6"/>
  <c r="C21" i="6" s="1"/>
  <c r="C24" i="6" s="1"/>
  <c r="F44" i="3" s="1"/>
  <c r="AE135" i="10"/>
  <c r="AE132" i="9"/>
  <c r="E133" i="12"/>
  <c r="E136" i="11"/>
  <c r="AI133" i="12"/>
  <c r="AI136" i="11"/>
  <c r="R133" i="12"/>
  <c r="R136" i="11"/>
  <c r="N133" i="12"/>
  <c r="N136" i="11"/>
  <c r="L133" i="12"/>
  <c r="L136" i="11"/>
  <c r="X133" i="12"/>
  <c r="X136" i="11"/>
  <c r="AL133" i="12"/>
  <c r="AL136" i="11"/>
  <c r="O133" i="12"/>
  <c r="O136" i="11"/>
  <c r="Q133" i="12"/>
  <c r="Q136" i="11"/>
  <c r="L135" i="10"/>
  <c r="L132" i="9"/>
  <c r="P133" i="12"/>
  <c r="P136" i="11"/>
  <c r="AJ133" i="12"/>
  <c r="AJ136" i="11"/>
  <c r="AC135" i="10"/>
  <c r="AC132" i="9"/>
  <c r="O135" i="10"/>
  <c r="O132" i="9"/>
  <c r="D135" i="10"/>
  <c r="D132" i="9"/>
  <c r="AM135" i="10"/>
  <c r="AM132" i="9"/>
  <c r="AH135" i="10"/>
  <c r="AH132" i="9"/>
  <c r="AI137" i="10"/>
  <c r="AI134" i="9"/>
  <c r="X135" i="10"/>
  <c r="X132" i="9"/>
  <c r="AJ135" i="10"/>
  <c r="AJ132" i="9"/>
  <c r="U135" i="10"/>
  <c r="U132" i="9"/>
  <c r="AA135" i="10"/>
  <c r="AA132" i="9"/>
  <c r="M132" i="9"/>
  <c r="M135" i="10"/>
  <c r="AK135" i="10"/>
  <c r="AK132" i="9"/>
  <c r="K135" i="10"/>
  <c r="K132" i="9"/>
  <c r="W133" i="12"/>
  <c r="W136" i="11"/>
  <c r="I133" i="12"/>
  <c r="I136" i="11"/>
  <c r="Y133" i="12"/>
  <c r="Y136" i="11"/>
  <c r="H133" i="12"/>
  <c r="H136" i="11"/>
  <c r="F133" i="12"/>
  <c r="F136" i="11"/>
  <c r="AF133" i="12"/>
  <c r="AF136" i="11"/>
  <c r="J134" i="12"/>
  <c r="J137" i="11"/>
  <c r="AG133" i="12"/>
  <c r="AG136" i="11"/>
  <c r="K133" i="12"/>
  <c r="K136" i="11"/>
  <c r="W132" i="9"/>
  <c r="W135" i="10"/>
  <c r="AE133" i="12"/>
  <c r="AE136" i="11"/>
  <c r="D133" i="12"/>
  <c r="D136" i="11"/>
  <c r="AH133" i="12"/>
  <c r="AH136" i="11"/>
  <c r="T133" i="12"/>
  <c r="T136" i="11"/>
  <c r="V133" i="12"/>
  <c r="V136" i="11"/>
  <c r="AD133" i="12"/>
  <c r="AD136" i="11"/>
  <c r="G133" i="12"/>
  <c r="G136" i="11"/>
  <c r="AC133" i="12"/>
  <c r="AC136" i="11"/>
  <c r="M133" i="12"/>
  <c r="M136" i="11"/>
  <c r="AM133" i="12"/>
  <c r="AM136" i="11"/>
  <c r="N135" i="10"/>
  <c r="N132" i="9"/>
  <c r="AB135" i="10"/>
  <c r="AB132" i="9"/>
  <c r="J135" i="10"/>
  <c r="J132" i="9"/>
  <c r="E135" i="10"/>
  <c r="E132" i="9"/>
  <c r="AF135" i="10"/>
  <c r="AF132" i="9"/>
  <c r="AG135" i="10"/>
  <c r="AG132" i="9"/>
  <c r="S138" i="10"/>
  <c r="S135" i="9"/>
  <c r="Q135" i="10"/>
  <c r="Q132" i="9"/>
  <c r="AK133" i="12"/>
  <c r="AK136" i="11"/>
  <c r="Z134" i="12"/>
  <c r="Z137" i="11"/>
  <c r="U133" i="12"/>
  <c r="U136" i="11"/>
  <c r="F135" i="10"/>
  <c r="F132" i="9"/>
  <c r="AD135" i="10"/>
  <c r="AD132" i="9"/>
  <c r="D17" i="6"/>
  <c r="Z135" i="10"/>
  <c r="Z132" i="9"/>
  <c r="Y132" i="9"/>
  <c r="Y135" i="10"/>
  <c r="R135" i="10"/>
  <c r="R132" i="9"/>
  <c r="P135" i="10"/>
  <c r="P132" i="9"/>
  <c r="T135" i="10"/>
  <c r="T132" i="9"/>
  <c r="H135" i="10"/>
  <c r="H132" i="9"/>
  <c r="G44" i="3" l="1"/>
  <c r="I137" i="10"/>
  <c r="I134" i="9"/>
  <c r="AC33" i="6"/>
  <c r="V134" i="12"/>
  <c r="V137" i="11"/>
  <c r="I134" i="12"/>
  <c r="I137" i="11"/>
  <c r="Q134" i="12"/>
  <c r="Q137" i="11"/>
  <c r="L134" i="12"/>
  <c r="L137" i="11"/>
  <c r="E134" i="12"/>
  <c r="E137" i="11"/>
  <c r="H136" i="10"/>
  <c r="H133" i="9"/>
  <c r="E136" i="10"/>
  <c r="E133" i="9"/>
  <c r="M134" i="12"/>
  <c r="M137" i="11"/>
  <c r="Y134" i="12"/>
  <c r="Y137" i="11"/>
  <c r="S139" i="10"/>
  <c r="S136" i="9"/>
  <c r="AA136" i="10"/>
  <c r="AA133" i="9"/>
  <c r="AI138" i="10"/>
  <c r="AI135" i="9"/>
  <c r="O136" i="10"/>
  <c r="O133" i="9"/>
  <c r="L136" i="10"/>
  <c r="L133" i="9"/>
  <c r="G136" i="10"/>
  <c r="G133" i="9"/>
  <c r="Z135" i="12"/>
  <c r="Z138" i="11"/>
  <c r="AC134" i="12"/>
  <c r="AC137" i="11"/>
  <c r="W136" i="10"/>
  <c r="W133" i="9"/>
  <c r="AB136" i="10"/>
  <c r="AB133" i="9"/>
  <c r="U136" i="10"/>
  <c r="U133" i="9"/>
  <c r="AH136" i="10"/>
  <c r="AH133" i="9"/>
  <c r="AC136" i="10"/>
  <c r="AC133" i="9"/>
  <c r="V136" i="10"/>
  <c r="V133" i="9"/>
  <c r="AB134" i="12"/>
  <c r="AB137" i="11"/>
  <c r="F136" i="10"/>
  <c r="F133" i="9"/>
  <c r="X136" i="10"/>
  <c r="X133" i="9"/>
  <c r="Z136" i="10"/>
  <c r="Z133" i="9"/>
  <c r="D21" i="6"/>
  <c r="AC21" i="6"/>
  <c r="AC24" i="6" s="1"/>
  <c r="AC19" i="6" s="1"/>
  <c r="AK134" i="12"/>
  <c r="AK137" i="11"/>
  <c r="G134" i="12"/>
  <c r="G137" i="11"/>
  <c r="AH134" i="12"/>
  <c r="AH137" i="11"/>
  <c r="K134" i="12"/>
  <c r="K137" i="11"/>
  <c r="F134" i="12"/>
  <c r="F137" i="11"/>
  <c r="AJ134" i="12"/>
  <c r="AJ137" i="11"/>
  <c r="O134" i="12"/>
  <c r="O137" i="11"/>
  <c r="N134" i="12"/>
  <c r="N137" i="11"/>
  <c r="Q136" i="10"/>
  <c r="Q133" i="9"/>
  <c r="U134" i="12"/>
  <c r="U137" i="11"/>
  <c r="J135" i="12"/>
  <c r="J138" i="11"/>
  <c r="X134" i="12"/>
  <c r="X137" i="11"/>
  <c r="J136" i="10"/>
  <c r="J133" i="9"/>
  <c r="T134" i="12"/>
  <c r="T137" i="11"/>
  <c r="AF134" i="12"/>
  <c r="AF137" i="11"/>
  <c r="AG136" i="10"/>
  <c r="AG133" i="9"/>
  <c r="R136" i="10"/>
  <c r="R133" i="9"/>
  <c r="AD136" i="10"/>
  <c r="AD133" i="9"/>
  <c r="AF136" i="10"/>
  <c r="AF133" i="9"/>
  <c r="N136" i="10"/>
  <c r="N133" i="9"/>
  <c r="AK136" i="10"/>
  <c r="AK133" i="9"/>
  <c r="AJ136" i="10"/>
  <c r="AJ133" i="9"/>
  <c r="AM133" i="9"/>
  <c r="AM136" i="10"/>
  <c r="AE136" i="10"/>
  <c r="AE133" i="9"/>
  <c r="AL136" i="10"/>
  <c r="AL133" i="9"/>
  <c r="AA134" i="12"/>
  <c r="AA137" i="11"/>
  <c r="D136" i="10"/>
  <c r="D133" i="9"/>
  <c r="AE134" i="12"/>
  <c r="AE137" i="11"/>
  <c r="AI134" i="12"/>
  <c r="AI137" i="11"/>
  <c r="T136" i="10"/>
  <c r="T133" i="9"/>
  <c r="K133" i="9"/>
  <c r="K136" i="10"/>
  <c r="P136" i="10"/>
  <c r="P133" i="9"/>
  <c r="Y133" i="9"/>
  <c r="Y136" i="10"/>
  <c r="AM134" i="12"/>
  <c r="AM137" i="11"/>
  <c r="AD134" i="12"/>
  <c r="AD137" i="11"/>
  <c r="D134" i="12"/>
  <c r="D137" i="11"/>
  <c r="AG134" i="12"/>
  <c r="AG137" i="11"/>
  <c r="H134" i="12"/>
  <c r="H137" i="11"/>
  <c r="W134" i="12"/>
  <c r="W137" i="11"/>
  <c r="M136" i="10"/>
  <c r="M133" i="9"/>
  <c r="P134" i="12"/>
  <c r="P137" i="11"/>
  <c r="AL134" i="12"/>
  <c r="AL137" i="11"/>
  <c r="R134" i="12"/>
  <c r="R137" i="11"/>
  <c r="C19" i="6"/>
  <c r="I21" i="8"/>
  <c r="S134" i="12"/>
  <c r="S137" i="11"/>
  <c r="F43" i="3" l="1"/>
  <c r="G43" i="3" s="1"/>
  <c r="I138" i="10"/>
  <c r="I135" i="9"/>
  <c r="U137" i="10"/>
  <c r="U134" i="9"/>
  <c r="AI139" i="10"/>
  <c r="AI136" i="9"/>
  <c r="D135" i="12"/>
  <c r="D138" i="11"/>
  <c r="AE135" i="12"/>
  <c r="AE138" i="11"/>
  <c r="X135" i="12"/>
  <c r="X138" i="11"/>
  <c r="F135" i="12"/>
  <c r="F138" i="11"/>
  <c r="AC135" i="12"/>
  <c r="AC138" i="11"/>
  <c r="Y135" i="12"/>
  <c r="Y138" i="11"/>
  <c r="E135" i="12"/>
  <c r="E138" i="11"/>
  <c r="M134" i="9"/>
  <c r="M137" i="10"/>
  <c r="P137" i="10"/>
  <c r="P134" i="9"/>
  <c r="AG137" i="10"/>
  <c r="AG134" i="9"/>
  <c r="AF137" i="10"/>
  <c r="AF134" i="9"/>
  <c r="S135" i="12"/>
  <c r="S138" i="11"/>
  <c r="H135" i="12"/>
  <c r="H138" i="11"/>
  <c r="T135" i="12"/>
  <c r="T138" i="11"/>
  <c r="U135" i="12"/>
  <c r="U138" i="11"/>
  <c r="AJ135" i="12"/>
  <c r="AJ138" i="11"/>
  <c r="Q135" i="12"/>
  <c r="Q138" i="11"/>
  <c r="V135" i="12"/>
  <c r="V138" i="11"/>
  <c r="N137" i="10"/>
  <c r="N134" i="9"/>
  <c r="F137" i="10"/>
  <c r="F134" i="9"/>
  <c r="O137" i="10"/>
  <c r="O134" i="9"/>
  <c r="R135" i="12"/>
  <c r="R138" i="11"/>
  <c r="AD135" i="12"/>
  <c r="AD138" i="11"/>
  <c r="AM134" i="9"/>
  <c r="AM137" i="10"/>
  <c r="AF135" i="12"/>
  <c r="AF138" i="11"/>
  <c r="O135" i="12"/>
  <c r="O138" i="11"/>
  <c r="Z136" i="12"/>
  <c r="Z139" i="11"/>
  <c r="L135" i="12"/>
  <c r="L138" i="11"/>
  <c r="D137" i="10"/>
  <c r="D134" i="9"/>
  <c r="AL135" i="12"/>
  <c r="AL138" i="11"/>
  <c r="AM135" i="12"/>
  <c r="AM138" i="11"/>
  <c r="AA135" i="12"/>
  <c r="AA138" i="11"/>
  <c r="AH135" i="12"/>
  <c r="AH138" i="11"/>
  <c r="T137" i="10"/>
  <c r="T134" i="9"/>
  <c r="AJ137" i="10"/>
  <c r="AJ134" i="9"/>
  <c r="AD137" i="10"/>
  <c r="AD134" i="9"/>
  <c r="Z137" i="10"/>
  <c r="Z134" i="9"/>
  <c r="V137" i="10"/>
  <c r="V134" i="9"/>
  <c r="AB137" i="10"/>
  <c r="AB134" i="9"/>
  <c r="G137" i="10"/>
  <c r="G134" i="9"/>
  <c r="AA137" i="10"/>
  <c r="AA134" i="9"/>
  <c r="E137" i="10"/>
  <c r="E134" i="9"/>
  <c r="P135" i="12"/>
  <c r="P138" i="11"/>
  <c r="AG135" i="12"/>
  <c r="AG138" i="11"/>
  <c r="Y137" i="10"/>
  <c r="Y134" i="9"/>
  <c r="AI135" i="12"/>
  <c r="AI138" i="11"/>
  <c r="G135" i="12"/>
  <c r="G138" i="11"/>
  <c r="N135" i="12"/>
  <c r="N138" i="11"/>
  <c r="AK135" i="12"/>
  <c r="AK138" i="11"/>
  <c r="I135" i="12"/>
  <c r="I138" i="11"/>
  <c r="AE137" i="10"/>
  <c r="AE134" i="9"/>
  <c r="AH137" i="10"/>
  <c r="AH134" i="9"/>
  <c r="W135" i="12"/>
  <c r="W138" i="11"/>
  <c r="K134" i="9"/>
  <c r="K137" i="10"/>
  <c r="J136" i="12"/>
  <c r="J139" i="11"/>
  <c r="K135" i="12"/>
  <c r="K138" i="11"/>
  <c r="AB135" i="12"/>
  <c r="AB138" i="11"/>
  <c r="M135" i="12"/>
  <c r="M138" i="11"/>
  <c r="I11" i="8"/>
  <c r="AL137" i="10"/>
  <c r="AL134" i="9"/>
  <c r="AK137" i="10"/>
  <c r="AK134" i="9"/>
  <c r="R137" i="10"/>
  <c r="R134" i="9"/>
  <c r="J137" i="10"/>
  <c r="J134" i="9"/>
  <c r="Q137" i="10"/>
  <c r="Q134" i="9"/>
  <c r="X137" i="10"/>
  <c r="X134" i="9"/>
  <c r="AC137" i="10"/>
  <c r="AC134" i="9"/>
  <c r="W137" i="10"/>
  <c r="W134" i="9"/>
  <c r="L137" i="10"/>
  <c r="L134" i="9"/>
  <c r="S140" i="10"/>
  <c r="S137" i="9"/>
  <c r="H137" i="10"/>
  <c r="H134" i="9"/>
  <c r="I139" i="10" l="1"/>
  <c r="I136" i="9"/>
  <c r="H138" i="10"/>
  <c r="H135" i="9"/>
  <c r="K138" i="10"/>
  <c r="K135" i="9"/>
  <c r="V136" i="12"/>
  <c r="V139" i="11"/>
  <c r="AG138" i="10"/>
  <c r="AG135" i="9"/>
  <c r="S141" i="10"/>
  <c r="S138" i="9"/>
  <c r="X138" i="10"/>
  <c r="X135" i="9"/>
  <c r="AK138" i="10"/>
  <c r="AK135" i="9"/>
  <c r="AB136" i="12"/>
  <c r="AB139" i="11"/>
  <c r="W136" i="12"/>
  <c r="W139" i="11"/>
  <c r="AK136" i="12"/>
  <c r="AK139" i="11"/>
  <c r="AH136" i="12"/>
  <c r="AH139" i="11"/>
  <c r="AF136" i="12"/>
  <c r="AF139" i="11"/>
  <c r="Q136" i="12"/>
  <c r="Q139" i="11"/>
  <c r="H136" i="12"/>
  <c r="H139" i="11"/>
  <c r="AC136" i="12"/>
  <c r="AC139" i="11"/>
  <c r="D136" i="12"/>
  <c r="D139" i="11"/>
  <c r="Y138" i="10"/>
  <c r="Y135" i="9"/>
  <c r="AA138" i="10"/>
  <c r="AA135" i="9"/>
  <c r="Z138" i="10"/>
  <c r="Z135" i="9"/>
  <c r="D138" i="10"/>
  <c r="D135" i="9"/>
  <c r="O138" i="10"/>
  <c r="O135" i="9"/>
  <c r="P138" i="10"/>
  <c r="P135" i="9"/>
  <c r="M136" i="12"/>
  <c r="M139" i="11"/>
  <c r="I136" i="12"/>
  <c r="I139" i="11"/>
  <c r="AL136" i="12"/>
  <c r="AL139" i="11"/>
  <c r="Y136" i="12"/>
  <c r="Y139" i="11"/>
  <c r="E138" i="10"/>
  <c r="E135" i="9"/>
  <c r="L135" i="9"/>
  <c r="L138" i="10"/>
  <c r="AG136" i="12"/>
  <c r="AG139" i="11"/>
  <c r="AD138" i="10"/>
  <c r="AD135" i="9"/>
  <c r="F138" i="10"/>
  <c r="F135" i="9"/>
  <c r="AI140" i="10"/>
  <c r="AI137" i="9"/>
  <c r="R138" i="10"/>
  <c r="R135" i="9"/>
  <c r="O136" i="12"/>
  <c r="O139" i="11"/>
  <c r="T136" i="12"/>
  <c r="T139" i="11"/>
  <c r="V138" i="10"/>
  <c r="V135" i="9"/>
  <c r="AL138" i="10"/>
  <c r="AL135" i="9"/>
  <c r="L136" i="12"/>
  <c r="L139" i="11"/>
  <c r="AH138" i="10"/>
  <c r="AH135" i="9"/>
  <c r="W138" i="10"/>
  <c r="W135" i="9"/>
  <c r="J138" i="10"/>
  <c r="J135" i="9"/>
  <c r="J137" i="12"/>
  <c r="J140" i="11"/>
  <c r="G136" i="12"/>
  <c r="G139" i="11"/>
  <c r="P136" i="12"/>
  <c r="P139" i="11"/>
  <c r="AM136" i="12"/>
  <c r="AM139" i="11"/>
  <c r="Z137" i="12"/>
  <c r="Z140" i="11"/>
  <c r="AD136" i="12"/>
  <c r="AD139" i="11"/>
  <c r="U136" i="12"/>
  <c r="U139" i="11"/>
  <c r="E136" i="12"/>
  <c r="E139" i="11"/>
  <c r="X136" i="12"/>
  <c r="X139" i="11"/>
  <c r="AC138" i="10"/>
  <c r="AC135" i="9"/>
  <c r="AI136" i="12"/>
  <c r="AI139" i="11"/>
  <c r="R136" i="12"/>
  <c r="R139" i="11"/>
  <c r="AE136" i="12"/>
  <c r="AE139" i="11"/>
  <c r="T138" i="10"/>
  <c r="T135" i="9"/>
  <c r="Q138" i="10"/>
  <c r="Q135" i="9"/>
  <c r="K136" i="12"/>
  <c r="K139" i="11"/>
  <c r="N136" i="12"/>
  <c r="N139" i="11"/>
  <c r="AA136" i="12"/>
  <c r="AA139" i="11"/>
  <c r="AM135" i="9"/>
  <c r="AM138" i="10"/>
  <c r="AJ136" i="12"/>
  <c r="AJ139" i="11"/>
  <c r="S136" i="12"/>
  <c r="S139" i="11"/>
  <c r="M135" i="9"/>
  <c r="M138" i="10"/>
  <c r="F136" i="12"/>
  <c r="F139" i="11"/>
  <c r="G138" i="10"/>
  <c r="G135" i="9"/>
  <c r="AE138" i="10"/>
  <c r="AE135" i="9"/>
  <c r="AB138" i="10"/>
  <c r="AB135" i="9"/>
  <c r="AJ138" i="10"/>
  <c r="AJ135" i="9"/>
  <c r="N138" i="10"/>
  <c r="N135" i="9"/>
  <c r="AF138" i="10"/>
  <c r="AF135" i="9"/>
  <c r="U138" i="10"/>
  <c r="U135" i="9"/>
  <c r="I137" i="9" l="1"/>
  <c r="I140" i="10"/>
  <c r="AI137" i="12"/>
  <c r="AI140" i="11"/>
  <c r="D137" i="12"/>
  <c r="D140" i="11"/>
  <c r="Q139" i="10"/>
  <c r="Q136" i="9"/>
  <c r="AI141" i="10"/>
  <c r="AI138" i="9"/>
  <c r="AG139" i="10"/>
  <c r="AG136" i="9"/>
  <c r="AA137" i="12"/>
  <c r="AA140" i="11"/>
  <c r="G137" i="12"/>
  <c r="G140" i="11"/>
  <c r="T137" i="12"/>
  <c r="T140" i="11"/>
  <c r="AH137" i="12"/>
  <c r="AH140" i="11"/>
  <c r="V137" i="12"/>
  <c r="V140" i="11"/>
  <c r="F137" i="12"/>
  <c r="F140" i="11"/>
  <c r="U137" i="12"/>
  <c r="U140" i="11"/>
  <c r="I137" i="12"/>
  <c r="I140" i="11"/>
  <c r="AB137" i="12"/>
  <c r="AB140" i="11"/>
  <c r="AJ139" i="10"/>
  <c r="AJ136" i="9"/>
  <c r="W139" i="10"/>
  <c r="W136" i="9"/>
  <c r="D139" i="10"/>
  <c r="D136" i="9"/>
  <c r="M139" i="10"/>
  <c r="M136" i="9"/>
  <c r="AD137" i="12"/>
  <c r="AD140" i="11"/>
  <c r="M137" i="12"/>
  <c r="M140" i="11"/>
  <c r="AC137" i="12"/>
  <c r="AC140" i="11"/>
  <c r="U139" i="10"/>
  <c r="U136" i="9"/>
  <c r="AB139" i="10"/>
  <c r="AB136" i="9"/>
  <c r="T139" i="10"/>
  <c r="T136" i="9"/>
  <c r="AC139" i="10"/>
  <c r="AC136" i="9"/>
  <c r="AH139" i="10"/>
  <c r="AH136" i="9"/>
  <c r="F139" i="10"/>
  <c r="F136" i="9"/>
  <c r="E139" i="10"/>
  <c r="E136" i="9"/>
  <c r="Z139" i="10"/>
  <c r="Z136" i="9"/>
  <c r="AK139" i="10"/>
  <c r="AK136" i="9"/>
  <c r="AF137" i="12"/>
  <c r="AF140" i="11"/>
  <c r="X137" i="12"/>
  <c r="X140" i="11"/>
  <c r="Y137" i="12"/>
  <c r="Y140" i="11"/>
  <c r="N137" i="12"/>
  <c r="N140" i="11"/>
  <c r="J138" i="12"/>
  <c r="J141" i="11"/>
  <c r="AF139" i="10"/>
  <c r="AF136" i="9"/>
  <c r="P139" i="10"/>
  <c r="P136" i="9"/>
  <c r="X139" i="10"/>
  <c r="X136" i="9"/>
  <c r="K137" i="12"/>
  <c r="K140" i="11"/>
  <c r="E137" i="12"/>
  <c r="E140" i="11"/>
  <c r="AM137" i="12"/>
  <c r="AM140" i="11"/>
  <c r="AG137" i="12"/>
  <c r="AG140" i="11"/>
  <c r="AL137" i="12"/>
  <c r="AL140" i="11"/>
  <c r="Q137" i="12"/>
  <c r="Q140" i="11"/>
  <c r="W137" i="12"/>
  <c r="W140" i="11"/>
  <c r="AM136" i="9"/>
  <c r="AM139" i="10"/>
  <c r="P137" i="12"/>
  <c r="P140" i="11"/>
  <c r="L139" i="10"/>
  <c r="L136" i="9"/>
  <c r="V139" i="10"/>
  <c r="V136" i="9"/>
  <c r="S137" i="12"/>
  <c r="S140" i="11"/>
  <c r="AE137" i="12"/>
  <c r="AE140" i="11"/>
  <c r="Z138" i="12"/>
  <c r="Z141" i="11"/>
  <c r="L137" i="12"/>
  <c r="L140" i="11"/>
  <c r="O137" i="12"/>
  <c r="O140" i="11"/>
  <c r="H137" i="12"/>
  <c r="H140" i="11"/>
  <c r="AK137" i="12"/>
  <c r="AK140" i="11"/>
  <c r="AE139" i="10"/>
  <c r="AE136" i="9"/>
  <c r="AD139" i="10"/>
  <c r="AD136" i="9"/>
  <c r="AA139" i="10"/>
  <c r="AA136" i="9"/>
  <c r="K139" i="10"/>
  <c r="K136" i="9"/>
  <c r="AJ137" i="12"/>
  <c r="AJ140" i="11"/>
  <c r="R137" i="12"/>
  <c r="R140" i="11"/>
  <c r="N136" i="9"/>
  <c r="N139" i="10"/>
  <c r="G139" i="10"/>
  <c r="G136" i="9"/>
  <c r="J139" i="10"/>
  <c r="J136" i="9"/>
  <c r="AL136" i="9"/>
  <c r="AL139" i="10"/>
  <c r="R139" i="10"/>
  <c r="R136" i="9"/>
  <c r="O139" i="10"/>
  <c r="O136" i="9"/>
  <c r="Y136" i="9"/>
  <c r="Y139" i="10"/>
  <c r="S142" i="10"/>
  <c r="S139" i="9"/>
  <c r="H139" i="10"/>
  <c r="H136" i="9"/>
  <c r="I141" i="10" l="1"/>
  <c r="I138" i="9"/>
  <c r="E138" i="12"/>
  <c r="E141" i="11"/>
  <c r="M138" i="12"/>
  <c r="M141" i="11"/>
  <c r="G140" i="10"/>
  <c r="G137" i="9"/>
  <c r="AE138" i="12"/>
  <c r="AE141" i="11"/>
  <c r="K138" i="12"/>
  <c r="K141" i="11"/>
  <c r="AF138" i="12"/>
  <c r="AF141" i="11"/>
  <c r="G138" i="12"/>
  <c r="G141" i="11"/>
  <c r="X138" i="12"/>
  <c r="X141" i="11"/>
  <c r="AF140" i="10"/>
  <c r="AF137" i="9"/>
  <c r="T140" i="10"/>
  <c r="T137" i="9"/>
  <c r="N140" i="10"/>
  <c r="N137" i="9"/>
  <c r="H138" i="12"/>
  <c r="H141" i="11"/>
  <c r="P138" i="12"/>
  <c r="P141" i="11"/>
  <c r="AL138" i="12"/>
  <c r="AL141" i="11"/>
  <c r="J139" i="12"/>
  <c r="J142" i="11"/>
  <c r="AD138" i="12"/>
  <c r="AD141" i="11"/>
  <c r="F138" i="12"/>
  <c r="F141" i="11"/>
  <c r="H140" i="10"/>
  <c r="H137" i="9"/>
  <c r="R140" i="10"/>
  <c r="R137" i="9"/>
  <c r="AA137" i="9"/>
  <c r="AA140" i="10"/>
  <c r="F140" i="10"/>
  <c r="F137" i="9"/>
  <c r="AB140" i="10"/>
  <c r="AB137" i="9"/>
  <c r="AJ140" i="10"/>
  <c r="AJ137" i="9"/>
  <c r="Q140" i="10"/>
  <c r="Q137" i="9"/>
  <c r="AK138" i="12"/>
  <c r="AK141" i="11"/>
  <c r="U138" i="12"/>
  <c r="U141" i="11"/>
  <c r="W140" i="10"/>
  <c r="W137" i="9"/>
  <c r="AL140" i="10"/>
  <c r="AL137" i="9"/>
  <c r="S138" i="12"/>
  <c r="S141" i="11"/>
  <c r="AA138" i="12"/>
  <c r="AA141" i="11"/>
  <c r="AD140" i="10"/>
  <c r="AD137" i="9"/>
  <c r="X140" i="10"/>
  <c r="X137" i="9"/>
  <c r="AK140" i="10"/>
  <c r="AK137" i="9"/>
  <c r="U140" i="10"/>
  <c r="U137" i="9"/>
  <c r="M140" i="10"/>
  <c r="M137" i="9"/>
  <c r="Z139" i="12"/>
  <c r="Z142" i="11"/>
  <c r="O140" i="10"/>
  <c r="O137" i="9"/>
  <c r="R138" i="12"/>
  <c r="R141" i="11"/>
  <c r="AM137" i="9"/>
  <c r="AM140" i="10"/>
  <c r="N138" i="12"/>
  <c r="N141" i="11"/>
  <c r="D138" i="12"/>
  <c r="D141" i="11"/>
  <c r="Y140" i="10"/>
  <c r="Y137" i="9"/>
  <c r="AJ138" i="12"/>
  <c r="AJ141" i="11"/>
  <c r="L138" i="12"/>
  <c r="L141" i="11"/>
  <c r="W138" i="12"/>
  <c r="W141" i="11"/>
  <c r="AM138" i="12"/>
  <c r="AM141" i="11"/>
  <c r="Y138" i="12"/>
  <c r="Y141" i="11"/>
  <c r="AC138" i="12"/>
  <c r="AC141" i="11"/>
  <c r="I138" i="12"/>
  <c r="I141" i="11"/>
  <c r="AH138" i="12"/>
  <c r="AH141" i="11"/>
  <c r="AI138" i="12"/>
  <c r="AI141" i="11"/>
  <c r="Q138" i="12"/>
  <c r="Q141" i="11"/>
  <c r="T138" i="12"/>
  <c r="T141" i="11"/>
  <c r="K140" i="10"/>
  <c r="K137" i="9"/>
  <c r="L140" i="10"/>
  <c r="L137" i="9"/>
  <c r="E140" i="10"/>
  <c r="E137" i="9"/>
  <c r="AI142" i="10"/>
  <c r="AI139" i="9"/>
  <c r="O138" i="12"/>
  <c r="O141" i="11"/>
  <c r="AG138" i="12"/>
  <c r="AG141" i="11"/>
  <c r="AB138" i="12"/>
  <c r="AB141" i="11"/>
  <c r="V138" i="12"/>
  <c r="V141" i="11"/>
  <c r="S143" i="10"/>
  <c r="S140" i="9"/>
  <c r="AH140" i="10"/>
  <c r="AH137" i="9"/>
  <c r="J140" i="10"/>
  <c r="J137" i="9"/>
  <c r="AE140" i="10"/>
  <c r="AE137" i="9"/>
  <c r="V140" i="10"/>
  <c r="V137" i="9"/>
  <c r="P140" i="10"/>
  <c r="P137" i="9"/>
  <c r="Z140" i="10"/>
  <c r="Z137" i="9"/>
  <c r="AC140" i="10"/>
  <c r="AC137" i="9"/>
  <c r="D140" i="10"/>
  <c r="D137" i="9"/>
  <c r="AG140" i="10"/>
  <c r="AG137" i="9"/>
  <c r="I142" i="10" l="1"/>
  <c r="I139" i="9"/>
  <c r="T139" i="12"/>
  <c r="T142" i="11"/>
  <c r="S139" i="12"/>
  <c r="S142" i="11"/>
  <c r="AI143" i="10"/>
  <c r="AI140" i="9"/>
  <c r="O141" i="10"/>
  <c r="O138" i="9"/>
  <c r="AF141" i="10"/>
  <c r="AF138" i="9"/>
  <c r="L139" i="12"/>
  <c r="L142" i="11"/>
  <c r="AD139" i="12"/>
  <c r="AD142" i="11"/>
  <c r="AL141" i="10"/>
  <c r="AL138" i="9"/>
  <c r="AG139" i="12"/>
  <c r="AG142" i="11"/>
  <c r="AM141" i="10"/>
  <c r="AM138" i="9"/>
  <c r="G139" i="12"/>
  <c r="G142" i="11"/>
  <c r="V139" i="12"/>
  <c r="V142" i="11"/>
  <c r="I139" i="12"/>
  <c r="I142" i="11"/>
  <c r="D139" i="12"/>
  <c r="D142" i="11"/>
  <c r="AK139" i="12"/>
  <c r="AK142" i="11"/>
  <c r="F139" i="12"/>
  <c r="F142" i="11"/>
  <c r="K139" i="12"/>
  <c r="K142" i="11"/>
  <c r="AC141" i="10"/>
  <c r="AC138" i="9"/>
  <c r="AK141" i="10"/>
  <c r="AK138" i="9"/>
  <c r="AB139" i="12"/>
  <c r="AB142" i="11"/>
  <c r="AC139" i="12"/>
  <c r="AC142" i="11"/>
  <c r="AA141" i="10"/>
  <c r="AA138" i="9"/>
  <c r="H139" i="12"/>
  <c r="H142" i="11"/>
  <c r="Z141" i="10"/>
  <c r="Z138" i="9"/>
  <c r="AJ139" i="12"/>
  <c r="AJ142" i="11"/>
  <c r="AG141" i="10"/>
  <c r="AG138" i="9"/>
  <c r="P141" i="10"/>
  <c r="P138" i="9"/>
  <c r="AH141" i="10"/>
  <c r="AH138" i="9"/>
  <c r="L141" i="10"/>
  <c r="L138" i="9"/>
  <c r="M138" i="9"/>
  <c r="M141" i="10"/>
  <c r="AD141" i="10"/>
  <c r="AD138" i="9"/>
  <c r="W141" i="10"/>
  <c r="W138" i="9"/>
  <c r="AJ141" i="10"/>
  <c r="AJ138" i="9"/>
  <c r="R141" i="10"/>
  <c r="R138" i="9"/>
  <c r="N141" i="10"/>
  <c r="N138" i="9"/>
  <c r="G141" i="10"/>
  <c r="G138" i="9"/>
  <c r="W139" i="12"/>
  <c r="W142" i="11"/>
  <c r="E139" i="12"/>
  <c r="E142" i="11"/>
  <c r="AE141" i="10"/>
  <c r="AE138" i="9"/>
  <c r="F141" i="10"/>
  <c r="F138" i="9"/>
  <c r="Q139" i="12"/>
  <c r="Q142" i="11"/>
  <c r="N139" i="12"/>
  <c r="N142" i="11"/>
  <c r="AE139" i="12"/>
  <c r="AE142" i="11"/>
  <c r="J141" i="10"/>
  <c r="J138" i="9"/>
  <c r="X141" i="10"/>
  <c r="X138" i="9"/>
  <c r="Q141" i="10"/>
  <c r="Q138" i="9"/>
  <c r="Y139" i="12"/>
  <c r="Y142" i="11"/>
  <c r="J140" i="12"/>
  <c r="J143" i="11"/>
  <c r="O139" i="12"/>
  <c r="O142" i="11"/>
  <c r="AH139" i="12"/>
  <c r="AH142" i="11"/>
  <c r="AM139" i="12"/>
  <c r="AM142" i="11"/>
  <c r="R139" i="12"/>
  <c r="R142" i="11"/>
  <c r="AA139" i="12"/>
  <c r="AA142" i="11"/>
  <c r="U139" i="12"/>
  <c r="U142" i="11"/>
  <c r="AL139" i="12"/>
  <c r="AL142" i="11"/>
  <c r="AF139" i="12"/>
  <c r="AF142" i="11"/>
  <c r="M139" i="12"/>
  <c r="M142" i="11"/>
  <c r="P139" i="12"/>
  <c r="P142" i="11"/>
  <c r="Z140" i="12"/>
  <c r="Z143" i="11"/>
  <c r="X139" i="12"/>
  <c r="X142" i="11"/>
  <c r="E141" i="10"/>
  <c r="E138" i="9"/>
  <c r="AI139" i="12"/>
  <c r="AI142" i="11"/>
  <c r="D141" i="10"/>
  <c r="D138" i="9"/>
  <c r="V141" i="10"/>
  <c r="V138" i="9"/>
  <c r="S144" i="10"/>
  <c r="S141" i="9"/>
  <c r="K141" i="10"/>
  <c r="K138" i="9"/>
  <c r="Y141" i="10"/>
  <c r="Y138" i="9"/>
  <c r="U141" i="10"/>
  <c r="U138" i="9"/>
  <c r="AB141" i="10"/>
  <c r="AB138" i="9"/>
  <c r="H141" i="10"/>
  <c r="H138" i="9"/>
  <c r="T141" i="10"/>
  <c r="T138" i="9"/>
  <c r="I143" i="10" l="1"/>
  <c r="I140" i="9"/>
  <c r="AF140" i="12"/>
  <c r="AF143" i="11"/>
  <c r="F140" i="12"/>
  <c r="F143" i="11"/>
  <c r="V142" i="10"/>
  <c r="V139" i="9"/>
  <c r="J142" i="10"/>
  <c r="J139" i="9"/>
  <c r="W142" i="10"/>
  <c r="W139" i="9"/>
  <c r="Z142" i="10"/>
  <c r="Z139" i="9"/>
  <c r="AL142" i="10"/>
  <c r="AL139" i="9"/>
  <c r="AM140" i="12"/>
  <c r="AM143" i="11"/>
  <c r="AE140" i="12"/>
  <c r="AE143" i="11"/>
  <c r="T142" i="10"/>
  <c r="T139" i="9"/>
  <c r="Y142" i="10"/>
  <c r="Y139" i="9"/>
  <c r="D142" i="10"/>
  <c r="D139" i="9"/>
  <c r="AE142" i="10"/>
  <c r="AE139" i="9"/>
  <c r="N142" i="10"/>
  <c r="N139" i="9"/>
  <c r="AD142" i="10"/>
  <c r="AD139" i="9"/>
  <c r="P142" i="10"/>
  <c r="P139" i="9"/>
  <c r="AK142" i="10"/>
  <c r="AK139" i="9"/>
  <c r="AI144" i="10"/>
  <c r="AI141" i="9"/>
  <c r="O140" i="12"/>
  <c r="O143" i="11"/>
  <c r="W140" i="12"/>
  <c r="W143" i="11"/>
  <c r="AG140" i="12"/>
  <c r="AG143" i="11"/>
  <c r="X140" i="12"/>
  <c r="X143" i="11"/>
  <c r="J141" i="12"/>
  <c r="J144" i="11"/>
  <c r="AB140" i="12"/>
  <c r="AB143" i="11"/>
  <c r="U142" i="10"/>
  <c r="U139" i="9"/>
  <c r="G142" i="10"/>
  <c r="G139" i="9"/>
  <c r="AH142" i="10"/>
  <c r="AH139" i="9"/>
  <c r="O139" i="9"/>
  <c r="O142" i="10"/>
  <c r="Z141" i="12"/>
  <c r="Z144" i="11"/>
  <c r="Y140" i="12"/>
  <c r="Y143" i="11"/>
  <c r="H140" i="12"/>
  <c r="H143" i="11"/>
  <c r="AK140" i="12"/>
  <c r="AK143" i="11"/>
  <c r="AD140" i="12"/>
  <c r="AD143" i="11"/>
  <c r="AI140" i="12"/>
  <c r="AI143" i="11"/>
  <c r="P140" i="12"/>
  <c r="P143" i="11"/>
  <c r="U140" i="12"/>
  <c r="U143" i="11"/>
  <c r="AH140" i="12"/>
  <c r="AH143" i="11"/>
  <c r="N140" i="12"/>
  <c r="N143" i="11"/>
  <c r="E140" i="12"/>
  <c r="E143" i="11"/>
  <c r="M139" i="9"/>
  <c r="M142" i="10"/>
  <c r="D140" i="12"/>
  <c r="D143" i="11"/>
  <c r="L140" i="12"/>
  <c r="L143" i="11"/>
  <c r="S140" i="12"/>
  <c r="S143" i="11"/>
  <c r="AA140" i="12"/>
  <c r="AA143" i="11"/>
  <c r="I140" i="12"/>
  <c r="I143" i="11"/>
  <c r="R140" i="12"/>
  <c r="R143" i="11"/>
  <c r="V140" i="12"/>
  <c r="V143" i="11"/>
  <c r="F142" i="10"/>
  <c r="F139" i="9"/>
  <c r="AL140" i="12"/>
  <c r="AL143" i="11"/>
  <c r="G140" i="12"/>
  <c r="G143" i="11"/>
  <c r="H142" i="10"/>
  <c r="H139" i="9"/>
  <c r="K142" i="10"/>
  <c r="K139" i="9"/>
  <c r="Q142" i="10"/>
  <c r="Q139" i="9"/>
  <c r="R142" i="10"/>
  <c r="R139" i="9"/>
  <c r="AG142" i="10"/>
  <c r="AG139" i="9"/>
  <c r="AA142" i="10"/>
  <c r="AA139" i="9"/>
  <c r="AC142" i="10"/>
  <c r="AC139" i="9"/>
  <c r="AM139" i="9"/>
  <c r="AM142" i="10"/>
  <c r="M140" i="12"/>
  <c r="M143" i="11"/>
  <c r="Q140" i="12"/>
  <c r="Q143" i="11"/>
  <c r="AJ140" i="12"/>
  <c r="AJ143" i="11"/>
  <c r="AC140" i="12"/>
  <c r="AC143" i="11"/>
  <c r="K140" i="12"/>
  <c r="K143" i="11"/>
  <c r="T140" i="12"/>
  <c r="T143" i="11"/>
  <c r="AB142" i="10"/>
  <c r="AB139" i="9"/>
  <c r="S145" i="10"/>
  <c r="S142" i="9"/>
  <c r="E142" i="10"/>
  <c r="E139" i="9"/>
  <c r="X142" i="10"/>
  <c r="X139" i="9"/>
  <c r="AJ142" i="10"/>
  <c r="AJ139" i="9"/>
  <c r="L142" i="10"/>
  <c r="L139" i="9"/>
  <c r="AF142" i="10"/>
  <c r="AF139" i="9"/>
  <c r="I141" i="9" l="1"/>
  <c r="I144" i="10"/>
  <c r="AD141" i="12"/>
  <c r="AD144" i="11"/>
  <c r="AE141" i="12"/>
  <c r="AE144" i="11"/>
  <c r="T141" i="12"/>
  <c r="T144" i="11"/>
  <c r="M143" i="10"/>
  <c r="M140" i="9"/>
  <c r="P143" i="10"/>
  <c r="P140" i="9"/>
  <c r="M141" i="12"/>
  <c r="M144" i="11"/>
  <c r="P141" i="12"/>
  <c r="P144" i="11"/>
  <c r="AL141" i="12"/>
  <c r="AL144" i="11"/>
  <c r="AH141" i="12"/>
  <c r="AH144" i="11"/>
  <c r="AB143" i="10"/>
  <c r="AB140" i="9"/>
  <c r="Q143" i="10"/>
  <c r="Q140" i="9"/>
  <c r="AK141" i="12"/>
  <c r="AK144" i="11"/>
  <c r="AB141" i="12"/>
  <c r="AB144" i="11"/>
  <c r="X143" i="10"/>
  <c r="X140" i="9"/>
  <c r="K143" i="10"/>
  <c r="K140" i="9"/>
  <c r="S141" i="12"/>
  <c r="S144" i="11"/>
  <c r="H141" i="12"/>
  <c r="H144" i="11"/>
  <c r="O141" i="12"/>
  <c r="O144" i="11"/>
  <c r="AF143" i="10"/>
  <c r="AF140" i="9"/>
  <c r="E143" i="10"/>
  <c r="E140" i="9"/>
  <c r="AG143" i="10"/>
  <c r="AG140" i="9"/>
  <c r="H143" i="10"/>
  <c r="H140" i="9"/>
  <c r="AH143" i="10"/>
  <c r="AH140" i="9"/>
  <c r="AD143" i="10"/>
  <c r="AD140" i="9"/>
  <c r="Y143" i="10"/>
  <c r="Y140" i="9"/>
  <c r="AL143" i="10"/>
  <c r="AL140" i="9"/>
  <c r="V143" i="10"/>
  <c r="V140" i="9"/>
  <c r="AJ141" i="12"/>
  <c r="AJ144" i="11"/>
  <c r="I141" i="12"/>
  <c r="I144" i="11"/>
  <c r="Z142" i="12"/>
  <c r="Z145" i="11"/>
  <c r="AF141" i="12"/>
  <c r="AF144" i="11"/>
  <c r="AC140" i="9"/>
  <c r="AC143" i="10"/>
  <c r="U143" i="10"/>
  <c r="U140" i="9"/>
  <c r="AK143" i="10"/>
  <c r="AK140" i="9"/>
  <c r="W143" i="10"/>
  <c r="W140" i="9"/>
  <c r="AA141" i="12"/>
  <c r="AA144" i="11"/>
  <c r="O140" i="9"/>
  <c r="O143" i="10"/>
  <c r="W141" i="12"/>
  <c r="W144" i="11"/>
  <c r="AM141" i="12"/>
  <c r="AM144" i="11"/>
  <c r="AA143" i="10"/>
  <c r="AA140" i="9"/>
  <c r="J143" i="10"/>
  <c r="J140" i="9"/>
  <c r="K141" i="12"/>
  <c r="K144" i="11"/>
  <c r="E141" i="12"/>
  <c r="E144" i="11"/>
  <c r="J142" i="12"/>
  <c r="J145" i="11"/>
  <c r="AC141" i="12"/>
  <c r="AC144" i="11"/>
  <c r="AM140" i="9"/>
  <c r="AM143" i="10"/>
  <c r="G141" i="12"/>
  <c r="G144" i="11"/>
  <c r="R141" i="12"/>
  <c r="R144" i="11"/>
  <c r="L141" i="12"/>
  <c r="L144" i="11"/>
  <c r="N141" i="12"/>
  <c r="N144" i="11"/>
  <c r="AI141" i="12"/>
  <c r="AI144" i="11"/>
  <c r="Y141" i="12"/>
  <c r="Y144" i="11"/>
  <c r="X141" i="12"/>
  <c r="X144" i="11"/>
  <c r="F141" i="12"/>
  <c r="F144" i="11"/>
  <c r="D141" i="12"/>
  <c r="D144" i="11"/>
  <c r="AG141" i="12"/>
  <c r="AG144" i="11"/>
  <c r="AJ143" i="10"/>
  <c r="AJ140" i="9"/>
  <c r="AE143" i="10"/>
  <c r="AE140" i="9"/>
  <c r="Q141" i="12"/>
  <c r="Q144" i="11"/>
  <c r="U141" i="12"/>
  <c r="U144" i="11"/>
  <c r="F143" i="10"/>
  <c r="F140" i="9"/>
  <c r="D143" i="10"/>
  <c r="D140" i="9"/>
  <c r="V141" i="12"/>
  <c r="V144" i="11"/>
  <c r="L143" i="10"/>
  <c r="L140" i="9"/>
  <c r="S146" i="10"/>
  <c r="S143" i="9"/>
  <c r="R143" i="10"/>
  <c r="R140" i="9"/>
  <c r="G143" i="10"/>
  <c r="G140" i="9"/>
  <c r="AI145" i="10"/>
  <c r="AI142" i="9"/>
  <c r="N143" i="10"/>
  <c r="N140" i="9"/>
  <c r="T143" i="10"/>
  <c r="T140" i="9"/>
  <c r="Z143" i="10"/>
  <c r="Z140" i="9"/>
  <c r="I145" i="10" l="1"/>
  <c r="I142" i="9"/>
  <c r="L142" i="12"/>
  <c r="L145" i="11"/>
  <c r="I142" i="12"/>
  <c r="I145" i="11"/>
  <c r="AJ144" i="10"/>
  <c r="AJ141" i="9"/>
  <c r="Y142" i="12"/>
  <c r="Y145" i="11"/>
  <c r="AC144" i="10"/>
  <c r="AC141" i="9"/>
  <c r="AI146" i="10"/>
  <c r="AI143" i="9"/>
  <c r="G142" i="12"/>
  <c r="G145" i="11"/>
  <c r="AF142" i="12"/>
  <c r="AF145" i="11"/>
  <c r="P142" i="12"/>
  <c r="P145" i="11"/>
  <c r="T142" i="12"/>
  <c r="T145" i="11"/>
  <c r="AC142" i="12"/>
  <c r="AC145" i="11"/>
  <c r="O144" i="10"/>
  <c r="O141" i="9"/>
  <c r="H142" i="12"/>
  <c r="H145" i="11"/>
  <c r="AD142" i="12"/>
  <c r="AD145" i="11"/>
  <c r="N144" i="10"/>
  <c r="N141" i="9"/>
  <c r="F144" i="10"/>
  <c r="F141" i="9"/>
  <c r="J144" i="10"/>
  <c r="J141" i="9"/>
  <c r="U144" i="10"/>
  <c r="U141" i="9"/>
  <c r="AG144" i="10"/>
  <c r="AG141" i="9"/>
  <c r="AG142" i="12"/>
  <c r="AG145" i="11"/>
  <c r="J143" i="12"/>
  <c r="J146" i="11"/>
  <c r="AA142" i="12"/>
  <c r="AA145" i="11"/>
  <c r="S142" i="12"/>
  <c r="S145" i="11"/>
  <c r="L144" i="10"/>
  <c r="L141" i="9"/>
  <c r="AD144" i="10"/>
  <c r="AD141" i="9"/>
  <c r="E144" i="10"/>
  <c r="E141" i="9"/>
  <c r="M144" i="10"/>
  <c r="M141" i="9"/>
  <c r="V142" i="12"/>
  <c r="V145" i="11"/>
  <c r="Q142" i="12"/>
  <c r="Q145" i="11"/>
  <c r="D142" i="12"/>
  <c r="D145" i="11"/>
  <c r="AI142" i="12"/>
  <c r="AI145" i="11"/>
  <c r="E142" i="12"/>
  <c r="E145" i="11"/>
  <c r="AM142" i="12"/>
  <c r="AM145" i="11"/>
  <c r="Z144" i="10"/>
  <c r="Z141" i="9"/>
  <c r="G144" i="10"/>
  <c r="G141" i="9"/>
  <c r="W144" i="10"/>
  <c r="W141" i="9"/>
  <c r="V144" i="10"/>
  <c r="V141" i="9"/>
  <c r="AH144" i="10"/>
  <c r="AH141" i="9"/>
  <c r="AF144" i="10"/>
  <c r="AF141" i="9"/>
  <c r="K144" i="10"/>
  <c r="K141" i="9"/>
  <c r="Q144" i="10"/>
  <c r="Q141" i="9"/>
  <c r="X142" i="12"/>
  <c r="X145" i="11"/>
  <c r="AB142" i="12"/>
  <c r="AB145" i="11"/>
  <c r="AH142" i="12"/>
  <c r="AH145" i="11"/>
  <c r="S147" i="10"/>
  <c r="S144" i="9"/>
  <c r="Y144" i="10"/>
  <c r="Y141" i="9"/>
  <c r="P144" i="10"/>
  <c r="P141" i="9"/>
  <c r="U142" i="12"/>
  <c r="U145" i="11"/>
  <c r="R142" i="12"/>
  <c r="R145" i="11"/>
  <c r="AJ142" i="12"/>
  <c r="AJ145" i="11"/>
  <c r="AK142" i="12"/>
  <c r="AK145" i="11"/>
  <c r="AL142" i="12"/>
  <c r="AL145" i="11"/>
  <c r="AA144" i="10"/>
  <c r="AA141" i="9"/>
  <c r="F142" i="12"/>
  <c r="F145" i="11"/>
  <c r="N142" i="12"/>
  <c r="N145" i="11"/>
  <c r="AM144" i="10"/>
  <c r="AM141" i="9"/>
  <c r="K142" i="12"/>
  <c r="K145" i="11"/>
  <c r="W142" i="12"/>
  <c r="W145" i="11"/>
  <c r="Z143" i="12"/>
  <c r="Z146" i="11"/>
  <c r="O142" i="12"/>
  <c r="O145" i="11"/>
  <c r="M142" i="12"/>
  <c r="M145" i="11"/>
  <c r="AE142" i="12"/>
  <c r="AE145" i="11"/>
  <c r="T144" i="10"/>
  <c r="T141" i="9"/>
  <c r="R144" i="10"/>
  <c r="R141" i="9"/>
  <c r="D144" i="10"/>
  <c r="D141" i="9"/>
  <c r="AE144" i="10"/>
  <c r="AE141" i="9"/>
  <c r="AK144" i="10"/>
  <c r="AK141" i="9"/>
  <c r="AL144" i="10"/>
  <c r="AL141" i="9"/>
  <c r="H144" i="10"/>
  <c r="H141" i="9"/>
  <c r="X144" i="10"/>
  <c r="X141" i="9"/>
  <c r="AB144" i="10"/>
  <c r="AB141" i="9"/>
  <c r="I146" i="10" l="1"/>
  <c r="I143" i="9"/>
  <c r="Q143" i="12"/>
  <c r="Q146" i="11"/>
  <c r="P143" i="12"/>
  <c r="P146" i="11"/>
  <c r="Q145" i="10"/>
  <c r="Q142" i="9"/>
  <c r="AC145" i="10"/>
  <c r="AC142" i="9"/>
  <c r="O143" i="12"/>
  <c r="O146" i="11"/>
  <c r="AG143" i="12"/>
  <c r="AG146" i="11"/>
  <c r="K145" i="10"/>
  <c r="K142" i="9"/>
  <c r="N143" i="12"/>
  <c r="N146" i="11"/>
  <c r="AC143" i="12"/>
  <c r="AC146" i="11"/>
  <c r="G143" i="12"/>
  <c r="G146" i="11"/>
  <c r="K143" i="12"/>
  <c r="K146" i="11"/>
  <c r="R143" i="12"/>
  <c r="R146" i="11"/>
  <c r="L143" i="12"/>
  <c r="L146" i="11"/>
  <c r="S148" i="10"/>
  <c r="S145" i="9"/>
  <c r="AD145" i="10"/>
  <c r="AD142" i="9"/>
  <c r="J145" i="10"/>
  <c r="J142" i="9"/>
  <c r="AL143" i="12"/>
  <c r="AL146" i="11"/>
  <c r="AH143" i="12"/>
  <c r="AH146" i="11"/>
  <c r="E143" i="12"/>
  <c r="E146" i="11"/>
  <c r="AF143" i="12"/>
  <c r="AF146" i="11"/>
  <c r="R145" i="10"/>
  <c r="R142" i="9"/>
  <c r="L145" i="10"/>
  <c r="L142" i="9"/>
  <c r="F145" i="10"/>
  <c r="F142" i="9"/>
  <c r="O145" i="10"/>
  <c r="O142" i="9"/>
  <c r="Z144" i="12"/>
  <c r="Z147" i="11"/>
  <c r="AK143" i="12"/>
  <c r="AK146" i="11"/>
  <c r="AB143" i="12"/>
  <c r="AB146" i="11"/>
  <c r="AI143" i="12"/>
  <c r="AI146" i="11"/>
  <c r="S143" i="12"/>
  <c r="S146" i="11"/>
  <c r="AB145" i="10"/>
  <c r="AB142" i="9"/>
  <c r="AK145" i="10"/>
  <c r="AK142" i="9"/>
  <c r="T145" i="10"/>
  <c r="T142" i="9"/>
  <c r="P145" i="10"/>
  <c r="P142" i="9"/>
  <c r="AF145" i="10"/>
  <c r="AF142" i="9"/>
  <c r="G145" i="10"/>
  <c r="G142" i="9"/>
  <c r="M145" i="10"/>
  <c r="M142" i="9"/>
  <c r="AG145" i="10"/>
  <c r="AG142" i="9"/>
  <c r="N145" i="10"/>
  <c r="N142" i="9"/>
  <c r="AJ145" i="10"/>
  <c r="AJ142" i="9"/>
  <c r="M143" i="12"/>
  <c r="M146" i="11"/>
  <c r="AM143" i="12"/>
  <c r="AM146" i="11"/>
  <c r="J144" i="12"/>
  <c r="J147" i="11"/>
  <c r="H143" i="12"/>
  <c r="H146" i="11"/>
  <c r="H145" i="10"/>
  <c r="H142" i="9"/>
  <c r="D145" i="10"/>
  <c r="D142" i="9"/>
  <c r="AA145" i="10"/>
  <c r="AA142" i="9"/>
  <c r="V145" i="10"/>
  <c r="V142" i="9"/>
  <c r="U143" i="12"/>
  <c r="U146" i="11"/>
  <c r="V143" i="12"/>
  <c r="V146" i="11"/>
  <c r="Y143" i="12"/>
  <c r="Y146" i="11"/>
  <c r="AL145" i="10"/>
  <c r="AL142" i="9"/>
  <c r="AM145" i="10"/>
  <c r="AM142" i="9"/>
  <c r="W145" i="10"/>
  <c r="W142" i="9"/>
  <c r="AE143" i="12"/>
  <c r="AE146" i="11"/>
  <c r="W143" i="12"/>
  <c r="W146" i="11"/>
  <c r="F143" i="12"/>
  <c r="F146" i="11"/>
  <c r="AJ143" i="12"/>
  <c r="AJ146" i="11"/>
  <c r="X143" i="12"/>
  <c r="X146" i="11"/>
  <c r="D143" i="12"/>
  <c r="D146" i="11"/>
  <c r="AA143" i="12"/>
  <c r="AA146" i="11"/>
  <c r="AD143" i="12"/>
  <c r="AD146" i="11"/>
  <c r="T143" i="12"/>
  <c r="T146" i="11"/>
  <c r="I143" i="12"/>
  <c r="I146" i="11"/>
  <c r="X145" i="10"/>
  <c r="X142" i="9"/>
  <c r="AE145" i="10"/>
  <c r="AE142" i="9"/>
  <c r="Y145" i="10"/>
  <c r="Y142" i="9"/>
  <c r="AH145" i="10"/>
  <c r="AH142" i="9"/>
  <c r="Z145" i="10"/>
  <c r="Z142" i="9"/>
  <c r="E145" i="10"/>
  <c r="E142" i="9"/>
  <c r="U145" i="10"/>
  <c r="U142" i="9"/>
  <c r="AI147" i="10"/>
  <c r="AI144" i="9"/>
  <c r="I147" i="10" l="1"/>
  <c r="I144" i="9"/>
  <c r="AJ144" i="12"/>
  <c r="AJ147" i="11"/>
  <c r="AC144" i="12"/>
  <c r="AC147" i="11"/>
  <c r="D146" i="10"/>
  <c r="D143" i="9"/>
  <c r="P146" i="10"/>
  <c r="P143" i="9"/>
  <c r="AA144" i="12"/>
  <c r="AA147" i="11"/>
  <c r="AI144" i="12"/>
  <c r="AI147" i="11"/>
  <c r="R144" i="12"/>
  <c r="R147" i="11"/>
  <c r="AM146" i="10"/>
  <c r="AM143" i="9"/>
  <c r="W144" i="12"/>
  <c r="W147" i="11"/>
  <c r="H144" i="12"/>
  <c r="H147" i="11"/>
  <c r="AB144" i="12"/>
  <c r="AB147" i="11"/>
  <c r="K144" i="12"/>
  <c r="K147" i="11"/>
  <c r="Z145" i="12"/>
  <c r="Z148" i="11"/>
  <c r="L144" i="12"/>
  <c r="L147" i="11"/>
  <c r="Q144" i="12"/>
  <c r="Q147" i="11"/>
  <c r="AG146" i="10"/>
  <c r="AG143" i="9"/>
  <c r="M144" i="12"/>
  <c r="M147" i="11"/>
  <c r="N144" i="12"/>
  <c r="N147" i="11"/>
  <c r="Z146" i="10"/>
  <c r="Z143" i="9"/>
  <c r="M146" i="10"/>
  <c r="M143" i="9"/>
  <c r="O146" i="10"/>
  <c r="O143" i="9"/>
  <c r="J146" i="10"/>
  <c r="J143" i="9"/>
  <c r="AC146" i="10"/>
  <c r="AC143" i="9"/>
  <c r="I144" i="12"/>
  <c r="I147" i="11"/>
  <c r="D144" i="12"/>
  <c r="D147" i="11"/>
  <c r="E144" i="12"/>
  <c r="E147" i="11"/>
  <c r="AI148" i="10"/>
  <c r="AI145" i="9"/>
  <c r="AH146" i="10"/>
  <c r="AH143" i="9"/>
  <c r="AL146" i="10"/>
  <c r="AL143" i="9"/>
  <c r="V146" i="10"/>
  <c r="V143" i="9"/>
  <c r="AJ146" i="10"/>
  <c r="AJ143" i="9"/>
  <c r="G146" i="10"/>
  <c r="G143" i="9"/>
  <c r="AK146" i="10"/>
  <c r="AK143" i="9"/>
  <c r="F146" i="10"/>
  <c r="F143" i="9"/>
  <c r="AD146" i="10"/>
  <c r="AD143" i="9"/>
  <c r="K146" i="10"/>
  <c r="K143" i="9"/>
  <c r="Q146" i="10"/>
  <c r="Q143" i="9"/>
  <c r="AD144" i="12"/>
  <c r="AD147" i="11"/>
  <c r="V144" i="12"/>
  <c r="V147" i="11"/>
  <c r="AM144" i="12"/>
  <c r="AM147" i="11"/>
  <c r="S144" i="12"/>
  <c r="S147" i="11"/>
  <c r="AL144" i="12"/>
  <c r="AL147" i="11"/>
  <c r="O144" i="12"/>
  <c r="O147" i="11"/>
  <c r="E146" i="10"/>
  <c r="E143" i="9"/>
  <c r="AE146" i="10"/>
  <c r="AE143" i="9"/>
  <c r="W143" i="9"/>
  <c r="W146" i="10"/>
  <c r="R146" i="10"/>
  <c r="R143" i="9"/>
  <c r="F144" i="12"/>
  <c r="F147" i="11"/>
  <c r="U144" i="12"/>
  <c r="U147" i="11"/>
  <c r="AF144" i="12"/>
  <c r="AF147" i="11"/>
  <c r="X146" i="10"/>
  <c r="X143" i="9"/>
  <c r="H146" i="10"/>
  <c r="H143" i="9"/>
  <c r="T146" i="10"/>
  <c r="T143" i="9"/>
  <c r="T144" i="12"/>
  <c r="T147" i="11"/>
  <c r="X144" i="12"/>
  <c r="X147" i="11"/>
  <c r="AE144" i="12"/>
  <c r="AE147" i="11"/>
  <c r="Y144" i="12"/>
  <c r="Y147" i="11"/>
  <c r="J145" i="12"/>
  <c r="J148" i="11"/>
  <c r="AK144" i="12"/>
  <c r="AK147" i="11"/>
  <c r="AH144" i="12"/>
  <c r="AH147" i="11"/>
  <c r="G144" i="12"/>
  <c r="G147" i="11"/>
  <c r="AG144" i="12"/>
  <c r="AG147" i="11"/>
  <c r="P144" i="12"/>
  <c r="P147" i="11"/>
  <c r="U146" i="10"/>
  <c r="U143" i="9"/>
  <c r="Y146" i="10"/>
  <c r="Y143" i="9"/>
  <c r="AA146" i="10"/>
  <c r="AA143" i="9"/>
  <c r="N146" i="10"/>
  <c r="N143" i="9"/>
  <c r="AF146" i="10"/>
  <c r="AF143" i="9"/>
  <c r="AB146" i="10"/>
  <c r="AB143" i="9"/>
  <c r="L146" i="10"/>
  <c r="L143" i="9"/>
  <c r="S149" i="10"/>
  <c r="S146" i="9"/>
  <c r="I148" i="10" l="1"/>
  <c r="I145" i="9"/>
  <c r="AB145" i="12"/>
  <c r="AB148" i="11"/>
  <c r="R145" i="12"/>
  <c r="R148" i="11"/>
  <c r="Y145" i="12"/>
  <c r="Y148" i="11"/>
  <c r="U145" i="12"/>
  <c r="U148" i="11"/>
  <c r="S145" i="12"/>
  <c r="S148" i="11"/>
  <c r="Z146" i="12"/>
  <c r="Z149" i="11"/>
  <c r="AJ145" i="12"/>
  <c r="AJ148" i="11"/>
  <c r="Y147" i="10"/>
  <c r="Y144" i="9"/>
  <c r="T147" i="10"/>
  <c r="T144" i="9"/>
  <c r="AE147" i="10"/>
  <c r="AE144" i="9"/>
  <c r="Q147" i="10"/>
  <c r="Q144" i="9"/>
  <c r="AK147" i="10"/>
  <c r="AK144" i="9"/>
  <c r="AM145" i="12"/>
  <c r="AM148" i="11"/>
  <c r="I145" i="12"/>
  <c r="I148" i="11"/>
  <c r="AF147" i="10"/>
  <c r="AF144" i="9"/>
  <c r="K147" i="10"/>
  <c r="K144" i="9"/>
  <c r="M147" i="10"/>
  <c r="M144" i="9"/>
  <c r="AM147" i="10"/>
  <c r="AM144" i="9"/>
  <c r="X145" i="12"/>
  <c r="X148" i="11"/>
  <c r="O145" i="12"/>
  <c r="O148" i="11"/>
  <c r="V145" i="12"/>
  <c r="V148" i="11"/>
  <c r="S150" i="10"/>
  <c r="S147" i="9"/>
  <c r="N147" i="10"/>
  <c r="N144" i="9"/>
  <c r="X147" i="10"/>
  <c r="X144" i="9"/>
  <c r="R147" i="10"/>
  <c r="R144" i="9"/>
  <c r="AD147" i="10"/>
  <c r="AD144" i="9"/>
  <c r="AJ147" i="10"/>
  <c r="AJ144" i="9"/>
  <c r="AI149" i="10"/>
  <c r="AI146" i="9"/>
  <c r="AC147" i="10"/>
  <c r="AC144" i="9"/>
  <c r="Z147" i="10"/>
  <c r="Z144" i="9"/>
  <c r="D147" i="10"/>
  <c r="D144" i="9"/>
  <c r="D145" i="12"/>
  <c r="D148" i="11"/>
  <c r="M145" i="12"/>
  <c r="M148" i="11"/>
  <c r="W145" i="12"/>
  <c r="W148" i="11"/>
  <c r="AA145" i="12"/>
  <c r="AA148" i="11"/>
  <c r="AB147" i="10"/>
  <c r="AB144" i="9"/>
  <c r="AL147" i="10"/>
  <c r="AL144" i="9"/>
  <c r="O147" i="10"/>
  <c r="O144" i="9"/>
  <c r="AH145" i="12"/>
  <c r="AH148" i="11"/>
  <c r="AE145" i="12"/>
  <c r="AE148" i="11"/>
  <c r="F145" i="12"/>
  <c r="F148" i="11"/>
  <c r="K145" i="12"/>
  <c r="K148" i="11"/>
  <c r="U147" i="10"/>
  <c r="U144" i="9"/>
  <c r="H147" i="10"/>
  <c r="H144" i="9"/>
  <c r="E144" i="9"/>
  <c r="E147" i="10"/>
  <c r="G147" i="10"/>
  <c r="G144" i="9"/>
  <c r="AH147" i="10"/>
  <c r="AH144" i="9"/>
  <c r="AG147" i="10"/>
  <c r="AG144" i="9"/>
  <c r="P147" i="10"/>
  <c r="P144" i="9"/>
  <c r="P145" i="12"/>
  <c r="P148" i="11"/>
  <c r="AK145" i="12"/>
  <c r="AK148" i="11"/>
  <c r="Q145" i="12"/>
  <c r="Q148" i="11"/>
  <c r="AG145" i="12"/>
  <c r="AG148" i="11"/>
  <c r="J146" i="12"/>
  <c r="J149" i="11"/>
  <c r="T145" i="12"/>
  <c r="T148" i="11"/>
  <c r="AF145" i="12"/>
  <c r="AF148" i="11"/>
  <c r="W147" i="10"/>
  <c r="W144" i="9"/>
  <c r="AL145" i="12"/>
  <c r="AL148" i="11"/>
  <c r="AD145" i="12"/>
  <c r="AD148" i="11"/>
  <c r="E145" i="12"/>
  <c r="E148" i="11"/>
  <c r="N145" i="12"/>
  <c r="N148" i="11"/>
  <c r="L145" i="12"/>
  <c r="L148" i="11"/>
  <c r="H145" i="12"/>
  <c r="H148" i="11"/>
  <c r="AI145" i="12"/>
  <c r="AI148" i="11"/>
  <c r="AC145" i="12"/>
  <c r="AC148" i="11"/>
  <c r="G145" i="12"/>
  <c r="G148" i="11"/>
  <c r="L147" i="10"/>
  <c r="L144" i="9"/>
  <c r="AA147" i="10"/>
  <c r="AA144" i="9"/>
  <c r="F144" i="9"/>
  <c r="F147" i="10"/>
  <c r="V147" i="10"/>
  <c r="V144" i="9"/>
  <c r="J147" i="10"/>
  <c r="J144" i="9"/>
  <c r="I146" i="9" l="1"/>
  <c r="I149" i="10"/>
  <c r="N146" i="12"/>
  <c r="N149" i="11"/>
  <c r="E146" i="12"/>
  <c r="E149" i="11"/>
  <c r="Q146" i="12"/>
  <c r="Q149" i="11"/>
  <c r="D146" i="12"/>
  <c r="D149" i="11"/>
  <c r="U146" i="12"/>
  <c r="U149" i="11"/>
  <c r="H148" i="10"/>
  <c r="H145" i="9"/>
  <c r="AI150" i="10"/>
  <c r="AI147" i="9"/>
  <c r="AK148" i="10"/>
  <c r="AK145" i="9"/>
  <c r="T146" i="12"/>
  <c r="T149" i="11"/>
  <c r="AA146" i="12"/>
  <c r="AA149" i="11"/>
  <c r="X146" i="12"/>
  <c r="X149" i="11"/>
  <c r="AJ146" i="12"/>
  <c r="AJ149" i="11"/>
  <c r="J148" i="10"/>
  <c r="J145" i="9"/>
  <c r="L148" i="10"/>
  <c r="L145" i="9"/>
  <c r="AH148" i="10"/>
  <c r="AH145" i="9"/>
  <c r="U148" i="10"/>
  <c r="U145" i="9"/>
  <c r="D148" i="10"/>
  <c r="D145" i="9"/>
  <c r="AJ148" i="10"/>
  <c r="AJ145" i="9"/>
  <c r="N148" i="10"/>
  <c r="N145" i="9"/>
  <c r="AF148" i="10"/>
  <c r="AF145" i="9"/>
  <c r="Q148" i="10"/>
  <c r="Q145" i="9"/>
  <c r="F146" i="12"/>
  <c r="F149" i="11"/>
  <c r="AF146" i="12"/>
  <c r="AF149" i="11"/>
  <c r="AE146" i="12"/>
  <c r="AE149" i="11"/>
  <c r="O146" i="12"/>
  <c r="O149" i="11"/>
  <c r="AA148" i="10"/>
  <c r="AA145" i="9"/>
  <c r="AB148" i="10"/>
  <c r="AB145" i="9"/>
  <c r="X148" i="10"/>
  <c r="X145" i="9"/>
  <c r="K148" i="10"/>
  <c r="K145" i="9"/>
  <c r="H146" i="12"/>
  <c r="H149" i="11"/>
  <c r="AK146" i="12"/>
  <c r="AK149" i="11"/>
  <c r="Y146" i="12"/>
  <c r="Y149" i="11"/>
  <c r="G146" i="12"/>
  <c r="G149" i="11"/>
  <c r="L146" i="12"/>
  <c r="L149" i="11"/>
  <c r="AL146" i="12"/>
  <c r="AL149" i="11"/>
  <c r="J147" i="12"/>
  <c r="J150" i="11"/>
  <c r="P146" i="12"/>
  <c r="P149" i="11"/>
  <c r="K146" i="12"/>
  <c r="K149" i="11"/>
  <c r="W146" i="12"/>
  <c r="W149" i="11"/>
  <c r="I146" i="12"/>
  <c r="I149" i="11"/>
  <c r="Z147" i="12"/>
  <c r="Z150" i="11"/>
  <c r="R146" i="12"/>
  <c r="R149" i="11"/>
  <c r="F148" i="10"/>
  <c r="F145" i="9"/>
  <c r="AG146" i="12"/>
  <c r="AG149" i="11"/>
  <c r="M146" i="12"/>
  <c r="M149" i="11"/>
  <c r="AI146" i="12"/>
  <c r="AI149" i="11"/>
  <c r="AG148" i="10"/>
  <c r="AG145" i="9"/>
  <c r="Y148" i="10"/>
  <c r="Y145" i="9"/>
  <c r="AD146" i="12"/>
  <c r="AD149" i="11"/>
  <c r="AH146" i="12"/>
  <c r="AH149" i="11"/>
  <c r="V148" i="10"/>
  <c r="V145" i="9"/>
  <c r="G148" i="10"/>
  <c r="G145" i="9"/>
  <c r="O148" i="10"/>
  <c r="O145" i="9"/>
  <c r="Z148" i="10"/>
  <c r="Z145" i="9"/>
  <c r="AD148" i="10"/>
  <c r="AD145" i="9"/>
  <c r="S151" i="10"/>
  <c r="S148" i="9"/>
  <c r="AM145" i="9"/>
  <c r="AM148" i="10"/>
  <c r="AE148" i="10"/>
  <c r="AE145" i="9"/>
  <c r="AC146" i="12"/>
  <c r="AC149" i="11"/>
  <c r="E148" i="10"/>
  <c r="E145" i="9"/>
  <c r="V146" i="12"/>
  <c r="V149" i="11"/>
  <c r="AM146" i="12"/>
  <c r="AM149" i="11"/>
  <c r="S146" i="12"/>
  <c r="S149" i="11"/>
  <c r="AB146" i="12"/>
  <c r="AB149" i="11"/>
  <c r="W148" i="10"/>
  <c r="W145" i="9"/>
  <c r="P148" i="10"/>
  <c r="P145" i="9"/>
  <c r="AL148" i="10"/>
  <c r="AL145" i="9"/>
  <c r="AC148" i="10"/>
  <c r="AC145" i="9"/>
  <c r="R148" i="10"/>
  <c r="R145" i="9"/>
  <c r="M148" i="10"/>
  <c r="M145" i="9"/>
  <c r="T148" i="10"/>
  <c r="T145" i="9"/>
  <c r="I150" i="10" l="1"/>
  <c r="I147" i="9"/>
  <c r="AE147" i="12"/>
  <c r="AE150" i="11"/>
  <c r="S152" i="10"/>
  <c r="S149" i="9"/>
  <c r="AF149" i="10"/>
  <c r="AF146" i="9"/>
  <c r="AC147" i="12"/>
  <c r="AC150" i="11"/>
  <c r="AL147" i="12"/>
  <c r="AL150" i="11"/>
  <c r="X147" i="12"/>
  <c r="X150" i="11"/>
  <c r="Q147" i="12"/>
  <c r="Q150" i="11"/>
  <c r="AB147" i="12"/>
  <c r="AB150" i="11"/>
  <c r="J148" i="12"/>
  <c r="J151" i="11"/>
  <c r="Y147" i="12"/>
  <c r="Y150" i="11"/>
  <c r="D147" i="12"/>
  <c r="D150" i="11"/>
  <c r="E149" i="10"/>
  <c r="E146" i="9"/>
  <c r="X149" i="10"/>
  <c r="X146" i="9"/>
  <c r="AK149" i="10"/>
  <c r="AK146" i="9"/>
  <c r="AF147" i="12"/>
  <c r="AF150" i="11"/>
  <c r="AD149" i="10"/>
  <c r="AD146" i="9"/>
  <c r="V149" i="10"/>
  <c r="V146" i="9"/>
  <c r="AG149" i="10"/>
  <c r="AG146" i="9"/>
  <c r="F149" i="10"/>
  <c r="F146" i="9"/>
  <c r="AB149" i="10"/>
  <c r="AB146" i="9"/>
  <c r="N149" i="10"/>
  <c r="N146" i="9"/>
  <c r="AH149" i="10"/>
  <c r="AH146" i="9"/>
  <c r="AI151" i="10"/>
  <c r="AI148" i="9"/>
  <c r="I147" i="12"/>
  <c r="I150" i="11"/>
  <c r="Y146" i="9"/>
  <c r="Y149" i="10"/>
  <c r="S147" i="12"/>
  <c r="S150" i="11"/>
  <c r="W147" i="12"/>
  <c r="W150" i="11"/>
  <c r="T149" i="10"/>
  <c r="T146" i="9"/>
  <c r="AM147" i="12"/>
  <c r="AM150" i="11"/>
  <c r="AH147" i="12"/>
  <c r="AH150" i="11"/>
  <c r="AI147" i="12"/>
  <c r="AI150" i="11"/>
  <c r="R147" i="12"/>
  <c r="R150" i="11"/>
  <c r="L147" i="12"/>
  <c r="L150" i="11"/>
  <c r="H147" i="12"/>
  <c r="H150" i="11"/>
  <c r="F147" i="12"/>
  <c r="F150" i="11"/>
  <c r="AA147" i="12"/>
  <c r="AA150" i="11"/>
  <c r="E147" i="12"/>
  <c r="E150" i="11"/>
  <c r="AC149" i="10"/>
  <c r="AC146" i="9"/>
  <c r="K147" i="12"/>
  <c r="K150" i="11"/>
  <c r="M149" i="10"/>
  <c r="M146" i="9"/>
  <c r="P149" i="10"/>
  <c r="P146" i="9"/>
  <c r="AE149" i="10"/>
  <c r="AE146" i="9"/>
  <c r="Z146" i="9"/>
  <c r="Z149" i="10"/>
  <c r="AA149" i="10"/>
  <c r="AA146" i="9"/>
  <c r="AJ149" i="10"/>
  <c r="AJ146" i="9"/>
  <c r="L149" i="10"/>
  <c r="L146" i="9"/>
  <c r="H149" i="10"/>
  <c r="H146" i="9"/>
  <c r="G149" i="10"/>
  <c r="G146" i="9"/>
  <c r="U149" i="10"/>
  <c r="U146" i="9"/>
  <c r="AK147" i="12"/>
  <c r="AK150" i="11"/>
  <c r="AD147" i="12"/>
  <c r="AD150" i="11"/>
  <c r="M147" i="12"/>
  <c r="M150" i="11"/>
  <c r="Z148" i="12"/>
  <c r="Z151" i="11"/>
  <c r="P147" i="12"/>
  <c r="P150" i="11"/>
  <c r="G147" i="12"/>
  <c r="G150" i="11"/>
  <c r="O147" i="12"/>
  <c r="O150" i="11"/>
  <c r="T147" i="12"/>
  <c r="T150" i="11"/>
  <c r="U147" i="12"/>
  <c r="U150" i="11"/>
  <c r="N147" i="12"/>
  <c r="N150" i="11"/>
  <c r="AG147" i="12"/>
  <c r="AG150" i="11"/>
  <c r="AJ147" i="12"/>
  <c r="AJ150" i="11"/>
  <c r="AL149" i="10"/>
  <c r="AL146" i="9"/>
  <c r="V147" i="12"/>
  <c r="V150" i="11"/>
  <c r="AM149" i="10"/>
  <c r="AM146" i="9"/>
  <c r="R149" i="10"/>
  <c r="R146" i="9"/>
  <c r="W149" i="10"/>
  <c r="W146" i="9"/>
  <c r="O149" i="10"/>
  <c r="O146" i="9"/>
  <c r="K149" i="10"/>
  <c r="K146" i="9"/>
  <c r="Q149" i="10"/>
  <c r="Q146" i="9"/>
  <c r="D149" i="10"/>
  <c r="D146" i="9"/>
  <c r="J149" i="10"/>
  <c r="J146" i="9"/>
  <c r="I151" i="10" l="1"/>
  <c r="I148" i="9"/>
  <c r="AB148" i="12"/>
  <c r="AB151" i="11"/>
  <c r="G150" i="10"/>
  <c r="G147" i="9"/>
  <c r="AD150" i="10"/>
  <c r="AD147" i="9"/>
  <c r="E150" i="10"/>
  <c r="E147" i="9"/>
  <c r="O148" i="12"/>
  <c r="O151" i="11"/>
  <c r="R148" i="12"/>
  <c r="R151" i="11"/>
  <c r="M147" i="9"/>
  <c r="M150" i="10"/>
  <c r="G148" i="12"/>
  <c r="G151" i="11"/>
  <c r="AD148" i="12"/>
  <c r="AD151" i="11"/>
  <c r="Z150" i="10"/>
  <c r="Z147" i="9"/>
  <c r="K148" i="12"/>
  <c r="K151" i="11"/>
  <c r="F148" i="12"/>
  <c r="F151" i="11"/>
  <c r="AI148" i="12"/>
  <c r="AI151" i="11"/>
  <c r="W148" i="12"/>
  <c r="W151" i="11"/>
  <c r="AF148" i="12"/>
  <c r="AF151" i="11"/>
  <c r="D148" i="12"/>
  <c r="D151" i="11"/>
  <c r="Q148" i="12"/>
  <c r="Q151" i="11"/>
  <c r="AA148" i="12"/>
  <c r="AA151" i="11"/>
  <c r="H150" i="10"/>
  <c r="H147" i="9"/>
  <c r="AI152" i="10"/>
  <c r="AI149" i="9"/>
  <c r="F150" i="10"/>
  <c r="F147" i="9"/>
  <c r="AF150" i="10"/>
  <c r="AF147" i="9"/>
  <c r="AC148" i="12"/>
  <c r="AC151" i="11"/>
  <c r="AM150" i="10"/>
  <c r="AM147" i="9"/>
  <c r="AA150" i="10"/>
  <c r="AA147" i="9"/>
  <c r="N148" i="12"/>
  <c r="N151" i="11"/>
  <c r="U148" i="12"/>
  <c r="U151" i="11"/>
  <c r="P148" i="12"/>
  <c r="P151" i="11"/>
  <c r="AK148" i="12"/>
  <c r="AK151" i="11"/>
  <c r="H148" i="12"/>
  <c r="H151" i="11"/>
  <c r="AH148" i="12"/>
  <c r="AH151" i="11"/>
  <c r="S148" i="12"/>
  <c r="S151" i="11"/>
  <c r="Y148" i="12"/>
  <c r="Y151" i="11"/>
  <c r="X148" i="12"/>
  <c r="X151" i="11"/>
  <c r="AG148" i="12"/>
  <c r="AG151" i="11"/>
  <c r="V148" i="12"/>
  <c r="V151" i="11"/>
  <c r="J150" i="10"/>
  <c r="J147" i="9"/>
  <c r="O150" i="10"/>
  <c r="O147" i="9"/>
  <c r="W150" i="10"/>
  <c r="W147" i="9"/>
  <c r="AL150" i="10"/>
  <c r="AL147" i="9"/>
  <c r="L147" i="9"/>
  <c r="L150" i="10"/>
  <c r="AE150" i="10"/>
  <c r="AE147" i="9"/>
  <c r="AC150" i="10"/>
  <c r="AC147" i="9"/>
  <c r="AH150" i="10"/>
  <c r="AH147" i="9"/>
  <c r="AG150" i="10"/>
  <c r="AG147" i="9"/>
  <c r="AK150" i="10"/>
  <c r="AK147" i="9"/>
  <c r="S153" i="10"/>
  <c r="S150" i="9"/>
  <c r="K150" i="10"/>
  <c r="K147" i="9"/>
  <c r="T150" i="10"/>
  <c r="T147" i="9"/>
  <c r="D150" i="10"/>
  <c r="D147" i="9"/>
  <c r="AJ148" i="12"/>
  <c r="AJ151" i="11"/>
  <c r="T148" i="12"/>
  <c r="T151" i="11"/>
  <c r="Z149" i="12"/>
  <c r="Z152" i="11"/>
  <c r="E148" i="12"/>
  <c r="E151" i="11"/>
  <c r="L148" i="12"/>
  <c r="L151" i="11"/>
  <c r="AM148" i="12"/>
  <c r="AM151" i="11"/>
  <c r="Y150" i="10"/>
  <c r="Y147" i="9"/>
  <c r="J149" i="12"/>
  <c r="J152" i="11"/>
  <c r="AL148" i="12"/>
  <c r="AL151" i="11"/>
  <c r="AE148" i="12"/>
  <c r="AE151" i="11"/>
  <c r="M148" i="12"/>
  <c r="M151" i="11"/>
  <c r="I148" i="12"/>
  <c r="I151" i="11"/>
  <c r="AB150" i="10"/>
  <c r="AB147" i="9"/>
  <c r="Q150" i="10"/>
  <c r="Q147" i="9"/>
  <c r="R150" i="10"/>
  <c r="R147" i="9"/>
  <c r="U150" i="10"/>
  <c r="U147" i="9"/>
  <c r="AJ150" i="10"/>
  <c r="AJ147" i="9"/>
  <c r="P150" i="10"/>
  <c r="P147" i="9"/>
  <c r="N150" i="10"/>
  <c r="N147" i="9"/>
  <c r="V150" i="10"/>
  <c r="V147" i="9"/>
  <c r="X150" i="10"/>
  <c r="X147" i="9"/>
  <c r="I152" i="10" l="1"/>
  <c r="I149" i="9"/>
  <c r="T149" i="12"/>
  <c r="T152" i="11"/>
  <c r="V149" i="12"/>
  <c r="V152" i="11"/>
  <c r="S149" i="12"/>
  <c r="S152" i="11"/>
  <c r="P149" i="12"/>
  <c r="P152" i="11"/>
  <c r="D149" i="12"/>
  <c r="D152" i="11"/>
  <c r="F149" i="12"/>
  <c r="F152" i="11"/>
  <c r="G149" i="12"/>
  <c r="G152" i="11"/>
  <c r="P151" i="10"/>
  <c r="P148" i="9"/>
  <c r="K151" i="10"/>
  <c r="K148" i="9"/>
  <c r="AH151" i="10"/>
  <c r="AH148" i="9"/>
  <c r="AL151" i="10"/>
  <c r="AL148" i="9"/>
  <c r="AM151" i="10"/>
  <c r="AM148" i="9"/>
  <c r="AI153" i="10"/>
  <c r="AI150" i="9"/>
  <c r="E151" i="10"/>
  <c r="E148" i="9"/>
  <c r="AL149" i="12"/>
  <c r="AL152" i="11"/>
  <c r="AJ149" i="12"/>
  <c r="AJ152" i="11"/>
  <c r="AG149" i="12"/>
  <c r="AG152" i="11"/>
  <c r="AC149" i="12"/>
  <c r="AC152" i="11"/>
  <c r="AB151" i="10"/>
  <c r="AB148" i="9"/>
  <c r="W151" i="10"/>
  <c r="W148" i="9"/>
  <c r="H151" i="10"/>
  <c r="H148" i="9"/>
  <c r="AD151" i="10"/>
  <c r="AD148" i="9"/>
  <c r="AM149" i="12"/>
  <c r="AM152" i="11"/>
  <c r="Q151" i="10"/>
  <c r="Q148" i="9"/>
  <c r="K149" i="12"/>
  <c r="K152" i="11"/>
  <c r="AC151" i="10"/>
  <c r="AC148" i="9"/>
  <c r="E149" i="12"/>
  <c r="E152" i="11"/>
  <c r="X149" i="12"/>
  <c r="X152" i="11"/>
  <c r="H149" i="12"/>
  <c r="H152" i="11"/>
  <c r="N149" i="12"/>
  <c r="N152" i="11"/>
  <c r="AA149" i="12"/>
  <c r="AA152" i="11"/>
  <c r="W149" i="12"/>
  <c r="W152" i="11"/>
  <c r="R149" i="12"/>
  <c r="R152" i="11"/>
  <c r="AF149" i="12"/>
  <c r="AF152" i="11"/>
  <c r="AJ151" i="10"/>
  <c r="AJ148" i="9"/>
  <c r="I149" i="12"/>
  <c r="I152" i="11"/>
  <c r="V151" i="10"/>
  <c r="V148" i="9"/>
  <c r="AK151" i="10"/>
  <c r="AK148" i="9"/>
  <c r="AE151" i="10"/>
  <c r="AE148" i="9"/>
  <c r="O151" i="10"/>
  <c r="O148" i="9"/>
  <c r="AF151" i="10"/>
  <c r="AF148" i="9"/>
  <c r="Z151" i="10"/>
  <c r="Z148" i="9"/>
  <c r="G151" i="10"/>
  <c r="G148" i="9"/>
  <c r="AE149" i="12"/>
  <c r="AE152" i="11"/>
  <c r="AH149" i="12"/>
  <c r="AH152" i="11"/>
  <c r="S154" i="10"/>
  <c r="S151" i="9"/>
  <c r="J150" i="12"/>
  <c r="J153" i="11"/>
  <c r="U151" i="10"/>
  <c r="U148" i="9"/>
  <c r="D151" i="10"/>
  <c r="D148" i="9"/>
  <c r="L151" i="10"/>
  <c r="L148" i="9"/>
  <c r="Y149" i="12"/>
  <c r="Y152" i="11"/>
  <c r="AK149" i="12"/>
  <c r="AK152" i="11"/>
  <c r="Q149" i="12"/>
  <c r="Q152" i="11"/>
  <c r="AI149" i="12"/>
  <c r="AI152" i="11"/>
  <c r="AD149" i="12"/>
  <c r="AD152" i="11"/>
  <c r="O149" i="12"/>
  <c r="O152" i="11"/>
  <c r="AB149" i="12"/>
  <c r="AB152" i="11"/>
  <c r="L149" i="12"/>
  <c r="L152" i="11"/>
  <c r="U149" i="12"/>
  <c r="U152" i="11"/>
  <c r="M151" i="10"/>
  <c r="M148" i="9"/>
  <c r="X151" i="10"/>
  <c r="X148" i="9"/>
  <c r="M149" i="12"/>
  <c r="M152" i="11"/>
  <c r="Z150" i="12"/>
  <c r="Z153" i="11"/>
  <c r="N151" i="10"/>
  <c r="N148" i="9"/>
  <c r="R151" i="10"/>
  <c r="R148" i="9"/>
  <c r="Y151" i="10"/>
  <c r="Y148" i="9"/>
  <c r="T151" i="10"/>
  <c r="T148" i="9"/>
  <c r="AG151" i="10"/>
  <c r="AG148" i="9"/>
  <c r="J151" i="10"/>
  <c r="J148" i="9"/>
  <c r="AA148" i="9"/>
  <c r="AA151" i="10"/>
  <c r="F151" i="10"/>
  <c r="F148" i="9"/>
  <c r="I153" i="10" l="1"/>
  <c r="I150" i="9"/>
  <c r="AE150" i="12"/>
  <c r="AE153" i="11"/>
  <c r="AJ150" i="12"/>
  <c r="AJ153" i="11"/>
  <c r="W152" i="10"/>
  <c r="W149" i="9"/>
  <c r="AM152" i="10"/>
  <c r="AM149" i="9"/>
  <c r="P152" i="10"/>
  <c r="P149" i="9"/>
  <c r="O149" i="9"/>
  <c r="O152" i="10"/>
  <c r="Z151" i="12"/>
  <c r="Z154" i="11"/>
  <c r="J151" i="12"/>
  <c r="J154" i="11"/>
  <c r="AA150" i="12"/>
  <c r="AA153" i="11"/>
  <c r="E150" i="12"/>
  <c r="E153" i="11"/>
  <c r="AM150" i="12"/>
  <c r="AM153" i="11"/>
  <c r="AL150" i="12"/>
  <c r="AL153" i="11"/>
  <c r="G150" i="12"/>
  <c r="G153" i="11"/>
  <c r="S150" i="12"/>
  <c r="S153" i="11"/>
  <c r="U150" i="12"/>
  <c r="U153" i="11"/>
  <c r="G152" i="10"/>
  <c r="G149" i="9"/>
  <c r="AE152" i="10"/>
  <c r="AE149" i="9"/>
  <c r="AJ152" i="10"/>
  <c r="AJ149" i="9"/>
  <c r="AB152" i="10"/>
  <c r="AB149" i="9"/>
  <c r="AL152" i="10"/>
  <c r="AL149" i="9"/>
  <c r="O150" i="12"/>
  <c r="O153" i="11"/>
  <c r="W150" i="12"/>
  <c r="W153" i="11"/>
  <c r="P150" i="12"/>
  <c r="P153" i="11"/>
  <c r="N152" i="10"/>
  <c r="N149" i="9"/>
  <c r="U152" i="10"/>
  <c r="U149" i="9"/>
  <c r="AD150" i="12"/>
  <c r="AD153" i="11"/>
  <c r="M150" i="12"/>
  <c r="M153" i="11"/>
  <c r="L150" i="12"/>
  <c r="L153" i="11"/>
  <c r="AI150" i="12"/>
  <c r="AI153" i="11"/>
  <c r="AF150" i="12"/>
  <c r="AF153" i="11"/>
  <c r="N150" i="12"/>
  <c r="N153" i="11"/>
  <c r="AC150" i="12"/>
  <c r="AC153" i="11"/>
  <c r="F150" i="12"/>
  <c r="F153" i="11"/>
  <c r="V150" i="12"/>
  <c r="V153" i="11"/>
  <c r="AK150" i="12"/>
  <c r="AK153" i="11"/>
  <c r="AG152" i="10"/>
  <c r="AG149" i="9"/>
  <c r="L152" i="10"/>
  <c r="L149" i="9"/>
  <c r="S155" i="10"/>
  <c r="S152" i="9"/>
  <c r="Z152" i="10"/>
  <c r="Z149" i="9"/>
  <c r="AK152" i="10"/>
  <c r="AK149" i="9"/>
  <c r="AC152" i="10"/>
  <c r="AC149" i="9"/>
  <c r="AD152" i="10"/>
  <c r="AD149" i="9"/>
  <c r="E152" i="10"/>
  <c r="E149" i="9"/>
  <c r="AH152" i="10"/>
  <c r="AH149" i="9"/>
  <c r="X150" i="12"/>
  <c r="X153" i="11"/>
  <c r="Q152" i="10"/>
  <c r="Q149" i="9"/>
  <c r="Y152" i="10"/>
  <c r="Y149" i="9"/>
  <c r="AB150" i="12"/>
  <c r="AB153" i="11"/>
  <c r="Q150" i="12"/>
  <c r="Q153" i="11"/>
  <c r="AH150" i="12"/>
  <c r="AH153" i="11"/>
  <c r="R150" i="12"/>
  <c r="R153" i="11"/>
  <c r="H150" i="12"/>
  <c r="H153" i="11"/>
  <c r="K150" i="12"/>
  <c r="K153" i="11"/>
  <c r="AG150" i="12"/>
  <c r="AG153" i="11"/>
  <c r="D150" i="12"/>
  <c r="D153" i="11"/>
  <c r="T150" i="12"/>
  <c r="T153" i="11"/>
  <c r="I150" i="12"/>
  <c r="I153" i="11"/>
  <c r="M152" i="10"/>
  <c r="M149" i="9"/>
  <c r="Y150" i="12"/>
  <c r="Y153" i="11"/>
  <c r="F152" i="10"/>
  <c r="F149" i="9"/>
  <c r="T152" i="10"/>
  <c r="T149" i="9"/>
  <c r="AA152" i="10"/>
  <c r="AA149" i="9"/>
  <c r="J152" i="10"/>
  <c r="J149" i="9"/>
  <c r="R152" i="10"/>
  <c r="R149" i="9"/>
  <c r="X152" i="10"/>
  <c r="X149" i="9"/>
  <c r="D152" i="10"/>
  <c r="D149" i="9"/>
  <c r="AF152" i="10"/>
  <c r="AF149" i="9"/>
  <c r="V152" i="10"/>
  <c r="V149" i="9"/>
  <c r="H152" i="10"/>
  <c r="H149" i="9"/>
  <c r="AI154" i="10"/>
  <c r="AI151" i="9"/>
  <c r="K152" i="10"/>
  <c r="K149" i="9"/>
  <c r="I154" i="10" l="1"/>
  <c r="I151" i="9"/>
  <c r="T151" i="12"/>
  <c r="T154" i="11"/>
  <c r="H151" i="12"/>
  <c r="H154" i="11"/>
  <c r="AB151" i="12"/>
  <c r="AB154" i="11"/>
  <c r="AC151" i="12"/>
  <c r="AC154" i="11"/>
  <c r="L151" i="12"/>
  <c r="L154" i="11"/>
  <c r="AL151" i="12"/>
  <c r="AL154" i="11"/>
  <c r="J152" i="12"/>
  <c r="J155" i="11"/>
  <c r="V153" i="10"/>
  <c r="V150" i="9"/>
  <c r="F153" i="10"/>
  <c r="F150" i="9"/>
  <c r="AH153" i="10"/>
  <c r="AH150" i="9"/>
  <c r="AK153" i="10"/>
  <c r="AK150" i="9"/>
  <c r="AG153" i="10"/>
  <c r="AG150" i="9"/>
  <c r="N153" i="10"/>
  <c r="N150" i="9"/>
  <c r="AL153" i="10"/>
  <c r="AL150" i="9"/>
  <c r="G153" i="10"/>
  <c r="G150" i="9"/>
  <c r="AM153" i="10"/>
  <c r="AM150" i="9"/>
  <c r="AK151" i="12"/>
  <c r="AK154" i="11"/>
  <c r="P151" i="12"/>
  <c r="P154" i="11"/>
  <c r="AF153" i="10"/>
  <c r="AF150" i="9"/>
  <c r="Y153" i="10"/>
  <c r="Y150" i="9"/>
  <c r="E153" i="10"/>
  <c r="E150" i="9"/>
  <c r="Z153" i="10"/>
  <c r="Z150" i="9"/>
  <c r="AB153" i="10"/>
  <c r="AB150" i="9"/>
  <c r="W153" i="10"/>
  <c r="W150" i="9"/>
  <c r="AG151" i="12"/>
  <c r="AG154" i="11"/>
  <c r="AH151" i="12"/>
  <c r="AH154" i="11"/>
  <c r="V151" i="12"/>
  <c r="V154" i="11"/>
  <c r="AF151" i="12"/>
  <c r="AF154" i="11"/>
  <c r="AD151" i="12"/>
  <c r="AD154" i="11"/>
  <c r="W151" i="12"/>
  <c r="W154" i="11"/>
  <c r="S151" i="12"/>
  <c r="S154" i="11"/>
  <c r="E151" i="12"/>
  <c r="E154" i="11"/>
  <c r="O153" i="10"/>
  <c r="O150" i="9"/>
  <c r="AJ151" i="12"/>
  <c r="AJ154" i="11"/>
  <c r="R153" i="10"/>
  <c r="R150" i="9"/>
  <c r="Y151" i="12"/>
  <c r="Y154" i="11"/>
  <c r="R151" i="12"/>
  <c r="R154" i="11"/>
  <c r="N151" i="12"/>
  <c r="N154" i="11"/>
  <c r="U151" i="12"/>
  <c r="U154" i="11"/>
  <c r="K153" i="10"/>
  <c r="K150" i="9"/>
  <c r="AI155" i="10"/>
  <c r="AI152" i="9"/>
  <c r="M153" i="10"/>
  <c r="M150" i="9"/>
  <c r="Q153" i="10"/>
  <c r="Q150" i="9"/>
  <c r="AD153" i="10"/>
  <c r="AD150" i="9"/>
  <c r="S156" i="10"/>
  <c r="S153" i="9"/>
  <c r="Q29" i="6" s="1"/>
  <c r="Q33" i="6" s="1"/>
  <c r="AJ153" i="10"/>
  <c r="AJ150" i="9"/>
  <c r="D151" i="12"/>
  <c r="D154" i="11"/>
  <c r="AM151" i="12"/>
  <c r="AM154" i="11"/>
  <c r="J153" i="10"/>
  <c r="J150" i="9"/>
  <c r="AA153" i="10"/>
  <c r="AA150" i="9"/>
  <c r="K151" i="12"/>
  <c r="K154" i="11"/>
  <c r="X151" i="12"/>
  <c r="X154" i="11"/>
  <c r="F151" i="12"/>
  <c r="F154" i="11"/>
  <c r="AI151" i="12"/>
  <c r="AI154" i="11"/>
  <c r="O151" i="12"/>
  <c r="O154" i="11"/>
  <c r="G151" i="12"/>
  <c r="G154" i="11"/>
  <c r="AA151" i="12"/>
  <c r="AA154" i="11"/>
  <c r="AE151" i="12"/>
  <c r="AE154" i="11"/>
  <c r="M151" i="12"/>
  <c r="M154" i="11"/>
  <c r="Z152" i="12"/>
  <c r="Z155" i="11"/>
  <c r="D153" i="10"/>
  <c r="D150" i="9"/>
  <c r="I151" i="12"/>
  <c r="I154" i="11"/>
  <c r="Q151" i="12"/>
  <c r="Q154" i="11"/>
  <c r="H153" i="10"/>
  <c r="H150" i="9"/>
  <c r="X153" i="10"/>
  <c r="X150" i="9"/>
  <c r="T153" i="10"/>
  <c r="T150" i="9"/>
  <c r="AC153" i="10"/>
  <c r="AC150" i="9"/>
  <c r="L153" i="10"/>
  <c r="L150" i="9"/>
  <c r="U153" i="10"/>
  <c r="U150" i="9"/>
  <c r="AE153" i="10"/>
  <c r="AE150" i="9"/>
  <c r="P153" i="10"/>
  <c r="P150" i="9"/>
  <c r="I155" i="10" l="1"/>
  <c r="I152" i="9"/>
  <c r="AM152" i="12"/>
  <c r="AM155" i="11"/>
  <c r="Y152" i="12"/>
  <c r="Y155" i="11"/>
  <c r="E152" i="12"/>
  <c r="E155" i="11"/>
  <c r="AF152" i="12"/>
  <c r="AF155" i="11"/>
  <c r="AC152" i="12"/>
  <c r="AC155" i="11"/>
  <c r="L154" i="10"/>
  <c r="L151" i="9"/>
  <c r="AD154" i="10"/>
  <c r="AD151" i="9"/>
  <c r="K154" i="10"/>
  <c r="K151" i="9"/>
  <c r="W154" i="10"/>
  <c r="W151" i="9"/>
  <c r="Y154" i="10"/>
  <c r="Y151" i="9"/>
  <c r="AM154" i="10"/>
  <c r="AM151" i="9"/>
  <c r="AG154" i="10"/>
  <c r="AG151" i="9"/>
  <c r="V154" i="10"/>
  <c r="V151" i="9"/>
  <c r="X152" i="12"/>
  <c r="X155" i="11"/>
  <c r="K152" i="12"/>
  <c r="K155" i="11"/>
  <c r="U152" i="12"/>
  <c r="U155" i="11"/>
  <c r="V152" i="12"/>
  <c r="V155" i="11"/>
  <c r="P154" i="10"/>
  <c r="P151" i="9"/>
  <c r="Q154" i="10"/>
  <c r="Q151" i="9"/>
  <c r="R154" i="10"/>
  <c r="R151" i="9"/>
  <c r="AB154" i="10"/>
  <c r="AB151" i="9"/>
  <c r="AF154" i="10"/>
  <c r="AF151" i="9"/>
  <c r="G154" i="10"/>
  <c r="G151" i="9"/>
  <c r="AK154" i="10"/>
  <c r="AK151" i="9"/>
  <c r="Q152" i="12"/>
  <c r="Q155" i="11"/>
  <c r="S152" i="12"/>
  <c r="S155" i="11"/>
  <c r="J153" i="12"/>
  <c r="H17" i="6" s="1"/>
  <c r="H21" i="6" s="1"/>
  <c r="H24" i="6" s="1"/>
  <c r="J156" i="11"/>
  <c r="AC154" i="10"/>
  <c r="AC151" i="9"/>
  <c r="AE152" i="12"/>
  <c r="AE155" i="11"/>
  <c r="N152" i="12"/>
  <c r="N155" i="11"/>
  <c r="AJ152" i="12"/>
  <c r="AJ155" i="11"/>
  <c r="W152" i="12"/>
  <c r="W155" i="11"/>
  <c r="AH152" i="12"/>
  <c r="AH155" i="11"/>
  <c r="P152" i="12"/>
  <c r="P155" i="11"/>
  <c r="AL152" i="12"/>
  <c r="AL155" i="11"/>
  <c r="H152" i="12"/>
  <c r="H155" i="11"/>
  <c r="Z153" i="12"/>
  <c r="X17" i="6" s="1"/>
  <c r="X21" i="6" s="1"/>
  <c r="X24" i="6" s="1"/>
  <c r="X54" i="6" s="1"/>
  <c r="Z156" i="11"/>
  <c r="H154" i="10"/>
  <c r="H151" i="9"/>
  <c r="M152" i="12"/>
  <c r="M155" i="11"/>
  <c r="I152" i="12"/>
  <c r="I155" i="11"/>
  <c r="AJ154" i="10"/>
  <c r="AJ151" i="9"/>
  <c r="M154" i="10"/>
  <c r="M151" i="9"/>
  <c r="Z154" i="10"/>
  <c r="Z151" i="9"/>
  <c r="AL154" i="10"/>
  <c r="AL151" i="9"/>
  <c r="AH154" i="10"/>
  <c r="AH151" i="9"/>
  <c r="D152" i="12"/>
  <c r="D155" i="11"/>
  <c r="T154" i="10"/>
  <c r="T151" i="9"/>
  <c r="AA154" i="10"/>
  <c r="AA151" i="9"/>
  <c r="AA152" i="12"/>
  <c r="AA155" i="11"/>
  <c r="R152" i="12"/>
  <c r="R155" i="11"/>
  <c r="AD152" i="12"/>
  <c r="AD155" i="11"/>
  <c r="AG152" i="12"/>
  <c r="AG155" i="11"/>
  <c r="AK152" i="12"/>
  <c r="AK155" i="11"/>
  <c r="L152" i="12"/>
  <c r="L155" i="11"/>
  <c r="T152" i="12"/>
  <c r="T155" i="11"/>
  <c r="G152" i="12"/>
  <c r="G155" i="11"/>
  <c r="O152" i="12"/>
  <c r="O155" i="11"/>
  <c r="AB152" i="12"/>
  <c r="AB155" i="11"/>
  <c r="AI152" i="12"/>
  <c r="AI155" i="11"/>
  <c r="AE154" i="10"/>
  <c r="AE151" i="9"/>
  <c r="F152" i="12"/>
  <c r="F155" i="11"/>
  <c r="U154" i="10"/>
  <c r="U151" i="9"/>
  <c r="X154" i="10"/>
  <c r="X151" i="9"/>
  <c r="D154" i="10"/>
  <c r="D151" i="9"/>
  <c r="J154" i="10"/>
  <c r="J151" i="9"/>
  <c r="S157" i="10"/>
  <c r="S154" i="9"/>
  <c r="AI156" i="10"/>
  <c r="AI153" i="9"/>
  <c r="O154" i="10"/>
  <c r="O151" i="9"/>
  <c r="E154" i="10"/>
  <c r="E151" i="9"/>
  <c r="N154" i="10"/>
  <c r="N151" i="9"/>
  <c r="F154" i="10"/>
  <c r="F151" i="9"/>
  <c r="H52" i="6" l="1"/>
  <c r="G61" i="3" s="1"/>
  <c r="H19" i="6"/>
  <c r="H57" i="6" s="1"/>
  <c r="G60" i="3" s="1"/>
  <c r="X52" i="6"/>
  <c r="W61" i="3" s="1"/>
  <c r="X19" i="6"/>
  <c r="I153" i="9"/>
  <c r="G29" i="6" s="1"/>
  <c r="G33" i="6" s="1"/>
  <c r="I156" i="10"/>
  <c r="AE155" i="10"/>
  <c r="AE152" i="9"/>
  <c r="R155" i="10"/>
  <c r="R152" i="9"/>
  <c r="AG155" i="10"/>
  <c r="AG152" i="9"/>
  <c r="K155" i="10"/>
  <c r="K152" i="9"/>
  <c r="W153" i="12"/>
  <c r="U17" i="6" s="1"/>
  <c r="U21" i="6" s="1"/>
  <c r="U24" i="6" s="1"/>
  <c r="U54" i="6" s="1"/>
  <c r="W156" i="11"/>
  <c r="AL155" i="10"/>
  <c r="AL152" i="9"/>
  <c r="AD153" i="12"/>
  <c r="AD156" i="11"/>
  <c r="M153" i="12"/>
  <c r="K17" i="6" s="1"/>
  <c r="K21" i="6" s="1"/>
  <c r="K24" i="6" s="1"/>
  <c r="M156" i="11"/>
  <c r="AL153" i="12"/>
  <c r="AL156" i="11"/>
  <c r="AJ153" i="12"/>
  <c r="AJ156" i="11"/>
  <c r="J154" i="12"/>
  <c r="J157" i="11"/>
  <c r="K153" i="12"/>
  <c r="I17" i="6" s="1"/>
  <c r="I21" i="6" s="1"/>
  <c r="I24" i="6" s="1"/>
  <c r="K156" i="11"/>
  <c r="E153" i="12"/>
  <c r="E156" i="11"/>
  <c r="H153" i="12"/>
  <c r="F17" i="6" s="1"/>
  <c r="F21" i="6" s="1"/>
  <c r="F24" i="6" s="1"/>
  <c r="H156" i="11"/>
  <c r="AF153" i="12"/>
  <c r="AF156" i="11"/>
  <c r="AA155" i="10"/>
  <c r="AA152" i="9"/>
  <c r="X155" i="10"/>
  <c r="X152" i="9"/>
  <c r="G155" i="10"/>
  <c r="G152" i="9"/>
  <c r="Q155" i="10"/>
  <c r="Q152" i="9"/>
  <c r="AM155" i="10"/>
  <c r="AM152" i="9"/>
  <c r="AD155" i="10"/>
  <c r="AD152" i="9"/>
  <c r="U153" i="12"/>
  <c r="S17" i="6" s="1"/>
  <c r="S21" i="6" s="1"/>
  <c r="S24" i="6" s="1"/>
  <c r="U156" i="11"/>
  <c r="AK155" i="10"/>
  <c r="AK152" i="9"/>
  <c r="T153" i="12"/>
  <c r="R17" i="6" s="1"/>
  <c r="R21" i="6" s="1"/>
  <c r="R24" i="6" s="1"/>
  <c r="T156" i="11"/>
  <c r="T155" i="10"/>
  <c r="T152" i="9"/>
  <c r="AB153" i="12"/>
  <c r="Z17" i="6" s="1"/>
  <c r="Z21" i="6" s="1"/>
  <c r="Z24" i="6" s="1"/>
  <c r="AB156" i="11"/>
  <c r="L153" i="12"/>
  <c r="J17" i="6" s="1"/>
  <c r="J21" i="6" s="1"/>
  <c r="J24" i="6" s="1"/>
  <c r="L156" i="11"/>
  <c r="R153" i="12"/>
  <c r="P17" i="6" s="1"/>
  <c r="P21" i="6" s="1"/>
  <c r="P24" i="6" s="1"/>
  <c r="R156" i="11"/>
  <c r="D153" i="12"/>
  <c r="D156" i="11"/>
  <c r="P153" i="12"/>
  <c r="N17" i="6" s="1"/>
  <c r="N21" i="6" s="1"/>
  <c r="N24" i="6" s="1"/>
  <c r="P156" i="11"/>
  <c r="N153" i="12"/>
  <c r="L17" i="6" s="1"/>
  <c r="L21" i="6" s="1"/>
  <c r="L24" i="6" s="1"/>
  <c r="N156" i="11"/>
  <c r="S153" i="12"/>
  <c r="Q17" i="6" s="1"/>
  <c r="Q21" i="6" s="1"/>
  <c r="Q24" i="6" s="1"/>
  <c r="S156" i="11"/>
  <c r="X153" i="12"/>
  <c r="V17" i="6" s="1"/>
  <c r="V21" i="6" s="1"/>
  <c r="V24" i="6" s="1"/>
  <c r="X156" i="11"/>
  <c r="Y153" i="12"/>
  <c r="W17" i="6" s="1"/>
  <c r="W21" i="6" s="1"/>
  <c r="W24" i="6" s="1"/>
  <c r="W54" i="6" s="1"/>
  <c r="Y156" i="11"/>
  <c r="I153" i="12"/>
  <c r="G17" i="6" s="1"/>
  <c r="G21" i="6" s="1"/>
  <c r="G24" i="6" s="1"/>
  <c r="I156" i="11"/>
  <c r="AI157" i="10"/>
  <c r="AI154" i="9"/>
  <c r="Z155" i="10"/>
  <c r="Z152" i="9"/>
  <c r="U155" i="10"/>
  <c r="U152" i="9"/>
  <c r="M155" i="10"/>
  <c r="M152" i="9"/>
  <c r="H155" i="10"/>
  <c r="H152" i="9"/>
  <c r="AF155" i="10"/>
  <c r="AF152" i="9"/>
  <c r="P155" i="10"/>
  <c r="P152" i="9"/>
  <c r="Y155" i="10"/>
  <c r="Y152" i="9"/>
  <c r="L155" i="10"/>
  <c r="L152" i="9"/>
  <c r="G153" i="12"/>
  <c r="E17" i="6" s="1"/>
  <c r="E21" i="6" s="1"/>
  <c r="E24" i="6" s="1"/>
  <c r="G156" i="11"/>
  <c r="D155" i="10"/>
  <c r="D152" i="9"/>
  <c r="F155" i="10"/>
  <c r="F152" i="9"/>
  <c r="N155" i="10"/>
  <c r="N152" i="9"/>
  <c r="F153" i="12"/>
  <c r="F156" i="11"/>
  <c r="AK153" i="12"/>
  <c r="AK156" i="11"/>
  <c r="AA153" i="12"/>
  <c r="Y17" i="6" s="1"/>
  <c r="Y21" i="6" s="1"/>
  <c r="Y24" i="6" s="1"/>
  <c r="AA156" i="11"/>
  <c r="Z154" i="12"/>
  <c r="Z157" i="11"/>
  <c r="AH153" i="12"/>
  <c r="AH156" i="11"/>
  <c r="AE153" i="12"/>
  <c r="AE156" i="11"/>
  <c r="Q153" i="12"/>
  <c r="O17" i="6" s="1"/>
  <c r="O21" i="6" s="1"/>
  <c r="O24" i="6" s="1"/>
  <c r="Q156" i="11"/>
  <c r="V153" i="12"/>
  <c r="T17" i="6" s="1"/>
  <c r="T21" i="6" s="1"/>
  <c r="T24" i="6" s="1"/>
  <c r="V156" i="11"/>
  <c r="AC153" i="12"/>
  <c r="AA17" i="6" s="1"/>
  <c r="AA21" i="6" s="1"/>
  <c r="AA24" i="6" s="1"/>
  <c r="AC156" i="11"/>
  <c r="AM153" i="12"/>
  <c r="AB17" i="6" s="1"/>
  <c r="AB21" i="6" s="1"/>
  <c r="AB24" i="6" s="1"/>
  <c r="AM156" i="11"/>
  <c r="AG153" i="12"/>
  <c r="AG156" i="11"/>
  <c r="O155" i="10"/>
  <c r="O152" i="9"/>
  <c r="AC155" i="10"/>
  <c r="AC152" i="9"/>
  <c r="AI153" i="12"/>
  <c r="AI156" i="11"/>
  <c r="S158" i="10"/>
  <c r="S155" i="9"/>
  <c r="O153" i="12"/>
  <c r="M17" i="6" s="1"/>
  <c r="M21" i="6" s="1"/>
  <c r="M24" i="6" s="1"/>
  <c r="O156" i="11"/>
  <c r="E155" i="10"/>
  <c r="E152" i="9"/>
  <c r="J155" i="10"/>
  <c r="J152" i="9"/>
  <c r="AH155" i="10"/>
  <c r="AH152" i="9"/>
  <c r="AJ155" i="10"/>
  <c r="AJ152" i="9"/>
  <c r="AB155" i="10"/>
  <c r="AB152" i="9"/>
  <c r="V155" i="10"/>
  <c r="V152" i="9"/>
  <c r="W155" i="10"/>
  <c r="W152" i="9"/>
  <c r="X57" i="6" l="1"/>
  <c r="W60" i="3" s="1"/>
  <c r="X59" i="6"/>
  <c r="W52" i="6"/>
  <c r="V61" i="3" s="1"/>
  <c r="W19" i="6"/>
  <c r="S52" i="6"/>
  <c r="R61" i="3" s="1"/>
  <c r="S19" i="6"/>
  <c r="S57" i="6" s="1"/>
  <c r="R60" i="3" s="1"/>
  <c r="T52" i="6"/>
  <c r="S61" i="3" s="1"/>
  <c r="T19" i="6"/>
  <c r="T57" i="6" s="1"/>
  <c r="S60" i="3" s="1"/>
  <c r="AA52" i="6"/>
  <c r="Z61" i="3" s="1"/>
  <c r="AA19" i="6"/>
  <c r="F15" i="8"/>
  <c r="E19" i="6"/>
  <c r="E57" i="6" s="1"/>
  <c r="D60" i="3" s="1"/>
  <c r="E52" i="6"/>
  <c r="D61" i="3" s="1"/>
  <c r="U52" i="6"/>
  <c r="T61" i="3" s="1"/>
  <c r="U19" i="6"/>
  <c r="AB19" i="6"/>
  <c r="G7" i="8" s="1"/>
  <c r="G15" i="8"/>
  <c r="V52" i="6"/>
  <c r="U61" i="3" s="1"/>
  <c r="V19" i="6"/>
  <c r="V57" i="6" s="1"/>
  <c r="U60" i="3" s="1"/>
  <c r="I52" i="6"/>
  <c r="H61" i="3" s="1"/>
  <c r="I19" i="6"/>
  <c r="I57" i="6" s="1"/>
  <c r="H60" i="3" s="1"/>
  <c r="R52" i="6"/>
  <c r="Q61" i="3" s="1"/>
  <c r="R19" i="6"/>
  <c r="R57" i="6" s="1"/>
  <c r="Q60" i="3" s="1"/>
  <c r="K52" i="6"/>
  <c r="J61" i="3" s="1"/>
  <c r="K19" i="6"/>
  <c r="K57" i="6" s="1"/>
  <c r="J60" i="3" s="1"/>
  <c r="Q52" i="6"/>
  <c r="P61" i="3" s="1"/>
  <c r="Q19" i="6"/>
  <c r="E15" i="8"/>
  <c r="O52" i="6"/>
  <c r="N61" i="3" s="1"/>
  <c r="O19" i="6"/>
  <c r="O57" i="6" s="1"/>
  <c r="N60" i="3" s="1"/>
  <c r="G52" i="6"/>
  <c r="F61" i="3" s="1"/>
  <c r="G19" i="6"/>
  <c r="D15" i="8"/>
  <c r="J52" i="6"/>
  <c r="I61" i="3" s="1"/>
  <c r="J19" i="6"/>
  <c r="J57" i="6" s="1"/>
  <c r="I60" i="3" s="1"/>
  <c r="M52" i="6"/>
  <c r="L61" i="3" s="1"/>
  <c r="M19" i="6"/>
  <c r="M57" i="6" s="1"/>
  <c r="L60" i="3" s="1"/>
  <c r="P52" i="6"/>
  <c r="O61" i="3" s="1"/>
  <c r="P19" i="6"/>
  <c r="P57" i="6" s="1"/>
  <c r="O60" i="3" s="1"/>
  <c r="Y52" i="6"/>
  <c r="X61" i="3" s="1"/>
  <c r="Y19" i="6"/>
  <c r="Y57" i="6" s="1"/>
  <c r="X60" i="3" s="1"/>
  <c r="L52" i="6"/>
  <c r="K61" i="3" s="1"/>
  <c r="L19" i="6"/>
  <c r="L57" i="6" s="1"/>
  <c r="K60" i="3" s="1"/>
  <c r="N52" i="6"/>
  <c r="M61" i="3" s="1"/>
  <c r="N19" i="6"/>
  <c r="N57" i="6" s="1"/>
  <c r="M60" i="3" s="1"/>
  <c r="Z52" i="6"/>
  <c r="Y61" i="3" s="1"/>
  <c r="Z19" i="6"/>
  <c r="Z57" i="6" s="1"/>
  <c r="Y60" i="3" s="1"/>
  <c r="F52" i="6"/>
  <c r="E61" i="3" s="1"/>
  <c r="F19" i="6"/>
  <c r="F57" i="6" s="1"/>
  <c r="E60" i="3" s="1"/>
  <c r="I157" i="10"/>
  <c r="I154" i="9"/>
  <c r="V154" i="12"/>
  <c r="V157" i="11"/>
  <c r="S154" i="12"/>
  <c r="S157" i="11"/>
  <c r="R154" i="12"/>
  <c r="R157" i="11"/>
  <c r="T154" i="12"/>
  <c r="T157" i="11"/>
  <c r="K154" i="12"/>
  <c r="K157" i="11"/>
  <c r="M154" i="12"/>
  <c r="M157" i="11"/>
  <c r="AJ156" i="10"/>
  <c r="AJ153" i="9"/>
  <c r="N156" i="10"/>
  <c r="N153" i="9"/>
  <c r="L29" i="6" s="1"/>
  <c r="L33" i="6" s="1"/>
  <c r="L156" i="10"/>
  <c r="L153" i="9"/>
  <c r="J29" i="6" s="1"/>
  <c r="J33" i="6" s="1"/>
  <c r="H156" i="10"/>
  <c r="H153" i="9"/>
  <c r="F29" i="6" s="1"/>
  <c r="F33" i="6" s="1"/>
  <c r="F36" i="6" s="1"/>
  <c r="AI158" i="10"/>
  <c r="AI155" i="9"/>
  <c r="AM156" i="10"/>
  <c r="AM153" i="9"/>
  <c r="AB29" i="6" s="1"/>
  <c r="AB33" i="6" s="1"/>
  <c r="AA156" i="10"/>
  <c r="AA153" i="9"/>
  <c r="Y29" i="6" s="1"/>
  <c r="Y33" i="6" s="1"/>
  <c r="K156" i="10"/>
  <c r="K153" i="9"/>
  <c r="I29" i="6" s="1"/>
  <c r="I33" i="6" s="1"/>
  <c r="O154" i="12"/>
  <c r="O157" i="11"/>
  <c r="Q154" i="12"/>
  <c r="Q157" i="11"/>
  <c r="I154" i="12"/>
  <c r="I157" i="11"/>
  <c r="S159" i="10"/>
  <c r="S156" i="9"/>
  <c r="F156" i="10"/>
  <c r="F153" i="9"/>
  <c r="Y156" i="10"/>
  <c r="Y153" i="9"/>
  <c r="W29" i="6" s="1"/>
  <c r="W33" i="6" s="1"/>
  <c r="M156" i="10"/>
  <c r="M153" i="9"/>
  <c r="K29" i="6" s="1"/>
  <c r="K33" i="6" s="1"/>
  <c r="AK156" i="10"/>
  <c r="AK153" i="9"/>
  <c r="Q156" i="10"/>
  <c r="Q153" i="9"/>
  <c r="O29" i="6" s="1"/>
  <c r="O33" i="6" s="1"/>
  <c r="AG156" i="10"/>
  <c r="AG153" i="9"/>
  <c r="AG154" i="12"/>
  <c r="AG157" i="11"/>
  <c r="N154" i="12"/>
  <c r="N157" i="11"/>
  <c r="AF154" i="12"/>
  <c r="AF157" i="11"/>
  <c r="W156" i="10"/>
  <c r="W153" i="9"/>
  <c r="U29" i="6" s="1"/>
  <c r="U33" i="6" s="1"/>
  <c r="AM154" i="12"/>
  <c r="AM157" i="11"/>
  <c r="Y154" i="12"/>
  <c r="Y157" i="11"/>
  <c r="P154" i="12"/>
  <c r="P157" i="11"/>
  <c r="AB154" i="12"/>
  <c r="AB157" i="11"/>
  <c r="U154" i="12"/>
  <c r="U157" i="11"/>
  <c r="H154" i="12"/>
  <c r="H157" i="11"/>
  <c r="AJ154" i="12"/>
  <c r="AJ157" i="11"/>
  <c r="Z155" i="12"/>
  <c r="Z158" i="11"/>
  <c r="J155" i="12"/>
  <c r="J158" i="11"/>
  <c r="AI154" i="12"/>
  <c r="AI157" i="11"/>
  <c r="J156" i="10"/>
  <c r="J153" i="9"/>
  <c r="H29" i="6" s="1"/>
  <c r="H33" i="6" s="1"/>
  <c r="D156" i="10"/>
  <c r="D153" i="9"/>
  <c r="P156" i="10"/>
  <c r="P153" i="9"/>
  <c r="N29" i="6" s="1"/>
  <c r="N33" i="6" s="1"/>
  <c r="U156" i="10"/>
  <c r="U153" i="9"/>
  <c r="S29" i="6" s="1"/>
  <c r="S33" i="6" s="1"/>
  <c r="G156" i="10"/>
  <c r="G153" i="9"/>
  <c r="E29" i="6" s="1"/>
  <c r="E33" i="6" s="1"/>
  <c r="E36" i="6" s="1"/>
  <c r="AL156" i="10"/>
  <c r="AL153" i="9"/>
  <c r="R156" i="10"/>
  <c r="R153" i="9"/>
  <c r="P29" i="6" s="1"/>
  <c r="P33" i="6" s="1"/>
  <c r="AD154" i="12"/>
  <c r="AD157" i="11"/>
  <c r="AH156" i="10"/>
  <c r="AH153" i="9"/>
  <c r="AE154" i="12"/>
  <c r="AE157" i="11"/>
  <c r="V156" i="10"/>
  <c r="V153" i="9"/>
  <c r="T29" i="6" s="1"/>
  <c r="T33" i="6" s="1"/>
  <c r="AC154" i="12"/>
  <c r="AC157" i="11"/>
  <c r="AH154" i="12"/>
  <c r="AH157" i="11"/>
  <c r="G154" i="12"/>
  <c r="G157" i="11"/>
  <c r="X154" i="12"/>
  <c r="X157" i="11"/>
  <c r="D154" i="12"/>
  <c r="D157" i="11"/>
  <c r="E154" i="12"/>
  <c r="E157" i="11"/>
  <c r="AL154" i="12"/>
  <c r="AL157" i="11"/>
  <c r="W154" i="12"/>
  <c r="W157" i="11"/>
  <c r="O156" i="10"/>
  <c r="O153" i="9"/>
  <c r="M29" i="6" s="1"/>
  <c r="M33" i="6" s="1"/>
  <c r="AA154" i="12"/>
  <c r="AA157" i="11"/>
  <c r="L154" i="12"/>
  <c r="L157" i="11"/>
  <c r="AK154" i="12"/>
  <c r="AK157" i="11"/>
  <c r="F154" i="12"/>
  <c r="F157" i="11"/>
  <c r="AB156" i="10"/>
  <c r="AB153" i="9"/>
  <c r="Z29" i="6" s="1"/>
  <c r="Z33" i="6" s="1"/>
  <c r="E156" i="10"/>
  <c r="E153" i="9"/>
  <c r="AC156" i="10"/>
  <c r="AC153" i="9"/>
  <c r="AA29" i="6" s="1"/>
  <c r="AA33" i="6" s="1"/>
  <c r="AF156" i="10"/>
  <c r="AF153" i="9"/>
  <c r="Z156" i="10"/>
  <c r="Z153" i="9"/>
  <c r="X29" i="6" s="1"/>
  <c r="X33" i="6" s="1"/>
  <c r="T156" i="10"/>
  <c r="T153" i="9"/>
  <c r="R29" i="6" s="1"/>
  <c r="R33" i="6" s="1"/>
  <c r="AD156" i="10"/>
  <c r="AD153" i="9"/>
  <c r="X156" i="10"/>
  <c r="X153" i="9"/>
  <c r="V29" i="6" s="1"/>
  <c r="V33" i="6" s="1"/>
  <c r="AE156" i="10"/>
  <c r="AE153" i="9"/>
  <c r="W57" i="6" l="1"/>
  <c r="V60" i="3" s="1"/>
  <c r="W59" i="6"/>
  <c r="U57" i="6"/>
  <c r="T60" i="3" s="1"/>
  <c r="U59" i="6"/>
  <c r="F7" i="8"/>
  <c r="AA57" i="6"/>
  <c r="Z60" i="3" s="1"/>
  <c r="E41" i="6"/>
  <c r="D56" i="3" s="1"/>
  <c r="E31" i="6"/>
  <c r="E46" i="6" s="1"/>
  <c r="D55" i="3" s="1"/>
  <c r="G57" i="6"/>
  <c r="F60" i="3" s="1"/>
  <c r="D7" i="8"/>
  <c r="Q59" i="6"/>
  <c r="Q57" i="6"/>
  <c r="P60" i="3" s="1"/>
  <c r="E7" i="8"/>
  <c r="I158" i="10"/>
  <c r="I155" i="9"/>
  <c r="AL155" i="12"/>
  <c r="AL158" i="11"/>
  <c r="AE155" i="12"/>
  <c r="AE158" i="11"/>
  <c r="Z156" i="12"/>
  <c r="Z159" i="11"/>
  <c r="AB155" i="12"/>
  <c r="AB158" i="11"/>
  <c r="Q155" i="12"/>
  <c r="Q158" i="11"/>
  <c r="T155" i="12"/>
  <c r="T158" i="11"/>
  <c r="L155" i="12"/>
  <c r="L158" i="11"/>
  <c r="G155" i="12"/>
  <c r="G158" i="11"/>
  <c r="T157" i="10"/>
  <c r="T154" i="9"/>
  <c r="E157" i="10"/>
  <c r="E154" i="9"/>
  <c r="AL157" i="10"/>
  <c r="AL154" i="9"/>
  <c r="D157" i="10"/>
  <c r="D154" i="9"/>
  <c r="W157" i="10"/>
  <c r="W154" i="9"/>
  <c r="AG157" i="10"/>
  <c r="AG154" i="9"/>
  <c r="Y157" i="10"/>
  <c r="Y154" i="9"/>
  <c r="AM157" i="10"/>
  <c r="AM154" i="9"/>
  <c r="N157" i="10"/>
  <c r="N154" i="9"/>
  <c r="AH155" i="12"/>
  <c r="AH158" i="11"/>
  <c r="P155" i="12"/>
  <c r="P158" i="11"/>
  <c r="O155" i="12"/>
  <c r="O158" i="11"/>
  <c r="AI159" i="10"/>
  <c r="AI156" i="9"/>
  <c r="AJ157" i="10"/>
  <c r="AJ154" i="9"/>
  <c r="AF155" i="12"/>
  <c r="AF158" i="11"/>
  <c r="R155" i="12"/>
  <c r="R158" i="11"/>
  <c r="AB157" i="10"/>
  <c r="AB154" i="9"/>
  <c r="G157" i="10"/>
  <c r="G154" i="9"/>
  <c r="D155" i="12"/>
  <c r="D158" i="11"/>
  <c r="AC155" i="12"/>
  <c r="AC158" i="11"/>
  <c r="AD155" i="12"/>
  <c r="AD158" i="11"/>
  <c r="AI155" i="12"/>
  <c r="AI158" i="11"/>
  <c r="H155" i="12"/>
  <c r="H158" i="11"/>
  <c r="Y155" i="12"/>
  <c r="Y158" i="11"/>
  <c r="N155" i="12"/>
  <c r="N158" i="11"/>
  <c r="M155" i="12"/>
  <c r="M158" i="11"/>
  <c r="S155" i="12"/>
  <c r="S158" i="11"/>
  <c r="AJ155" i="12"/>
  <c r="AJ158" i="11"/>
  <c r="Z157" i="10"/>
  <c r="Z154" i="9"/>
  <c r="AH157" i="10"/>
  <c r="AH154" i="9"/>
  <c r="U157" i="10"/>
  <c r="U154" i="9"/>
  <c r="AK157" i="10"/>
  <c r="AK154" i="9"/>
  <c r="S160" i="10"/>
  <c r="S157" i="9"/>
  <c r="K157" i="10"/>
  <c r="K154" i="9"/>
  <c r="H157" i="10"/>
  <c r="H154" i="9"/>
  <c r="E155" i="12"/>
  <c r="E158" i="11"/>
  <c r="Q157" i="10"/>
  <c r="Q154" i="9"/>
  <c r="X157" i="10"/>
  <c r="X154" i="9"/>
  <c r="O157" i="10"/>
  <c r="O154" i="9"/>
  <c r="W155" i="12"/>
  <c r="W158" i="11"/>
  <c r="J156" i="12"/>
  <c r="J159" i="11"/>
  <c r="U155" i="12"/>
  <c r="U158" i="11"/>
  <c r="AM155" i="12"/>
  <c r="AM158" i="11"/>
  <c r="AG155" i="12"/>
  <c r="AG158" i="11"/>
  <c r="I155" i="12"/>
  <c r="I158" i="11"/>
  <c r="K155" i="12"/>
  <c r="K158" i="11"/>
  <c r="V155" i="12"/>
  <c r="V158" i="11"/>
  <c r="AA155" i="12"/>
  <c r="AA158" i="11"/>
  <c r="AE157" i="10"/>
  <c r="AE154" i="9"/>
  <c r="J157" i="10"/>
  <c r="J154" i="9"/>
  <c r="F157" i="10"/>
  <c r="F154" i="9"/>
  <c r="F155" i="12"/>
  <c r="F158" i="11"/>
  <c r="AF157" i="10"/>
  <c r="AF154" i="9"/>
  <c r="AK155" i="12"/>
  <c r="AK158" i="11"/>
  <c r="X155" i="12"/>
  <c r="X158" i="11"/>
  <c r="AD157" i="10"/>
  <c r="AD154" i="9"/>
  <c r="AC157" i="10"/>
  <c r="AC154" i="9"/>
  <c r="V157" i="10"/>
  <c r="V154" i="9"/>
  <c r="R157" i="10"/>
  <c r="R154" i="9"/>
  <c r="P157" i="10"/>
  <c r="P154" i="9"/>
  <c r="M157" i="10"/>
  <c r="M154" i="9"/>
  <c r="AA154" i="9"/>
  <c r="AA157" i="10"/>
  <c r="L157" i="10"/>
  <c r="L154" i="9"/>
  <c r="I156" i="9" l="1"/>
  <c r="I159" i="10"/>
  <c r="E156" i="12"/>
  <c r="E159" i="11"/>
  <c r="AJ156" i="12"/>
  <c r="AJ159" i="11"/>
  <c r="Y156" i="12"/>
  <c r="Y159" i="11"/>
  <c r="AC156" i="12"/>
  <c r="AC159" i="11"/>
  <c r="R156" i="12"/>
  <c r="R159" i="11"/>
  <c r="O156" i="12"/>
  <c r="O159" i="11"/>
  <c r="G156" i="12"/>
  <c r="G159" i="11"/>
  <c r="AB156" i="12"/>
  <c r="AB159" i="11"/>
  <c r="AD158" i="10"/>
  <c r="AD155" i="9"/>
  <c r="AK158" i="10"/>
  <c r="AK155" i="9"/>
  <c r="AM158" i="10"/>
  <c r="AM155" i="9"/>
  <c r="D158" i="10"/>
  <c r="D155" i="9"/>
  <c r="F156" i="12"/>
  <c r="F159" i="11"/>
  <c r="X156" i="12"/>
  <c r="X159" i="11"/>
  <c r="AM156" i="12"/>
  <c r="AM159" i="11"/>
  <c r="S156" i="12"/>
  <c r="S159" i="11"/>
  <c r="AF156" i="12"/>
  <c r="AF159" i="11"/>
  <c r="O158" i="10"/>
  <c r="O155" i="9"/>
  <c r="H158" i="10"/>
  <c r="H155" i="9"/>
  <c r="U158" i="10"/>
  <c r="U155" i="9"/>
  <c r="Y158" i="10"/>
  <c r="Y155" i="9"/>
  <c r="AL158" i="10"/>
  <c r="AL155" i="9"/>
  <c r="AG156" i="12"/>
  <c r="AG159" i="11"/>
  <c r="P158" i="10"/>
  <c r="P155" i="9"/>
  <c r="V156" i="12"/>
  <c r="V159" i="11"/>
  <c r="H156" i="12"/>
  <c r="H159" i="11"/>
  <c r="L156" i="12"/>
  <c r="L159" i="11"/>
  <c r="R158" i="10"/>
  <c r="R155" i="9"/>
  <c r="AK156" i="12"/>
  <c r="AK159" i="11"/>
  <c r="K156" i="12"/>
  <c r="K159" i="11"/>
  <c r="U156" i="12"/>
  <c r="U159" i="11"/>
  <c r="M156" i="12"/>
  <c r="M159" i="11"/>
  <c r="AI156" i="12"/>
  <c r="AI159" i="11"/>
  <c r="AH156" i="12"/>
  <c r="AH159" i="11"/>
  <c r="T156" i="12"/>
  <c r="T159" i="11"/>
  <c r="AE156" i="12"/>
  <c r="AE159" i="11"/>
  <c r="D156" i="12"/>
  <c r="D159" i="11"/>
  <c r="P156" i="12"/>
  <c r="P159" i="11"/>
  <c r="F158" i="10"/>
  <c r="F155" i="9"/>
  <c r="K158" i="10"/>
  <c r="K155" i="9"/>
  <c r="AH158" i="10"/>
  <c r="AH155" i="9"/>
  <c r="G158" i="10"/>
  <c r="G155" i="9"/>
  <c r="AJ158" i="10"/>
  <c r="AJ155" i="9"/>
  <c r="AG158" i="10"/>
  <c r="AG155" i="9"/>
  <c r="E158" i="10"/>
  <c r="E155" i="9"/>
  <c r="W156" i="12"/>
  <c r="W159" i="11"/>
  <c r="J157" i="12"/>
  <c r="J160" i="11"/>
  <c r="N156" i="12"/>
  <c r="N159" i="11"/>
  <c r="AD156" i="12"/>
  <c r="AD159" i="11"/>
  <c r="Q156" i="12"/>
  <c r="Q159" i="11"/>
  <c r="AL156" i="12"/>
  <c r="AL159" i="11"/>
  <c r="AA156" i="12"/>
  <c r="AA159" i="11"/>
  <c r="Z157" i="12"/>
  <c r="Z160" i="11"/>
  <c r="L158" i="10"/>
  <c r="L155" i="9"/>
  <c r="AA158" i="10"/>
  <c r="AA155" i="9"/>
  <c r="V158" i="10"/>
  <c r="V155" i="9"/>
  <c r="J158" i="10"/>
  <c r="J155" i="9"/>
  <c r="X158" i="10"/>
  <c r="X155" i="9"/>
  <c r="I156" i="12"/>
  <c r="I159" i="11"/>
  <c r="M158" i="10"/>
  <c r="M155" i="9"/>
  <c r="AC158" i="10"/>
  <c r="AC155" i="9"/>
  <c r="AF158" i="10"/>
  <c r="AF155" i="9"/>
  <c r="AE158" i="10"/>
  <c r="AE155" i="9"/>
  <c r="Q158" i="10"/>
  <c r="Q155" i="9"/>
  <c r="S161" i="10"/>
  <c r="S158" i="9"/>
  <c r="Z158" i="10"/>
  <c r="Z155" i="9"/>
  <c r="AB158" i="10"/>
  <c r="AB155" i="9"/>
  <c r="AI160" i="10"/>
  <c r="AI157" i="9"/>
  <c r="N158" i="10"/>
  <c r="N155" i="9"/>
  <c r="W158" i="10"/>
  <c r="W155" i="9"/>
  <c r="T158" i="10"/>
  <c r="T155" i="9"/>
  <c r="I160" i="10" l="1"/>
  <c r="I157" i="9"/>
  <c r="N157" i="12"/>
  <c r="N160" i="11"/>
  <c r="AE157" i="12"/>
  <c r="AE160" i="11"/>
  <c r="M157" i="12"/>
  <c r="M160" i="11"/>
  <c r="S157" i="12"/>
  <c r="S160" i="11"/>
  <c r="AB157" i="12"/>
  <c r="AB160" i="11"/>
  <c r="AC157" i="12"/>
  <c r="AC160" i="11"/>
  <c r="AA157" i="12"/>
  <c r="AA160" i="11"/>
  <c r="AI161" i="10"/>
  <c r="AI158" i="9"/>
  <c r="Q159" i="10"/>
  <c r="Q156" i="9"/>
  <c r="M159" i="10"/>
  <c r="M156" i="9"/>
  <c r="V159" i="10"/>
  <c r="V156" i="9"/>
  <c r="AG159" i="10"/>
  <c r="AG156" i="9"/>
  <c r="K159" i="10"/>
  <c r="K156" i="9"/>
  <c r="R159" i="10"/>
  <c r="R156" i="9"/>
  <c r="P159" i="10"/>
  <c r="P156" i="9"/>
  <c r="U159" i="10"/>
  <c r="U156" i="9"/>
  <c r="D159" i="10"/>
  <c r="D156" i="9"/>
  <c r="J158" i="12"/>
  <c r="J161" i="11"/>
  <c r="T159" i="10"/>
  <c r="T156" i="9"/>
  <c r="F159" i="10"/>
  <c r="F156" i="9"/>
  <c r="AM159" i="10"/>
  <c r="AM156" i="9"/>
  <c r="AG157" i="12"/>
  <c r="AG160" i="11"/>
  <c r="Y157" i="12"/>
  <c r="Y160" i="11"/>
  <c r="AJ159" i="10"/>
  <c r="AJ156" i="9"/>
  <c r="Q157" i="12"/>
  <c r="Q160" i="11"/>
  <c r="W157" i="12"/>
  <c r="W160" i="11"/>
  <c r="P157" i="12"/>
  <c r="P160" i="11"/>
  <c r="AH157" i="12"/>
  <c r="AH160" i="11"/>
  <c r="K157" i="12"/>
  <c r="K160" i="11"/>
  <c r="H157" i="12"/>
  <c r="H160" i="11"/>
  <c r="X157" i="12"/>
  <c r="X160" i="11"/>
  <c r="O157" i="12"/>
  <c r="O160" i="11"/>
  <c r="AJ157" i="12"/>
  <c r="AJ160" i="11"/>
  <c r="AL157" i="12"/>
  <c r="AL160" i="11"/>
  <c r="L157" i="12"/>
  <c r="L160" i="11"/>
  <c r="G157" i="12"/>
  <c r="G160" i="11"/>
  <c r="AE159" i="10"/>
  <c r="AE156" i="9"/>
  <c r="W159" i="10"/>
  <c r="W156" i="9"/>
  <c r="X159" i="10"/>
  <c r="X156" i="9"/>
  <c r="G159" i="10"/>
  <c r="G156" i="9"/>
  <c r="AL159" i="10"/>
  <c r="AL156" i="9"/>
  <c r="O159" i="10"/>
  <c r="O156" i="9"/>
  <c r="AK159" i="10"/>
  <c r="AK156" i="9"/>
  <c r="I157" i="12"/>
  <c r="I160" i="11"/>
  <c r="T157" i="12"/>
  <c r="T160" i="11"/>
  <c r="AA159" i="10"/>
  <c r="AA156" i="9"/>
  <c r="Z159" i="10"/>
  <c r="Z156" i="9"/>
  <c r="Z158" i="12"/>
  <c r="Z161" i="11"/>
  <c r="AD157" i="12"/>
  <c r="AD160" i="11"/>
  <c r="D157" i="12"/>
  <c r="D160" i="11"/>
  <c r="AI157" i="12"/>
  <c r="AI160" i="11"/>
  <c r="AK157" i="12"/>
  <c r="AK160" i="11"/>
  <c r="V157" i="12"/>
  <c r="V160" i="11"/>
  <c r="AF157" i="12"/>
  <c r="AF160" i="11"/>
  <c r="F157" i="12"/>
  <c r="F160" i="11"/>
  <c r="R157" i="12"/>
  <c r="R160" i="11"/>
  <c r="E157" i="12"/>
  <c r="E160" i="11"/>
  <c r="U157" i="12"/>
  <c r="U160" i="11"/>
  <c r="AM157" i="12"/>
  <c r="AM160" i="11"/>
  <c r="AB159" i="10"/>
  <c r="AB156" i="9"/>
  <c r="H159" i="10"/>
  <c r="H156" i="9"/>
  <c r="AF159" i="10"/>
  <c r="AF156" i="9"/>
  <c r="L159" i="10"/>
  <c r="L156" i="9"/>
  <c r="N159" i="10"/>
  <c r="N156" i="9"/>
  <c r="S162" i="10"/>
  <c r="S159" i="9"/>
  <c r="AC159" i="10"/>
  <c r="AC156" i="9"/>
  <c r="J159" i="10"/>
  <c r="J156" i="9"/>
  <c r="E159" i="10"/>
  <c r="E156" i="9"/>
  <c r="AH159" i="10"/>
  <c r="AH156" i="9"/>
  <c r="Y159" i="10"/>
  <c r="Y156" i="9"/>
  <c r="AD159" i="10"/>
  <c r="AD156" i="9"/>
  <c r="I161" i="10" l="1"/>
  <c r="I158" i="9"/>
  <c r="S158" i="12"/>
  <c r="S161" i="11"/>
  <c r="AJ160" i="10"/>
  <c r="AJ157" i="9"/>
  <c r="U160" i="10"/>
  <c r="U157" i="9"/>
  <c r="AG160" i="10"/>
  <c r="AG157" i="9"/>
  <c r="AI162" i="10"/>
  <c r="AI159" i="9"/>
  <c r="AI158" i="12"/>
  <c r="AI161" i="11"/>
  <c r="L158" i="12"/>
  <c r="L161" i="11"/>
  <c r="X158" i="12"/>
  <c r="X161" i="11"/>
  <c r="P158" i="12"/>
  <c r="P161" i="11"/>
  <c r="Y158" i="12"/>
  <c r="Y161" i="11"/>
  <c r="AA158" i="12"/>
  <c r="AA161" i="11"/>
  <c r="M158" i="12"/>
  <c r="M161" i="11"/>
  <c r="Z159" i="12"/>
  <c r="Z162" i="11"/>
  <c r="N160" i="10"/>
  <c r="N157" i="9"/>
  <c r="X160" i="10"/>
  <c r="X157" i="9"/>
  <c r="T160" i="10"/>
  <c r="T157" i="9"/>
  <c r="P160" i="10"/>
  <c r="P157" i="9"/>
  <c r="V160" i="10"/>
  <c r="V157" i="9"/>
  <c r="R158" i="12"/>
  <c r="R161" i="11"/>
  <c r="AH158" i="12"/>
  <c r="AH161" i="11"/>
  <c r="AB160" i="10"/>
  <c r="AB157" i="9"/>
  <c r="F158" i="12"/>
  <c r="F161" i="11"/>
  <c r="J160" i="10"/>
  <c r="J157" i="9"/>
  <c r="AK160" i="10"/>
  <c r="AK157" i="9"/>
  <c r="D158" i="12"/>
  <c r="D161" i="11"/>
  <c r="AL158" i="12"/>
  <c r="AL161" i="11"/>
  <c r="H158" i="12"/>
  <c r="H161" i="11"/>
  <c r="W158" i="12"/>
  <c r="W161" i="11"/>
  <c r="AG158" i="12"/>
  <c r="AG161" i="11"/>
  <c r="J159" i="12"/>
  <c r="J162" i="11"/>
  <c r="AC158" i="12"/>
  <c r="AC161" i="11"/>
  <c r="AE158" i="12"/>
  <c r="AE161" i="11"/>
  <c r="I158" i="12"/>
  <c r="I161" i="11"/>
  <c r="F160" i="10"/>
  <c r="F157" i="9"/>
  <c r="AD160" i="10"/>
  <c r="AD157" i="9"/>
  <c r="AC160" i="10"/>
  <c r="AC157" i="9"/>
  <c r="AA160" i="10"/>
  <c r="AA157" i="9"/>
  <c r="O160" i="10"/>
  <c r="O157" i="9"/>
  <c r="W160" i="10"/>
  <c r="W157" i="9"/>
  <c r="R160" i="10"/>
  <c r="R157" i="9"/>
  <c r="M160" i="10"/>
  <c r="M157" i="9"/>
  <c r="G158" i="12"/>
  <c r="G161" i="11"/>
  <c r="G160" i="10"/>
  <c r="G157" i="9"/>
  <c r="AF158" i="12"/>
  <c r="AF161" i="11"/>
  <c r="AF160" i="10"/>
  <c r="AF157" i="9"/>
  <c r="E158" i="12"/>
  <c r="E161" i="11"/>
  <c r="V158" i="12"/>
  <c r="V161" i="11"/>
  <c r="AD158" i="12"/>
  <c r="AD161" i="11"/>
  <c r="T158" i="12"/>
  <c r="T161" i="11"/>
  <c r="AJ158" i="12"/>
  <c r="AJ161" i="11"/>
  <c r="K158" i="12"/>
  <c r="K161" i="11"/>
  <c r="Q158" i="12"/>
  <c r="Q161" i="11"/>
  <c r="AB158" i="12"/>
  <c r="AB161" i="11"/>
  <c r="N158" i="12"/>
  <c r="N161" i="11"/>
  <c r="AK158" i="12"/>
  <c r="AK161" i="11"/>
  <c r="O158" i="12"/>
  <c r="O161" i="11"/>
  <c r="E160" i="10"/>
  <c r="E157" i="9"/>
  <c r="AM158" i="12"/>
  <c r="AM161" i="11"/>
  <c r="L160" i="10"/>
  <c r="L157" i="9"/>
  <c r="Z160" i="10"/>
  <c r="Z157" i="9"/>
  <c r="U158" i="12"/>
  <c r="U161" i="11"/>
  <c r="Y160" i="10"/>
  <c r="Y157" i="9"/>
  <c r="AH160" i="10"/>
  <c r="AH157" i="9"/>
  <c r="S163" i="10"/>
  <c r="S160" i="9"/>
  <c r="H157" i="9"/>
  <c r="H160" i="10"/>
  <c r="AL160" i="10"/>
  <c r="AL157" i="9"/>
  <c r="AE160" i="10"/>
  <c r="AE157" i="9"/>
  <c r="AM157" i="9"/>
  <c r="AM160" i="10"/>
  <c r="D160" i="10"/>
  <c r="D157" i="9"/>
  <c r="K160" i="10"/>
  <c r="K157" i="9"/>
  <c r="Q160" i="10"/>
  <c r="Q157" i="9"/>
  <c r="I159" i="9" l="1"/>
  <c r="I162" i="10"/>
  <c r="U159" i="12"/>
  <c r="U162" i="11"/>
  <c r="E161" i="10"/>
  <c r="E158" i="9"/>
  <c r="M161" i="10"/>
  <c r="M158" i="9"/>
  <c r="AI163" i="10"/>
  <c r="AI160" i="9"/>
  <c r="AM161" i="10"/>
  <c r="AM158" i="9"/>
  <c r="Q159" i="12"/>
  <c r="Q162" i="11"/>
  <c r="AF159" i="12"/>
  <c r="AF162" i="11"/>
  <c r="AE159" i="12"/>
  <c r="AE162" i="11"/>
  <c r="W159" i="12"/>
  <c r="W162" i="11"/>
  <c r="AH159" i="12"/>
  <c r="AH162" i="11"/>
  <c r="M159" i="12"/>
  <c r="M162" i="11"/>
  <c r="X159" i="12"/>
  <c r="X162" i="11"/>
  <c r="S164" i="10"/>
  <c r="S161" i="9"/>
  <c r="Z161" i="10"/>
  <c r="Z158" i="9"/>
  <c r="R161" i="10"/>
  <c r="R158" i="9"/>
  <c r="AC161" i="10"/>
  <c r="AC158" i="9"/>
  <c r="AK161" i="10"/>
  <c r="AK158" i="9"/>
  <c r="T161" i="10"/>
  <c r="T158" i="9"/>
  <c r="AG161" i="10"/>
  <c r="AG158" i="9"/>
  <c r="AB159" i="12"/>
  <c r="AB162" i="11"/>
  <c r="D159" i="12"/>
  <c r="D162" i="11"/>
  <c r="D161" i="10"/>
  <c r="D158" i="9"/>
  <c r="P161" i="10"/>
  <c r="P158" i="9"/>
  <c r="AK159" i="12"/>
  <c r="AK162" i="11"/>
  <c r="AA159" i="12"/>
  <c r="AA162" i="11"/>
  <c r="AE161" i="10"/>
  <c r="AE158" i="9"/>
  <c r="AD161" i="10"/>
  <c r="AD158" i="9"/>
  <c r="U161" i="10"/>
  <c r="U158" i="9"/>
  <c r="T159" i="12"/>
  <c r="T162" i="11"/>
  <c r="AG159" i="12"/>
  <c r="AG162" i="11"/>
  <c r="AF161" i="10"/>
  <c r="AF158" i="9"/>
  <c r="V159" i="12"/>
  <c r="V162" i="11"/>
  <c r="H159" i="12"/>
  <c r="H162" i="11"/>
  <c r="L159" i="12"/>
  <c r="L162" i="11"/>
  <c r="Q161" i="10"/>
  <c r="Q158" i="9"/>
  <c r="G161" i="10"/>
  <c r="G158" i="9"/>
  <c r="X161" i="10"/>
  <c r="X158" i="9"/>
  <c r="AM159" i="12"/>
  <c r="AM162" i="11"/>
  <c r="AJ159" i="12"/>
  <c r="AJ162" i="11"/>
  <c r="G159" i="12"/>
  <c r="G162" i="11"/>
  <c r="J160" i="12"/>
  <c r="J163" i="11"/>
  <c r="AL159" i="12"/>
  <c r="AL162" i="11"/>
  <c r="F159" i="12"/>
  <c r="F162" i="11"/>
  <c r="Y159" i="12"/>
  <c r="Y162" i="11"/>
  <c r="AI159" i="12"/>
  <c r="AI162" i="11"/>
  <c r="H161" i="10"/>
  <c r="H158" i="9"/>
  <c r="AB161" i="10"/>
  <c r="AB158" i="9"/>
  <c r="O159" i="12"/>
  <c r="O162" i="11"/>
  <c r="AD159" i="12"/>
  <c r="AD162" i="11"/>
  <c r="K159" i="12"/>
  <c r="K162" i="11"/>
  <c r="AC159" i="12"/>
  <c r="AC162" i="11"/>
  <c r="R159" i="12"/>
  <c r="R162" i="11"/>
  <c r="AH161" i="10"/>
  <c r="AH158" i="9"/>
  <c r="L161" i="10"/>
  <c r="L158" i="9"/>
  <c r="W161" i="10"/>
  <c r="W158" i="9"/>
  <c r="J161" i="10"/>
  <c r="J158" i="9"/>
  <c r="N159" i="12"/>
  <c r="N162" i="11"/>
  <c r="E159" i="12"/>
  <c r="E162" i="11"/>
  <c r="K161" i="10"/>
  <c r="K158" i="9"/>
  <c r="AL161" i="10"/>
  <c r="AL158" i="9"/>
  <c r="Y161" i="10"/>
  <c r="Y158" i="9"/>
  <c r="O161" i="10"/>
  <c r="O158" i="9"/>
  <c r="F161" i="10"/>
  <c r="F158" i="9"/>
  <c r="V161" i="10"/>
  <c r="V158" i="9"/>
  <c r="N161" i="10"/>
  <c r="N158" i="9"/>
  <c r="AJ161" i="10"/>
  <c r="AJ158" i="9"/>
  <c r="I159" i="12"/>
  <c r="I162" i="11"/>
  <c r="Z160" i="12"/>
  <c r="Z163" i="11"/>
  <c r="P159" i="12"/>
  <c r="P162" i="11"/>
  <c r="S159" i="12"/>
  <c r="S162" i="11"/>
  <c r="AA161" i="10"/>
  <c r="AA158" i="9"/>
  <c r="I160" i="9" l="1"/>
  <c r="I163" i="10"/>
  <c r="Y160" i="12"/>
  <c r="Y163" i="11"/>
  <c r="U162" i="10"/>
  <c r="U159" i="9"/>
  <c r="AC162" i="10"/>
  <c r="AC159" i="9"/>
  <c r="AI164" i="10"/>
  <c r="AI161" i="9"/>
  <c r="Z161" i="12"/>
  <c r="Z164" i="11"/>
  <c r="AE160" i="12"/>
  <c r="AE163" i="11"/>
  <c r="AL162" i="10"/>
  <c r="AL159" i="9"/>
  <c r="AC160" i="12"/>
  <c r="AC163" i="11"/>
  <c r="F160" i="12"/>
  <c r="F163" i="11"/>
  <c r="AJ160" i="12"/>
  <c r="AJ163" i="11"/>
  <c r="M160" i="12"/>
  <c r="M163" i="11"/>
  <c r="AF160" i="12"/>
  <c r="AF163" i="11"/>
  <c r="J162" i="10"/>
  <c r="J159" i="9"/>
  <c r="K162" i="10"/>
  <c r="K159" i="9"/>
  <c r="W162" i="10"/>
  <c r="W159" i="9"/>
  <c r="Q162" i="10"/>
  <c r="Q159" i="9"/>
  <c r="AF162" i="10"/>
  <c r="AF159" i="9"/>
  <c r="AD162" i="10"/>
  <c r="AD159" i="9"/>
  <c r="P162" i="10"/>
  <c r="P159" i="9"/>
  <c r="AG162" i="10"/>
  <c r="AG159" i="9"/>
  <c r="R162" i="10"/>
  <c r="R159" i="9"/>
  <c r="M162" i="10"/>
  <c r="M159" i="9"/>
  <c r="R160" i="12"/>
  <c r="R163" i="11"/>
  <c r="AK160" i="12"/>
  <c r="AK163" i="11"/>
  <c r="E160" i="12"/>
  <c r="E163" i="11"/>
  <c r="AL160" i="12"/>
  <c r="AL163" i="11"/>
  <c r="L160" i="12"/>
  <c r="L163" i="11"/>
  <c r="AH160" i="12"/>
  <c r="AH163" i="11"/>
  <c r="Q160" i="12"/>
  <c r="Q163" i="11"/>
  <c r="V160" i="12"/>
  <c r="V163" i="11"/>
  <c r="X160" i="12"/>
  <c r="X163" i="11"/>
  <c r="V162" i="10"/>
  <c r="V159" i="9"/>
  <c r="I160" i="12"/>
  <c r="I163" i="11"/>
  <c r="F162" i="10"/>
  <c r="F159" i="9"/>
  <c r="S160" i="12"/>
  <c r="S163" i="11"/>
  <c r="AM160" i="12"/>
  <c r="AM163" i="11"/>
  <c r="H162" i="10"/>
  <c r="H159" i="9"/>
  <c r="AE162" i="10"/>
  <c r="AE159" i="9"/>
  <c r="D162" i="10"/>
  <c r="D159" i="9"/>
  <c r="T162" i="10"/>
  <c r="T159" i="9"/>
  <c r="Z162" i="10"/>
  <c r="Z159" i="9"/>
  <c r="E162" i="10"/>
  <c r="E159" i="9"/>
  <c r="G160" i="12"/>
  <c r="G163" i="11"/>
  <c r="G162" i="10"/>
  <c r="G159" i="9"/>
  <c r="AB162" i="10"/>
  <c r="AB159" i="9"/>
  <c r="AG160" i="12"/>
  <c r="AG163" i="11"/>
  <c r="O162" i="10"/>
  <c r="O159" i="9"/>
  <c r="L162" i="10"/>
  <c r="L159" i="9"/>
  <c r="P160" i="12"/>
  <c r="P163" i="11"/>
  <c r="N160" i="12"/>
  <c r="N163" i="11"/>
  <c r="AD160" i="12"/>
  <c r="AD163" i="11"/>
  <c r="AI160" i="12"/>
  <c r="AI163" i="11"/>
  <c r="J161" i="12"/>
  <c r="J164" i="11"/>
  <c r="H160" i="12"/>
  <c r="H163" i="11"/>
  <c r="T160" i="12"/>
  <c r="T163" i="11"/>
  <c r="AA160" i="12"/>
  <c r="AA163" i="11"/>
  <c r="D160" i="12"/>
  <c r="D163" i="11"/>
  <c r="W160" i="12"/>
  <c r="W163" i="11"/>
  <c r="U160" i="12"/>
  <c r="U163" i="11"/>
  <c r="O160" i="12"/>
  <c r="O163" i="11"/>
  <c r="AB160" i="12"/>
  <c r="AB163" i="11"/>
  <c r="AA162" i="10"/>
  <c r="AA159" i="9"/>
  <c r="K160" i="12"/>
  <c r="K163" i="11"/>
  <c r="AJ162" i="10"/>
  <c r="AJ159" i="9"/>
  <c r="N162" i="10"/>
  <c r="N159" i="9"/>
  <c r="Y162" i="10"/>
  <c r="Y159" i="9"/>
  <c r="AH162" i="10"/>
  <c r="AH159" i="9"/>
  <c r="X162" i="10"/>
  <c r="X159" i="9"/>
  <c r="AK162" i="10"/>
  <c r="AK159" i="9"/>
  <c r="S165" i="10"/>
  <c r="S162" i="9"/>
  <c r="AM162" i="10"/>
  <c r="AM159" i="9"/>
  <c r="I164" i="10" l="1"/>
  <c r="I161" i="9"/>
  <c r="L163" i="10"/>
  <c r="L160" i="9"/>
  <c r="G163" i="10"/>
  <c r="G160" i="9"/>
  <c r="T163" i="10"/>
  <c r="T160" i="9"/>
  <c r="V163" i="10"/>
  <c r="V160" i="9"/>
  <c r="AG163" i="10"/>
  <c r="AG160" i="9"/>
  <c r="Q163" i="10"/>
  <c r="Q160" i="9"/>
  <c r="AI165" i="10"/>
  <c r="AI162" i="9"/>
  <c r="AC161" i="12"/>
  <c r="AC164" i="11"/>
  <c r="X163" i="10"/>
  <c r="X160" i="9"/>
  <c r="U161" i="12"/>
  <c r="U164" i="11"/>
  <c r="AD161" i="12"/>
  <c r="AD164" i="11"/>
  <c r="G161" i="12"/>
  <c r="G164" i="11"/>
  <c r="S161" i="12"/>
  <c r="S164" i="11"/>
  <c r="X161" i="12"/>
  <c r="X164" i="11"/>
  <c r="L161" i="12"/>
  <c r="L164" i="11"/>
  <c r="R161" i="12"/>
  <c r="R164" i="11"/>
  <c r="M161" i="12"/>
  <c r="M164" i="11"/>
  <c r="AA161" i="12"/>
  <c r="AA164" i="11"/>
  <c r="AK161" i="12"/>
  <c r="AK164" i="11"/>
  <c r="K161" i="12"/>
  <c r="K164" i="11"/>
  <c r="AM163" i="10"/>
  <c r="AM160" i="9"/>
  <c r="D163" i="10"/>
  <c r="D160" i="9"/>
  <c r="AL163" i="10"/>
  <c r="AL160" i="9"/>
  <c r="H161" i="12"/>
  <c r="H164" i="11"/>
  <c r="N161" i="12"/>
  <c r="N164" i="11"/>
  <c r="AG161" i="12"/>
  <c r="AG164" i="11"/>
  <c r="V161" i="12"/>
  <c r="V164" i="11"/>
  <c r="AL161" i="12"/>
  <c r="AL164" i="11"/>
  <c r="AJ161" i="12"/>
  <c r="AJ164" i="11"/>
  <c r="AE161" i="12"/>
  <c r="AE164" i="11"/>
  <c r="AM161" i="12"/>
  <c r="AM164" i="11"/>
  <c r="AF161" i="12"/>
  <c r="AF164" i="11"/>
  <c r="AJ163" i="10"/>
  <c r="AJ160" i="9"/>
  <c r="AC163" i="10"/>
  <c r="AC160" i="9"/>
  <c r="S166" i="10"/>
  <c r="S164" i="9" s="1"/>
  <c r="S163" i="9"/>
  <c r="E163" i="10"/>
  <c r="E160" i="9"/>
  <c r="AE163" i="10"/>
  <c r="AE160" i="9"/>
  <c r="F163" i="10"/>
  <c r="F160" i="9"/>
  <c r="M163" i="10"/>
  <c r="M160" i="9"/>
  <c r="AD163" i="10"/>
  <c r="AD160" i="9"/>
  <c r="K163" i="10"/>
  <c r="K160" i="9"/>
  <c r="U163" i="10"/>
  <c r="U160" i="9"/>
  <c r="O161" i="12"/>
  <c r="O164" i="11"/>
  <c r="O163" i="10"/>
  <c r="O160" i="9"/>
  <c r="Y163" i="10"/>
  <c r="Y160" i="9"/>
  <c r="AB161" i="12"/>
  <c r="AB164" i="11"/>
  <c r="P161" i="12"/>
  <c r="P164" i="11"/>
  <c r="I161" i="12"/>
  <c r="I164" i="11"/>
  <c r="Q161" i="12"/>
  <c r="Q164" i="11"/>
  <c r="E161" i="12"/>
  <c r="E164" i="11"/>
  <c r="F161" i="12"/>
  <c r="F164" i="11"/>
  <c r="Z162" i="12"/>
  <c r="Z165" i="11"/>
  <c r="Y161" i="12"/>
  <c r="Y164" i="11"/>
  <c r="AI161" i="12"/>
  <c r="AI164" i="11"/>
  <c r="AH161" i="12"/>
  <c r="AH164" i="11"/>
  <c r="T161" i="12"/>
  <c r="T164" i="11"/>
  <c r="AH163" i="10"/>
  <c r="AH160" i="9"/>
  <c r="P163" i="10"/>
  <c r="P160" i="9"/>
  <c r="W163" i="10"/>
  <c r="W160" i="9"/>
  <c r="W161" i="12"/>
  <c r="W164" i="11"/>
  <c r="AA163" i="10"/>
  <c r="AA160" i="9"/>
  <c r="D161" i="12"/>
  <c r="D164" i="11"/>
  <c r="J162" i="12"/>
  <c r="J165" i="11"/>
  <c r="AK163" i="10"/>
  <c r="AK160" i="9"/>
  <c r="N163" i="10"/>
  <c r="N160" i="9"/>
  <c r="AB163" i="10"/>
  <c r="AB160" i="9"/>
  <c r="Z163" i="10"/>
  <c r="Z160" i="9"/>
  <c r="H163" i="10"/>
  <c r="H160" i="9"/>
  <c r="R163" i="10"/>
  <c r="R160" i="9"/>
  <c r="AF163" i="10"/>
  <c r="AF160" i="9"/>
  <c r="J163" i="10"/>
  <c r="J160" i="9"/>
  <c r="I162" i="9" l="1"/>
  <c r="I165" i="10"/>
  <c r="W162" i="12"/>
  <c r="W165" i="11"/>
  <c r="Z163" i="12"/>
  <c r="Z166" i="11"/>
  <c r="Z164" i="12" s="1"/>
  <c r="AF162" i="12"/>
  <c r="AF165" i="11"/>
  <c r="R162" i="12"/>
  <c r="R165" i="11"/>
  <c r="AK162" i="12"/>
  <c r="AK165" i="11"/>
  <c r="W164" i="10"/>
  <c r="W161" i="9"/>
  <c r="M164" i="10"/>
  <c r="M161" i="9"/>
  <c r="AL164" i="10"/>
  <c r="AL161" i="9"/>
  <c r="AI166" i="10"/>
  <c r="AI164" i="9" s="1"/>
  <c r="AI163" i="9"/>
  <c r="T164" i="10"/>
  <c r="T161" i="9"/>
  <c r="T162" i="12"/>
  <c r="T165" i="11"/>
  <c r="I162" i="12"/>
  <c r="I165" i="11"/>
  <c r="AL162" i="12"/>
  <c r="AL165" i="11"/>
  <c r="E164" i="10"/>
  <c r="E161" i="9"/>
  <c r="F162" i="12"/>
  <c r="F165" i="11"/>
  <c r="O162" i="12"/>
  <c r="O165" i="11"/>
  <c r="V162" i="12"/>
  <c r="V165" i="11"/>
  <c r="AD162" i="12"/>
  <c r="AD165" i="11"/>
  <c r="Z164" i="10"/>
  <c r="Z161" i="9"/>
  <c r="AI162" i="12"/>
  <c r="AI165" i="11"/>
  <c r="AA162" i="12"/>
  <c r="AA165" i="11"/>
  <c r="U162" i="12"/>
  <c r="U165" i="11"/>
  <c r="H162" i="12"/>
  <c r="H165" i="11"/>
  <c r="AC162" i="12"/>
  <c r="AC165" i="11"/>
  <c r="AD164" i="10"/>
  <c r="AD161" i="9"/>
  <c r="V164" i="10"/>
  <c r="V161" i="9"/>
  <c r="AH162" i="12"/>
  <c r="AH165" i="11"/>
  <c r="P162" i="12"/>
  <c r="P165" i="11"/>
  <c r="L162" i="12"/>
  <c r="L165" i="11"/>
  <c r="J164" i="10"/>
  <c r="J161" i="9"/>
  <c r="AG162" i="12"/>
  <c r="AG165" i="11"/>
  <c r="X162" i="12"/>
  <c r="X165" i="11"/>
  <c r="AF164" i="10"/>
  <c r="AF161" i="9"/>
  <c r="P164" i="10"/>
  <c r="P161" i="9"/>
  <c r="U164" i="10"/>
  <c r="U161" i="9"/>
  <c r="F164" i="10"/>
  <c r="F161" i="9"/>
  <c r="AC164" i="10"/>
  <c r="AC161" i="9"/>
  <c r="D164" i="10"/>
  <c r="D161" i="9"/>
  <c r="Q161" i="9"/>
  <c r="Q164" i="10"/>
  <c r="G164" i="10"/>
  <c r="G161" i="9"/>
  <c r="K162" i="12"/>
  <c r="K165" i="11"/>
  <c r="H164" i="10"/>
  <c r="H161" i="9"/>
  <c r="O164" i="10"/>
  <c r="O161" i="9"/>
  <c r="D162" i="12"/>
  <c r="D165" i="11"/>
  <c r="AB162" i="12"/>
  <c r="AB165" i="11"/>
  <c r="AE162" i="12"/>
  <c r="AE165" i="11"/>
  <c r="Y162" i="12"/>
  <c r="Y165" i="11"/>
  <c r="Q162" i="12"/>
  <c r="Q165" i="11"/>
  <c r="AJ162" i="12"/>
  <c r="AJ165" i="11"/>
  <c r="N162" i="12"/>
  <c r="N165" i="11"/>
  <c r="M162" i="12"/>
  <c r="M165" i="11"/>
  <c r="S162" i="12"/>
  <c r="S165" i="11"/>
  <c r="G162" i="12"/>
  <c r="G165" i="11"/>
  <c r="AK164" i="10"/>
  <c r="AK161" i="9"/>
  <c r="J163" i="12"/>
  <c r="J166" i="11"/>
  <c r="J164" i="12" s="1"/>
  <c r="AM162" i="12"/>
  <c r="AM165" i="11"/>
  <c r="E162" i="12"/>
  <c r="E165" i="11"/>
  <c r="AB164" i="10"/>
  <c r="AB161" i="9"/>
  <c r="R164" i="10"/>
  <c r="R161" i="9"/>
  <c r="N164" i="10"/>
  <c r="N161" i="9"/>
  <c r="AA164" i="10"/>
  <c r="AA161" i="9"/>
  <c r="AH164" i="10"/>
  <c r="AH161" i="9"/>
  <c r="Y164" i="10"/>
  <c r="Y161" i="9"/>
  <c r="K164" i="10"/>
  <c r="K161" i="9"/>
  <c r="AE164" i="10"/>
  <c r="AE161" i="9"/>
  <c r="AJ164" i="10"/>
  <c r="AJ161" i="9"/>
  <c r="AM164" i="10"/>
  <c r="AM161" i="9"/>
  <c r="X164" i="10"/>
  <c r="X161" i="9"/>
  <c r="AG164" i="10"/>
  <c r="AG161" i="9"/>
  <c r="L164" i="10"/>
  <c r="L161" i="9"/>
  <c r="I166" i="10" l="1"/>
  <c r="I164" i="9" s="1"/>
  <c r="I163" i="9"/>
  <c r="AM163" i="12"/>
  <c r="AM166" i="11"/>
  <c r="AM164" i="12" s="1"/>
  <c r="P163" i="12"/>
  <c r="P166" i="11"/>
  <c r="P164" i="12" s="1"/>
  <c r="R163" i="12"/>
  <c r="R166" i="11"/>
  <c r="R164" i="12" s="1"/>
  <c r="X165" i="10"/>
  <c r="X162" i="9"/>
  <c r="K165" i="10"/>
  <c r="K162" i="9"/>
  <c r="N165" i="10"/>
  <c r="N162" i="9"/>
  <c r="G165" i="10"/>
  <c r="G162" i="9"/>
  <c r="F165" i="10"/>
  <c r="F162" i="9"/>
  <c r="AL165" i="10"/>
  <c r="AL162" i="9"/>
  <c r="D163" i="12"/>
  <c r="D166" i="11"/>
  <c r="D164" i="12" s="1"/>
  <c r="AI163" i="12"/>
  <c r="AI166" i="11"/>
  <c r="AI164" i="12" s="1"/>
  <c r="Y163" i="12"/>
  <c r="Y166" i="11"/>
  <c r="Y164" i="12" s="1"/>
  <c r="T163" i="12"/>
  <c r="T166" i="11"/>
  <c r="T164" i="12" s="1"/>
  <c r="Z165" i="10"/>
  <c r="Z162" i="9"/>
  <c r="M165" i="10"/>
  <c r="M162" i="9"/>
  <c r="Q163" i="12"/>
  <c r="Q166" i="11"/>
  <c r="Q164" i="12" s="1"/>
  <c r="X163" i="12"/>
  <c r="X166" i="11"/>
  <c r="X164" i="12" s="1"/>
  <c r="O163" i="12"/>
  <c r="O166" i="11"/>
  <c r="O164" i="12" s="1"/>
  <c r="H163" i="12"/>
  <c r="H166" i="11"/>
  <c r="H164" i="12" s="1"/>
  <c r="AM165" i="10"/>
  <c r="AM162" i="9"/>
  <c r="N163" i="12"/>
  <c r="N166" i="11"/>
  <c r="N164" i="12" s="1"/>
  <c r="AE163" i="12"/>
  <c r="AE166" i="11"/>
  <c r="AE164" i="12" s="1"/>
  <c r="U163" i="12"/>
  <c r="U166" i="11"/>
  <c r="U164" i="12" s="1"/>
  <c r="AD163" i="12"/>
  <c r="AD166" i="11"/>
  <c r="AD164" i="12" s="1"/>
  <c r="AC163" i="12"/>
  <c r="AC166" i="11"/>
  <c r="AC164" i="12" s="1"/>
  <c r="Q165" i="10"/>
  <c r="Q162" i="9"/>
  <c r="R165" i="10"/>
  <c r="R162" i="9"/>
  <c r="L165" i="10"/>
  <c r="L162" i="9"/>
  <c r="AK165" i="10"/>
  <c r="AK162" i="9"/>
  <c r="H165" i="10"/>
  <c r="H162" i="9"/>
  <c r="D165" i="10"/>
  <c r="D162" i="9"/>
  <c r="P165" i="10"/>
  <c r="P162" i="9"/>
  <c r="J165" i="10"/>
  <c r="J162" i="9"/>
  <c r="V165" i="10"/>
  <c r="V162" i="9"/>
  <c r="E165" i="10"/>
  <c r="E162" i="9"/>
  <c r="T165" i="10"/>
  <c r="T162" i="9"/>
  <c r="W165" i="10"/>
  <c r="W162" i="9"/>
  <c r="S163" i="12"/>
  <c r="S166" i="11"/>
  <c r="S164" i="12" s="1"/>
  <c r="I163" i="12"/>
  <c r="I166" i="11"/>
  <c r="I164" i="12" s="1"/>
  <c r="M163" i="12"/>
  <c r="M166" i="11"/>
  <c r="M164" i="12" s="1"/>
  <c r="F163" i="12"/>
  <c r="F166" i="11"/>
  <c r="F164" i="12" s="1"/>
  <c r="U165" i="10"/>
  <c r="U162" i="9"/>
  <c r="AH165" i="10"/>
  <c r="AH162" i="9"/>
  <c r="E163" i="12"/>
  <c r="E166" i="11"/>
  <c r="E164" i="12" s="1"/>
  <c r="G163" i="12"/>
  <c r="G166" i="11"/>
  <c r="G164" i="12" s="1"/>
  <c r="AJ163" i="12"/>
  <c r="AJ166" i="11"/>
  <c r="AJ164" i="12" s="1"/>
  <c r="AB163" i="12"/>
  <c r="AB166" i="11"/>
  <c r="AB164" i="12" s="1"/>
  <c r="K163" i="12"/>
  <c r="K166" i="11"/>
  <c r="K164" i="12" s="1"/>
  <c r="L163" i="12"/>
  <c r="L166" i="11"/>
  <c r="L164" i="12" s="1"/>
  <c r="AA163" i="12"/>
  <c r="AA166" i="11"/>
  <c r="AA164" i="12" s="1"/>
  <c r="V163" i="12"/>
  <c r="V166" i="11"/>
  <c r="V164" i="12" s="1"/>
  <c r="AL163" i="12"/>
  <c r="AL166" i="11"/>
  <c r="AL164" i="12" s="1"/>
  <c r="AK163" i="12"/>
  <c r="AK166" i="11"/>
  <c r="AK164" i="12" s="1"/>
  <c r="W163" i="12"/>
  <c r="W166" i="11"/>
  <c r="W164" i="12" s="1"/>
  <c r="AG163" i="12"/>
  <c r="AG166" i="11"/>
  <c r="AG164" i="12" s="1"/>
  <c r="AH163" i="12"/>
  <c r="AH166" i="11"/>
  <c r="AH164" i="12" s="1"/>
  <c r="AF163" i="12"/>
  <c r="AF166" i="11"/>
  <c r="AF164" i="12" s="1"/>
  <c r="Y165" i="10"/>
  <c r="Y162" i="9"/>
  <c r="O165" i="10"/>
  <c r="O162" i="9"/>
  <c r="AJ165" i="10"/>
  <c r="AJ162" i="9"/>
  <c r="AB165" i="10"/>
  <c r="AB162" i="9"/>
  <c r="AG165" i="10"/>
  <c r="AG162" i="9"/>
  <c r="AE165" i="10"/>
  <c r="AE162" i="9"/>
  <c r="AA165" i="10"/>
  <c r="AA162" i="9"/>
  <c r="AC165" i="10"/>
  <c r="AC162" i="9"/>
  <c r="AF165" i="10"/>
  <c r="AF162" i="9"/>
  <c r="AD165" i="10"/>
  <c r="AD162" i="9"/>
  <c r="AA163" i="9" l="1"/>
  <c r="AA166" i="10"/>
  <c r="AA164" i="9" s="1"/>
  <c r="AJ166" i="10"/>
  <c r="AJ164" i="9" s="1"/>
  <c r="AJ163" i="9"/>
  <c r="T166" i="10"/>
  <c r="T164" i="9" s="1"/>
  <c r="T163" i="9"/>
  <c r="P166" i="10"/>
  <c r="P164" i="9" s="1"/>
  <c r="P163" i="9"/>
  <c r="L166" i="10"/>
  <c r="L164" i="9" s="1"/>
  <c r="L163" i="9"/>
  <c r="AM166" i="10"/>
  <c r="AM164" i="9" s="1"/>
  <c r="AM163" i="9"/>
  <c r="F166" i="10"/>
  <c r="F164" i="9" s="1"/>
  <c r="F163" i="9"/>
  <c r="X166" i="10"/>
  <c r="X164" i="9" s="1"/>
  <c r="X163" i="9"/>
  <c r="O166" i="10"/>
  <c r="O164" i="9" s="1"/>
  <c r="O163" i="9"/>
  <c r="AH166" i="10"/>
  <c r="AH164" i="9" s="1"/>
  <c r="AH163" i="9"/>
  <c r="E166" i="10"/>
  <c r="E164" i="9" s="1"/>
  <c r="E163" i="9"/>
  <c r="D163" i="9"/>
  <c r="D166" i="10"/>
  <c r="D164" i="9" s="1"/>
  <c r="R166" i="10"/>
  <c r="R164" i="9" s="1"/>
  <c r="R163" i="9"/>
  <c r="M166" i="10"/>
  <c r="M164" i="9" s="1"/>
  <c r="M163" i="9"/>
  <c r="G166" i="10"/>
  <c r="G164" i="9" s="1"/>
  <c r="G163" i="9"/>
  <c r="AE166" i="10"/>
  <c r="AE164" i="9" s="1"/>
  <c r="AE163" i="9"/>
  <c r="AF166" i="10"/>
  <c r="AF164" i="9" s="1"/>
  <c r="AF163" i="9"/>
  <c r="AG166" i="10"/>
  <c r="AG164" i="9" s="1"/>
  <c r="AG163" i="9"/>
  <c r="Y166" i="10"/>
  <c r="Y164" i="9" s="1"/>
  <c r="Y163" i="9"/>
  <c r="U166" i="10"/>
  <c r="U164" i="9" s="1"/>
  <c r="U163" i="9"/>
  <c r="V166" i="10"/>
  <c r="V164" i="9" s="1"/>
  <c r="V163" i="9"/>
  <c r="H166" i="10"/>
  <c r="H164" i="9" s="1"/>
  <c r="H163" i="9"/>
  <c r="Q166" i="10"/>
  <c r="Q164" i="9" s="1"/>
  <c r="Q163" i="9"/>
  <c r="Z166" i="10"/>
  <c r="Z164" i="9" s="1"/>
  <c r="Z163" i="9"/>
  <c r="N166" i="10"/>
  <c r="N164" i="9" s="1"/>
  <c r="N163" i="9"/>
  <c r="AD166" i="10"/>
  <c r="AD164" i="9" s="1"/>
  <c r="AD163" i="9"/>
  <c r="AC166" i="10"/>
  <c r="AC164" i="9" s="1"/>
  <c r="AC163" i="9"/>
  <c r="AB166" i="10"/>
  <c r="AB164" i="9" s="1"/>
  <c r="AB163" i="9"/>
  <c r="W166" i="10"/>
  <c r="W164" i="9" s="1"/>
  <c r="W163" i="9"/>
  <c r="J166" i="10"/>
  <c r="J164" i="9" s="1"/>
  <c r="J163" i="9"/>
  <c r="AK166" i="10"/>
  <c r="AK164" i="9" s="1"/>
  <c r="AK163" i="9"/>
  <c r="AL166" i="10"/>
  <c r="AL164" i="9" s="1"/>
  <c r="AL163" i="9"/>
  <c r="K166" i="10"/>
  <c r="K164" i="9" s="1"/>
  <c r="K163" i="9"/>
  <c r="AC32" i="6"/>
  <c r="AC36" i="6" s="1"/>
  <c r="AC31" i="6" s="1"/>
  <c r="AA32" i="6"/>
  <c r="AB32" i="6"/>
  <c r="AB36" i="6" s="1"/>
  <c r="AB31" i="6" s="1"/>
  <c r="G32" i="6"/>
  <c r="C32" i="6"/>
  <c r="C36" i="6" s="1"/>
  <c r="Q32" i="6"/>
  <c r="V32" i="6"/>
  <c r="H32" i="6"/>
  <c r="T32" i="6"/>
  <c r="T36" i="6" s="1"/>
  <c r="T31" i="6" s="1"/>
  <c r="T46" i="6" s="1"/>
  <c r="S55" i="3" s="1"/>
  <c r="J32" i="6"/>
  <c r="J36" i="6" s="1"/>
  <c r="J31" i="6" s="1"/>
  <c r="J46" i="6" s="1"/>
  <c r="I55" i="3" s="1"/>
  <c r="M32" i="6"/>
  <c r="R32" i="6"/>
  <c r="L32" i="6"/>
  <c r="Z32" i="6"/>
  <c r="Y32" i="6"/>
  <c r="W32" i="6"/>
  <c r="S32" i="6"/>
  <c r="S36" i="6" s="1"/>
  <c r="O32" i="6"/>
  <c r="X32" i="6"/>
  <c r="P32" i="6"/>
  <c r="K32" i="6"/>
  <c r="U32" i="6"/>
  <c r="U36" i="6" s="1"/>
  <c r="U43" i="6" s="1"/>
  <c r="N32" i="6"/>
  <c r="I32" i="6"/>
  <c r="F41" i="6"/>
  <c r="E56" i="3" s="1"/>
  <c r="J41" i="6" l="1"/>
  <c r="I56" i="3" s="1"/>
  <c r="S41" i="6"/>
  <c r="R56" i="3" s="1"/>
  <c r="S31" i="6"/>
  <c r="S46" i="6" s="1"/>
  <c r="R55" i="3" s="1"/>
  <c r="U41" i="6"/>
  <c r="T56" i="3" s="1"/>
  <c r="U31" i="6"/>
  <c r="P36" i="6"/>
  <c r="X36" i="6"/>
  <c r="X43" i="6" s="1"/>
  <c r="M36" i="6"/>
  <c r="G36" i="6"/>
  <c r="R36" i="6"/>
  <c r="N42" i="8" s="1"/>
  <c r="AA36" i="6"/>
  <c r="Q36" i="6"/>
  <c r="Q43" i="6" s="1"/>
  <c r="O36" i="6"/>
  <c r="I36" i="6"/>
  <c r="E42" i="8" s="1"/>
  <c r="H36" i="6"/>
  <c r="L36" i="6"/>
  <c r="N36" i="6"/>
  <c r="W36" i="6"/>
  <c r="W43" i="6" s="1"/>
  <c r="Y36" i="6"/>
  <c r="K36" i="6"/>
  <c r="Z36" i="6"/>
  <c r="V36" i="6"/>
  <c r="V31" i="6" s="1"/>
  <c r="T43" i="6"/>
  <c r="T41" i="6"/>
  <c r="S56" i="3" s="1"/>
  <c r="F31" i="6"/>
  <c r="F46" i="6" s="1"/>
  <c r="E55" i="3" s="1"/>
  <c r="Q42" i="8"/>
  <c r="O42" i="8"/>
  <c r="G33" i="8"/>
  <c r="G25" i="8"/>
  <c r="P42" i="8"/>
  <c r="I39" i="8"/>
  <c r="C31" i="6"/>
  <c r="D33" i="8"/>
  <c r="F34" i="3"/>
  <c r="G34" i="3" s="1"/>
  <c r="F42" i="8"/>
  <c r="U46" i="6" l="1"/>
  <c r="T55" i="3" s="1"/>
  <c r="U48" i="6"/>
  <c r="V46" i="6"/>
  <c r="U55" i="3" s="1"/>
  <c r="V48" i="6"/>
  <c r="R42" i="8"/>
  <c r="N41" i="6"/>
  <c r="M56" i="3" s="1"/>
  <c r="N31" i="6"/>
  <c r="N46" i="6" s="1"/>
  <c r="M55" i="3" s="1"/>
  <c r="G41" i="6"/>
  <c r="F56" i="3" s="1"/>
  <c r="G31" i="6"/>
  <c r="M41" i="6"/>
  <c r="L56" i="3" s="1"/>
  <c r="M31" i="6"/>
  <c r="M46" i="6" s="1"/>
  <c r="L55" i="3" s="1"/>
  <c r="H41" i="6"/>
  <c r="G56" i="3" s="1"/>
  <c r="H31" i="6"/>
  <c r="H46" i="6" s="1"/>
  <c r="G55" i="3" s="1"/>
  <c r="X41" i="6"/>
  <c r="W56" i="3" s="1"/>
  <c r="X31" i="6"/>
  <c r="L41" i="6"/>
  <c r="K56" i="3" s="1"/>
  <c r="L31" i="6"/>
  <c r="L46" i="6" s="1"/>
  <c r="K55" i="3" s="1"/>
  <c r="I41" i="6"/>
  <c r="H56" i="3" s="1"/>
  <c r="I31" i="6"/>
  <c r="I46" i="6" s="1"/>
  <c r="H55" i="3" s="1"/>
  <c r="P41" i="6"/>
  <c r="O56" i="3" s="1"/>
  <c r="P31" i="6"/>
  <c r="P46" i="6" s="1"/>
  <c r="O55" i="3" s="1"/>
  <c r="Z31" i="6"/>
  <c r="Z46" i="6" s="1"/>
  <c r="Y55" i="3" s="1"/>
  <c r="O41" i="6"/>
  <c r="N56" i="3" s="1"/>
  <c r="O31" i="6"/>
  <c r="O46" i="6" s="1"/>
  <c r="N55" i="3" s="1"/>
  <c r="T42" i="8"/>
  <c r="K41" i="6"/>
  <c r="J56" i="3" s="1"/>
  <c r="K31" i="6"/>
  <c r="K46" i="6" s="1"/>
  <c r="J55" i="3" s="1"/>
  <c r="Q41" i="6"/>
  <c r="P56" i="3" s="1"/>
  <c r="Q31" i="6"/>
  <c r="E25" i="8" s="1"/>
  <c r="Y31" i="6"/>
  <c r="Y46" i="6" s="1"/>
  <c r="X55" i="3" s="1"/>
  <c r="F33" i="8"/>
  <c r="AA31" i="6"/>
  <c r="AA46" i="6" s="1"/>
  <c r="Z55" i="3" s="1"/>
  <c r="I42" i="8"/>
  <c r="L42" i="8"/>
  <c r="W41" i="6"/>
  <c r="V56" i="3" s="1"/>
  <c r="W31" i="6"/>
  <c r="R41" i="6"/>
  <c r="Q56" i="3" s="1"/>
  <c r="R31" i="6"/>
  <c r="R46" i="6" s="1"/>
  <c r="Q55" i="3" s="1"/>
  <c r="H42" i="8"/>
  <c r="D42" i="8"/>
  <c r="V41" i="6"/>
  <c r="U56" i="3" s="1"/>
  <c r="V43" i="6"/>
  <c r="G42" i="8"/>
  <c r="S42" i="8"/>
  <c r="AA41" i="6"/>
  <c r="Z56" i="3" s="1"/>
  <c r="AA43" i="6"/>
  <c r="U42" i="8"/>
  <c r="W42" i="8"/>
  <c r="Y41" i="6"/>
  <c r="X56" i="3" s="1"/>
  <c r="E33" i="8"/>
  <c r="M42" i="8"/>
  <c r="J42" i="8"/>
  <c r="K42" i="8"/>
  <c r="Z41" i="6"/>
  <c r="Y56" i="3" s="1"/>
  <c r="V42" i="8"/>
  <c r="F33" i="3"/>
  <c r="G33" i="3" s="1"/>
  <c r="I29" i="8"/>
  <c r="W46" i="6" l="1"/>
  <c r="V55" i="3" s="1"/>
  <c r="W48" i="6"/>
  <c r="X46" i="6"/>
  <c r="W55" i="3" s="1"/>
  <c r="X48" i="6"/>
  <c r="F25" i="8"/>
  <c r="Q46" i="6"/>
  <c r="P55" i="3" s="1"/>
  <c r="Q48" i="6"/>
  <c r="D25" i="8"/>
  <c r="G46" i="6"/>
  <c r="F5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300-000001000000}">
      <text>
        <r>
          <rPr>
            <sz val="11"/>
            <color theme="1"/>
            <rFont val="Calibri"/>
            <family val="2"/>
            <scheme val="minor"/>
          </rPr>
          <t>======
ID#AAAAgoEONtU
MRV    (2022-09-29 18:31:41)
This spreadsheet is made available solely for the purpose of information in line with Article 21 of Regulation (EU) 2015/757. 
The European Commission and EMSA decline any responsibility or liability whatsoever for errors or deficiencies in these data. Information in the spreadsheet may not be timely, complete or accurate. Neither the European Commission, EMSA, nor any person acting on behalf of the European Commission is responsible with regard to the improper use of the spreadsheet and its content.</t>
        </r>
      </text>
    </comment>
    <comment ref="S2" authorId="0" shapeId="0" xr:uid="{00000000-0006-0000-0300-000002000000}">
      <text>
        <r>
          <rPr>
            <sz val="11"/>
            <color theme="1"/>
            <rFont val="Calibri"/>
            <family val="2"/>
            <scheme val="minor"/>
          </rPr>
          <t>======
ID#AAAAgoEONtQ
MRV    (2022-09-29 18:31:41)
Method A: BDN and period stock takes of fuel tanks</t>
        </r>
      </text>
    </comment>
    <comment ref="T2" authorId="0" shapeId="0" xr:uid="{00000000-0006-0000-0300-000005000000}">
      <text>
        <r>
          <rPr>
            <sz val="11"/>
            <color theme="1"/>
            <rFont val="Calibri"/>
            <family val="2"/>
            <scheme val="minor"/>
          </rPr>
          <t>======
ID#AAAAgoEONs4
MRV    (2022-09-29 18:31:41)
Method B: Bunker fuel tank monitoring on-board</t>
        </r>
      </text>
    </comment>
    <comment ref="U2" authorId="0" shapeId="0" xr:uid="{00000000-0006-0000-0300-000004000000}">
      <text>
        <r>
          <rPr>
            <sz val="11"/>
            <color theme="1"/>
            <rFont val="Calibri"/>
            <family val="2"/>
            <scheme val="minor"/>
          </rPr>
          <t>======
ID#AAAAgoEONtA
MRV    (2022-09-29 18:31:41)
Method C: Flow meters for applicable combustion processes</t>
        </r>
      </text>
    </comment>
    <comment ref="V2" authorId="0" shapeId="0" xr:uid="{00000000-0006-0000-0300-000003000000}">
      <text>
        <r>
          <rPr>
            <sz val="11"/>
            <color theme="1"/>
            <rFont val="Calibri"/>
            <family val="2"/>
            <scheme val="minor"/>
          </rPr>
          <t>======
ID#AAAAgoEONtI
MRV    (2022-09-29 18:31:41)
Method D: Direct CO2 emissions measurement</t>
        </r>
      </text>
    </comment>
    <comment ref="AG2" authorId="0" shapeId="0" xr:uid="{00000000-0006-0000-0300-000006000000}">
      <text>
        <r>
          <rPr>
            <sz val="11"/>
            <color theme="1"/>
            <rFont val="Calibri"/>
            <family val="2"/>
            <scheme val="minor"/>
          </rPr>
          <t>======
ID#AAAAgoEONs0
MRV    (2022-09-29 18:31:41)
Includes Regular Navigation and Navigation Through Ice. Time at Anchorage is not included</t>
        </r>
      </text>
    </comment>
    <comment ref="AW2" authorId="0" shapeId="0" xr:uid="{00000000-0006-0000-0300-000007000000}">
      <text>
        <r>
          <rPr>
            <sz val="11"/>
            <color theme="1"/>
            <rFont val="Calibri"/>
            <family val="2"/>
            <scheme val="minor"/>
          </rPr>
          <t>======
ID#AAAAgoEONsc
MRV    (2022-09-29 18:31:41)
Includes Regular Navigation and Navigation Through Ice. Time at Anchorage is not included</t>
        </r>
      </text>
    </comment>
  </commentList>
  <extLst>
    <ext xmlns:r="http://schemas.openxmlformats.org/officeDocument/2006/relationships" uri="GoogleSheetsCustomDataVersion1">
      <go:sheetsCustomData xmlns:go="http://customooxmlschemas.google.com/" r:id="rId1" roundtripDataSignature="AMtx7mish6RwjCwwXT4GZImqFUYnr4h7lQ=="/>
    </ext>
  </extLst>
</comments>
</file>

<file path=xl/sharedStrings.xml><?xml version="1.0" encoding="utf-8"?>
<sst xmlns="http://schemas.openxmlformats.org/spreadsheetml/2006/main" count="1087" uniqueCount="488">
  <si>
    <t>Controls all type/size naming in tool</t>
  </si>
  <si>
    <t>Ship type</t>
  </si>
  <si>
    <t>Ship size</t>
  </si>
  <si>
    <t>Activity indicator</t>
  </si>
  <si>
    <t>Type of Sector</t>
  </si>
  <si>
    <t>Intensity Indicator</t>
  </si>
  <si>
    <t>Bulk Carrier</t>
  </si>
  <si>
    <t>(DWT) 0 - 9,999</t>
  </si>
  <si>
    <t>tonne-nautical mile (t.nm)</t>
  </si>
  <si>
    <t>Homogeneous</t>
  </si>
  <si>
    <t>gCO2/t.nm</t>
  </si>
  <si>
    <t>(DWT) 35,000 - 59,999</t>
  </si>
  <si>
    <t>(DWT) 60,000 - 99,999</t>
  </si>
  <si>
    <t>(DWT) 100,000 - 199,999</t>
  </si>
  <si>
    <t>(DWT) &gt;200,000</t>
  </si>
  <si>
    <t>Chemical Tanker</t>
  </si>
  <si>
    <t>(DWT) 0 - 4,999</t>
  </si>
  <si>
    <t>(DWT) 5,000 - 9,999</t>
  </si>
  <si>
    <t>(DWT) 10,000 - 19,999</t>
  </si>
  <si>
    <t>(DWT) 20,000 - 39,999</t>
  </si>
  <si>
    <t>(DWT) &gt;40,000</t>
  </si>
  <si>
    <t>Container</t>
  </si>
  <si>
    <t>(TEU) 0 - 999</t>
  </si>
  <si>
    <t>(TEU) 1,000 - 1,999</t>
  </si>
  <si>
    <t>(TEU) 2,000 - 2,999</t>
  </si>
  <si>
    <t>(TEU) 3,000 - 4,999</t>
  </si>
  <si>
    <t>(TEU) 5,000 - 7,999</t>
  </si>
  <si>
    <t>(TEU) 8,000 - 11,999</t>
  </si>
  <si>
    <t>(TEU) 12,000 - 14,499</t>
  </si>
  <si>
    <t>(TEU) 14,500 - 19,999</t>
  </si>
  <si>
    <t>(TEU) &gt;20,000</t>
  </si>
  <si>
    <t>General Cargo</t>
  </si>
  <si>
    <t>(DWT) &gt;20,000</t>
  </si>
  <si>
    <t>Liquefied Gas Tanker</t>
  </si>
  <si>
    <t>(cbm) 0 - 49,999</t>
  </si>
  <si>
    <t>(cbm) 50,000 - 99,999</t>
  </si>
  <si>
    <t>(cbm) 100,000 - 199,999</t>
  </si>
  <si>
    <t>(cbm) &gt;200,000</t>
  </si>
  <si>
    <t>Oil Tanker</t>
  </si>
  <si>
    <t>(DWT) 20,000 - 59,999</t>
  </si>
  <si>
    <t>(DWT) 60,000 - 79,999</t>
  </si>
  <si>
    <t>(DWT) 80,000 - 119,999</t>
  </si>
  <si>
    <t>(DWT) 120,000 - 199,999</t>
  </si>
  <si>
    <t>(DWT) 0 - 999</t>
  </si>
  <si>
    <t>(DWT) &gt;1,000</t>
  </si>
  <si>
    <t>Ferry Passenger Only</t>
  </si>
  <si>
    <t>(GT) 0 - 299</t>
  </si>
  <si>
    <t>gross tonne nautical miles (GT.nm)</t>
  </si>
  <si>
    <t>gCO2/GT.nm</t>
  </si>
  <si>
    <t>(GT) 300 - 999</t>
  </si>
  <si>
    <t>(GT) 1,000 - 1,999</t>
  </si>
  <si>
    <t>(GT) &gt;2,000</t>
  </si>
  <si>
    <t>Cruise</t>
  </si>
  <si>
    <t>(GT) 0 - 1 999</t>
  </si>
  <si>
    <t>(GT) 2,000 - 9,999</t>
  </si>
  <si>
    <t>(GT) 10,000 - 59,999</t>
  </si>
  <si>
    <t>(GT) 60,000 - 99,999</t>
  </si>
  <si>
    <t>(GT) 100,000 - 149,999</t>
  </si>
  <si>
    <t>(GT) &gt;150,000</t>
  </si>
  <si>
    <t>Ferry RoRo and Passenger</t>
  </si>
  <si>
    <t>(GT) 0 - 1,999</t>
  </si>
  <si>
    <t>(GT) 2,000 - 4,999</t>
  </si>
  <si>
    <t>(GT) 5,000 - 9,999</t>
  </si>
  <si>
    <t>(GT) 10,000 - 19,999</t>
  </si>
  <si>
    <t>(GT) &gt;20,000</t>
  </si>
  <si>
    <t>Refrigerated Bulk</t>
  </si>
  <si>
    <t>(DWT) 0 - 1,999</t>
  </si>
  <si>
    <t>(DWT) 2,000 - 5,999</t>
  </si>
  <si>
    <t>(DWT) 6,000 - 9,999</t>
  </si>
  <si>
    <t>(DWT) &gt;10,000</t>
  </si>
  <si>
    <t>RoRo</t>
  </si>
  <si>
    <t>(DWT) 10,000 - 14,999</t>
  </si>
  <si>
    <t>(DWT) &gt;15,000</t>
  </si>
  <si>
    <t>Vehicle Carrier</t>
  </si>
  <si>
    <t>(GT) 0 - 29,999</t>
  </si>
  <si>
    <t>(GT) 30,000 - 49,999</t>
  </si>
  <si>
    <t>(GT) &gt;50,000</t>
  </si>
  <si>
    <t>Offshore</t>
  </si>
  <si>
    <t>(GT) 0-+</t>
  </si>
  <si>
    <t>Default</t>
  </si>
  <si>
    <t>Sectoral Decarbonization Approach - Maritime Transport Tool</t>
  </si>
  <si>
    <t xml:space="preserve">Please refer to: </t>
  </si>
  <si>
    <t>Terms of use</t>
  </si>
  <si>
    <t>Disclaimer</t>
  </si>
  <si>
    <t>Contact:</t>
  </si>
  <si>
    <t>info@sciencebasedtargets.org</t>
  </si>
  <si>
    <t>Section 1. Select type of vessel used for transport activity</t>
  </si>
  <si>
    <t>Please select vessel type for transport activity</t>
  </si>
  <si>
    <t>Required Input</t>
  </si>
  <si>
    <t>Results</t>
  </si>
  <si>
    <t>Section 2. Select vessel size category</t>
  </si>
  <si>
    <t>Please refer to guidance document for details</t>
  </si>
  <si>
    <t>Section 3. Enter emissions and activity data</t>
  </si>
  <si>
    <t>Select a base year</t>
  </si>
  <si>
    <t>Select a target year</t>
  </si>
  <si>
    <t>Well-to-Wake (WTW) emissions in base year</t>
  </si>
  <si>
    <t xml:space="preserve">metric tonnes of CO2 equivalent (tCO2e) </t>
  </si>
  <si>
    <t>Section 4. Review target modelling results</t>
  </si>
  <si>
    <t>Target modelling results - 1.5C</t>
  </si>
  <si>
    <t>WTW emissions</t>
  </si>
  <si>
    <t>WTW carbon intensity</t>
  </si>
  <si>
    <t>Metric tonnes of CO2 eq.</t>
  </si>
  <si>
    <t>WTT carbon intensity</t>
  </si>
  <si>
    <t>TTW carbon intensity</t>
  </si>
  <si>
    <t>Target modelling results - WB2C</t>
  </si>
  <si>
    <t>Target modelling data</t>
  </si>
  <si>
    <t>Company WTW emissions</t>
  </si>
  <si>
    <t>Company WTW carbon intensity</t>
  </si>
  <si>
    <t>Sector WTW carbon intensity</t>
  </si>
  <si>
    <t>Ship</t>
  </si>
  <si>
    <t>DoC</t>
  </si>
  <si>
    <t>Verifier</t>
  </si>
  <si>
    <t>Monitoring methods</t>
  </si>
  <si>
    <t>Annual monitoring results</t>
  </si>
  <si>
    <t>Voluntary reporting</t>
  </si>
  <si>
    <t>IMO Number</t>
  </si>
  <si>
    <t>Name</t>
  </si>
  <si>
    <t>Deadweight/capacity/GT - from Marine Traffic</t>
  </si>
  <si>
    <t>Reporting Period</t>
  </si>
  <si>
    <t>Technical efficiency</t>
  </si>
  <si>
    <t>Port of Registry</t>
  </si>
  <si>
    <t>Home Port</t>
  </si>
  <si>
    <t>Ice Class</t>
  </si>
  <si>
    <t>DoC issue date</t>
  </si>
  <si>
    <t>DoC expiry date</t>
  </si>
  <si>
    <t>Verifier Number</t>
  </si>
  <si>
    <t>Verifier Name</t>
  </si>
  <si>
    <t>Verifier NAB</t>
  </si>
  <si>
    <t>Verifier Address</t>
  </si>
  <si>
    <t>Verifier City</t>
  </si>
  <si>
    <t>Verifier Accreditation number</t>
  </si>
  <si>
    <t>Verifier Country</t>
  </si>
  <si>
    <t>A</t>
  </si>
  <si>
    <t>B</t>
  </si>
  <si>
    <t>C</t>
  </si>
  <si>
    <t>D</t>
  </si>
  <si>
    <t>Total fuel consumption [m tonnes]</t>
  </si>
  <si>
    <t>Fuel consumptions assigned to On laden [m tonnes]</t>
  </si>
  <si>
    <t>Total CO₂ emissions [m tonnes]</t>
  </si>
  <si>
    <t>CO₂ emissions from all voyages between ports under a MS jurisdiction [m tonnes]</t>
  </si>
  <si>
    <t>CO₂ emissions from all voyages which departed from ports under a MS jurisdiction [m tonnes]</t>
  </si>
  <si>
    <t>CO₂ emissions from all voyages to ports under a MS jurisdiction [m tonnes]</t>
  </si>
  <si>
    <t>CO₂ emissions which occurred within ports under a MS jurisdiction at berth [m tonnes]</t>
  </si>
  <si>
    <t>CO₂ emissions assigned to Passenger transport [m tonnes]</t>
  </si>
  <si>
    <t>CO₂ emissions assigned to Freight transport [m tonnes]</t>
  </si>
  <si>
    <t>CO₂ emissions assigned to On laden [m tonnes]</t>
  </si>
  <si>
    <t>Annual Time spent at sea [hours]</t>
  </si>
  <si>
    <t>Annual average Fuel consumption per distance [kg / n mile]</t>
  </si>
  <si>
    <t>Annual average Fuel consumption per transport work (mass) [g / m tonnes · n miles]</t>
  </si>
  <si>
    <t>Annual average Fuel consumption per transport work (volume) [g / m³ · n miles]</t>
  </si>
  <si>
    <t>Annual average Fuel consumption per transport work (dwt) [g / dwt carried · n miles]</t>
  </si>
  <si>
    <t>Annual average Fuel consumption per transport work (pax) [g / pax · n miles]</t>
  </si>
  <si>
    <t>Annual average Fuel consumption per transport work (freight) [g / m tonnes · n miles]</t>
  </si>
  <si>
    <t>Total CO₂e emissions [m tonnes] - [calculated for validation]</t>
  </si>
  <si>
    <t>Annual average CO₂ emissions per distance [kg CO₂ / n mile]</t>
  </si>
  <si>
    <t>Annual average CO₂ emissions per transport work (mass) [g CO₂ / m tonnes · n miles]</t>
  </si>
  <si>
    <t>Transport work (tnm) - [calculated for validation]</t>
  </si>
  <si>
    <t>Annual average CO₂ emissions per transport work (volume) [g CO₂ / m³ · n miles]</t>
  </si>
  <si>
    <t>Annual average CO₂ emissions per transport work (dwt) [g CO₂ / dwt carried · n miles]</t>
  </si>
  <si>
    <t>Annual average CO₂ emissions per transport work (pax) [g CO₂ / pax · n miles]</t>
  </si>
  <si>
    <t>Annual average CO₂ emissions per transport work (freight) [g CO₂ / m tonnes · n miles]</t>
  </si>
  <si>
    <t>Through ice [n miles]</t>
  </si>
  <si>
    <t>Time spent at sea [hours]</t>
  </si>
  <si>
    <t>Total time spent at sea through ice [hours]</t>
  </si>
  <si>
    <t>Fuel consumption per distance on laden voyages [kg / n mile]</t>
  </si>
  <si>
    <t>Fuel consumption per transport work (mass) on laden voyages [g / m tonnes · n miles]</t>
  </si>
  <si>
    <t>Fuel consumption per transport work (volume) on laden voyages [g / m³ · n miles]</t>
  </si>
  <si>
    <t>Fuel consumption per transport work (dwt) on laden voyages [g / dwt carried · n miles]</t>
  </si>
  <si>
    <t>Fuel consumption per transport work (pax) on laden voyages [g / pax · n miles]</t>
  </si>
  <si>
    <t>Fuel consumption per transport work (freight) on laden voyages [g / m tonnes · n miles]</t>
  </si>
  <si>
    <t>CO₂ emissions per distance on laden voyages [kg CO₂ / n mile]</t>
  </si>
  <si>
    <t>CO₂ emissions per transport work (mass) on laden voyages [g CO₂ / m tonnes · n miles]</t>
  </si>
  <si>
    <t>CO₂ emissions per transport work (volume) on laden voyages [g CO₂ / m³ · n miles]</t>
  </si>
  <si>
    <t>CO₂ emissions per transport work (dwt) on laden voyages [g CO₂ / dwt carried · n miles]</t>
  </si>
  <si>
    <t>CO₂ emissions per transport work (pax) on laden voyages [g CO₂ / pax · n miles]</t>
  </si>
  <si>
    <t>CO₂ emissions per transport work (freight) on laden voyages [g CO₂ / m tonnes · n miles]</t>
  </si>
  <si>
    <t>Additional information to facilitate the understanding of the reported average operational energy efficiency indicators</t>
  </si>
  <si>
    <t>Average density of the cargo transported [m tonnes / m³]</t>
  </si>
  <si>
    <t>CSL ELBE</t>
  </si>
  <si>
    <t>Bulk carrier</t>
  </si>
  <si>
    <t>EIV (11.21 gCO₂/t·nm)</t>
  </si>
  <si>
    <t>Valletta</t>
  </si>
  <si>
    <t>IA</t>
  </si>
  <si>
    <t>22/04/2022</t>
  </si>
  <si>
    <t>30/06/2023</t>
  </si>
  <si>
    <t>581</t>
  </si>
  <si>
    <t>HELLENIC LLOYD'S S.A.</t>
  </si>
  <si>
    <t>HELLENIC ACCREDITATION SYSTEM</t>
  </si>
  <si>
    <t>348 Syggrou Avenue,</t>
  </si>
  <si>
    <t>Athens</t>
  </si>
  <si>
    <t>1190</t>
  </si>
  <si>
    <t>Greece</t>
  </si>
  <si>
    <t>Yes</t>
  </si>
  <si>
    <t>N/A</t>
  </si>
  <si>
    <t>BW BOSTON</t>
  </si>
  <si>
    <t>LNG carrier</t>
  </si>
  <si>
    <t>EIV (11.48 gCO₂/t·nm)</t>
  </si>
  <si>
    <t>Stavanger</t>
  </si>
  <si>
    <t>27/03/2022</t>
  </si>
  <si>
    <t>DNV GL</t>
  </si>
  <si>
    <t>German national accreditation body (DAkkS)</t>
  </si>
  <si>
    <t>Brooktorkai 18</t>
  </si>
  <si>
    <t>20457 Hamburg</t>
  </si>
  <si>
    <t>D-VS-16026-01-00</t>
  </si>
  <si>
    <t>Germany</t>
  </si>
  <si>
    <t>GLADIATOR</t>
  </si>
  <si>
    <t>Oil tanker</t>
  </si>
  <si>
    <t>EIV (4.64 gCO₂/t·nm)</t>
  </si>
  <si>
    <t>Gibraltar</t>
  </si>
  <si>
    <t>13/04/2022</t>
  </si>
  <si>
    <t>MSC FANTASIA</t>
  </si>
  <si>
    <t>Passenger ship</t>
  </si>
  <si>
    <t>EIV (3.3 gCO₂/t·nm)</t>
  </si>
  <si>
    <t>Panama</t>
  </si>
  <si>
    <t>03/05/2022</t>
  </si>
  <si>
    <t>Bureau Veritas Certification France</t>
  </si>
  <si>
    <t>COFRAC</t>
  </si>
  <si>
    <t>Le Triangle de l'Arche
9, cours du Triangle</t>
  </si>
  <si>
    <t>92937 PARIS LA DEFENSE</t>
  </si>
  <si>
    <t>4-0076</t>
  </si>
  <si>
    <t>France</t>
  </si>
  <si>
    <t>CO2 emissions calculations based on fuel consumption and relevant parameters.</t>
  </si>
  <si>
    <t>ETP 2017 WB2</t>
  </si>
  <si>
    <t>mtCO2e</t>
  </si>
  <si>
    <t>draft version - do not circulate</t>
  </si>
  <si>
    <t>OPTIONAL - Target aggregation sheet</t>
  </si>
  <si>
    <t>Emissions and activity data (as entered in tool interface)</t>
  </si>
  <si>
    <t>Vessel type</t>
  </si>
  <si>
    <t>Vessel size</t>
  </si>
  <si>
    <t>Base year</t>
  </si>
  <si>
    <t>Target year</t>
  </si>
  <si>
    <t>WTW emissions
(tCO2e)</t>
  </si>
  <si>
    <t>Activity
(t.nm or GT.nm)</t>
  </si>
  <si>
    <t>WTW carbon intensity
(gCO2e/t.nm or gCO2e/GT.nm)</t>
  </si>
  <si>
    <t>WtW emissions
(tCO2e)</t>
  </si>
  <si>
    <t>% 
reduction</t>
  </si>
  <si>
    <t>%
reduction</t>
  </si>
  <si>
    <t>Combined results</t>
  </si>
  <si>
    <t>CALCULATIONS</t>
  </si>
  <si>
    <t>Transport Mode</t>
  </si>
  <si>
    <t>Type of sector</t>
  </si>
  <si>
    <t>Base Year</t>
  </si>
  <si>
    <t>Target Year</t>
  </si>
  <si>
    <t>Base year activity:</t>
  </si>
  <si>
    <t>Expected target year activity:</t>
  </si>
  <si>
    <t>WTW Emissions</t>
  </si>
  <si>
    <t>Forecast assuming a linear company growth</t>
  </si>
  <si>
    <t>WTW - WB2C</t>
  </si>
  <si>
    <t>Sector emissions</t>
  </si>
  <si>
    <t>Sector activity</t>
  </si>
  <si>
    <t>Sector intensity</t>
  </si>
  <si>
    <t>Company emissions</t>
  </si>
  <si>
    <t>d</t>
  </si>
  <si>
    <t>m</t>
  </si>
  <si>
    <t>py</t>
  </si>
  <si>
    <t>Company activity</t>
  </si>
  <si>
    <t>Company intensity</t>
  </si>
  <si>
    <t>WTW - 1.5C</t>
  </si>
  <si>
    <t>M parameter original formula</t>
  </si>
  <si>
    <t>M parameter simplification</t>
  </si>
  <si>
    <t>my = (CAb /SAb) / (CAy /SAy)   [equation (4) in SDA report]</t>
  </si>
  <si>
    <t xml:space="preserve">my = (CAb /CAy)* (SAy /SAb) </t>
  </si>
  <si>
    <t>Given the lack of base year activity (magnitude) to calculate m parameter, an indexed factor for sectoral growth was applied</t>
  </si>
  <si>
    <t xml:space="preserve">Where: </t>
  </si>
  <si>
    <t>Where:</t>
  </si>
  <si>
    <t xml:space="preserve">my Market share parameter in year y (%) </t>
  </si>
  <si>
    <t>(SAy /SAb) Proxy indexed sector growth for subsectors</t>
  </si>
  <si>
    <t xml:space="preserve">CAb Activity of the company in base year b </t>
  </si>
  <si>
    <t xml:space="preserve">SAb Activity of the sector in base year b </t>
  </si>
  <si>
    <t xml:space="preserve">CAy Activity of the company in year y </t>
  </si>
  <si>
    <t>SAy Activity of the sector in year y</t>
  </si>
  <si>
    <t>Catalogues</t>
  </si>
  <si>
    <t>Type</t>
  </si>
  <si>
    <t>Transport mode / Transport Category</t>
  </si>
  <si>
    <t>Approach</t>
  </si>
  <si>
    <t>Linear Decarbonization Approach</t>
  </si>
  <si>
    <t>Sectoral Decarbonization Approach (SDA)</t>
  </si>
  <si>
    <t>Type of Transport</t>
  </si>
  <si>
    <t>(Dropdown formula names)</t>
  </si>
  <si>
    <t>Bulk_Carrier</t>
  </si>
  <si>
    <t>Chemical_Tanker</t>
  </si>
  <si>
    <t>Ferry_Passenger_Only</t>
  </si>
  <si>
    <t>Ferry_RoRo_and_Passenger</t>
  </si>
  <si>
    <t>General_Cargo</t>
  </si>
  <si>
    <t>Liquefied_Gas_Tanker</t>
  </si>
  <si>
    <t>Oil_Tanker</t>
  </si>
  <si>
    <t>Other_Liquid_Tanker</t>
  </si>
  <si>
    <t>Refrigerated_bulk</t>
  </si>
  <si>
    <t>Vehicle_Carrier</t>
  </si>
  <si>
    <t>Graph data</t>
  </si>
  <si>
    <t>Sector</t>
  </si>
  <si>
    <t>scenario</t>
  </si>
  <si>
    <t>WB2C</t>
  </si>
  <si>
    <t>Sector WTW emissions (Indexed)</t>
  </si>
  <si>
    <t>Sector WTT emissions (Indexed)</t>
  </si>
  <si>
    <t>Sector TTW emissions (Indexed)</t>
  </si>
  <si>
    <t xml:space="preserve">Target year emissions </t>
  </si>
  <si>
    <t>1.5C</t>
  </si>
  <si>
    <t>Back end data 1.5C</t>
  </si>
  <si>
    <t>WTW emissions (MT CO2)</t>
  </si>
  <si>
    <t>Transport mode/category</t>
  </si>
  <si>
    <t>Data paste from UMAS modelling sheet</t>
  </si>
  <si>
    <t>WTW emissions (INDEXED)</t>
  </si>
  <si>
    <t>Activity</t>
  </si>
  <si>
    <t>Ship type/size</t>
  </si>
  <si>
    <t>Billion tnm</t>
  </si>
  <si>
    <t>WTT Emissions (MT CO2)</t>
  </si>
  <si>
    <t>TTW emissions (MT CO2)</t>
  </si>
  <si>
    <t>other</t>
  </si>
  <si>
    <t>Back end data WB2C</t>
  </si>
  <si>
    <t>Activity (billion pkm, tkm)</t>
  </si>
  <si>
    <t>gCO2/pkm</t>
  </si>
  <si>
    <t>gCO2/tkm</t>
  </si>
  <si>
    <t>gCO2/vkm</t>
  </si>
  <si>
    <t>lge/100km</t>
  </si>
  <si>
    <t>Average New Passenger Light-duty vehicles (PLDVs) Fuel Economy (lge / 100km), INCLUDING the effect of ELECTRICITY</t>
  </si>
  <si>
    <t>Average New  LCV Fuel Economy (lge / 100km), INCLUDING the effect of ELECTRICITY</t>
  </si>
  <si>
    <t>Average New HFTs Fuel Economy (lge / 100km), INCLUDING the effect of ELECTRICITY</t>
  </si>
  <si>
    <t>Average New MFTs Fuel Economy (lge / 100km), INCLUDING the effect of ELECTRICITY</t>
  </si>
  <si>
    <t>Vehicle load</t>
  </si>
  <si>
    <t>Passenger - New light duty vehicles</t>
  </si>
  <si>
    <t>Freight - New light commercial vehicles</t>
  </si>
  <si>
    <t>Freight - New medium freight trucks (MFT)</t>
  </si>
  <si>
    <t>Freight - New heavy freight trucks (HFT)</t>
  </si>
  <si>
    <t>LOG Fixes / Edits from v0.1 to v0.3</t>
  </si>
  <si>
    <t>replaced data for ferry passenger and cruise</t>
  </si>
  <si>
    <t>changed activity units for ferry passenger and cruise</t>
  </si>
  <si>
    <t>improvements to aggregator tab</t>
  </si>
  <si>
    <t>new instructions to aggregator tab</t>
  </si>
  <si>
    <t>LOG Fixes / Edits from v0 to v0.1</t>
  </si>
  <si>
    <t>SECTION 1</t>
  </si>
  <si>
    <t>May we remove the words "Shipping Activity," as all of the options are ship types?</t>
  </si>
  <si>
    <t>See text in red on UI - text for scope 3 users?</t>
  </si>
  <si>
    <t>May we remove the words "or other activity category," as all of the options are ship types?</t>
  </si>
  <si>
    <t>See text in red on UI</t>
  </si>
  <si>
    <t>May we please alphabetize ship types?</t>
  </si>
  <si>
    <t>May we please break ferries into "Ferry (Roll On/Off Passenger)" and "Ferry (Passenger Only)?"</t>
  </si>
  <si>
    <t>Partially done, see edits - not all changes possible due to limit on formula name for cascading dropdown</t>
  </si>
  <si>
    <t>May we please change "Other liquid tankers" to "Other Liquid Tanker" (singular versus plural)?</t>
  </si>
  <si>
    <t>May we please add a dropdown for "Vehicle Carrier?"</t>
  </si>
  <si>
    <t>SECTION 3</t>
  </si>
  <si>
    <t>May we please change “well to wheel” to “well to wake”</t>
  </si>
  <si>
    <t>The base year activity comment box needs to match the ship type (this is the transport activity thing we talked about)</t>
  </si>
  <si>
    <t>Yes (confirm)</t>
  </si>
  <si>
    <t>GENERAL</t>
  </si>
  <si>
    <t>I’m prompted with two alerts (see attached screenshots) on startup of the tool.</t>
  </si>
  <si>
    <t>Not sure how to get rid of those, there are no external links AFAIK</t>
  </si>
  <si>
    <t>Sometimes the vessel type dropdown freezes on me (not sure if this is my computer or the tool, though).</t>
  </si>
  <si>
    <t>Both?</t>
  </si>
  <si>
    <t>Comments from Rebekah</t>
  </si>
  <si>
    <t>Comments from Maersk</t>
  </si>
  <si>
    <t>Added column on aggregator tab</t>
  </si>
  <si>
    <t>Data from JMB</t>
  </si>
  <si>
    <t>Added data for 2015-2017 &amp; revised data for default pathways</t>
  </si>
  <si>
    <t>(DWT) 10,000 - 34,999</t>
  </si>
  <si>
    <r>
      <rPr>
        <b/>
        <sz val="14"/>
        <color rgb="FFC00000"/>
        <rFont val="Arial"/>
        <family val="2"/>
      </rPr>
      <t>IMPORTANT:</t>
    </r>
    <r>
      <rPr>
        <sz val="14"/>
        <color rgb="FFC00000"/>
        <rFont val="Arial"/>
        <family val="2"/>
      </rPr>
      <t xml:space="preserve"> By using this tool you acknowledge that you have read, understood and agree to our Terms of Use and Disclaimer.</t>
    </r>
  </si>
  <si>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Science Based Targets initiative (SBTi) and its "Partner Organizations" (CDP, the United Nations Global Compact (UNGC), World Resources Institute (WRI), and the World Wide Fund for Nature (WWF))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t>
  </si>
  <si>
    <t>The Tool and associated materials have been prepared by the SBTi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Tool relies on data obtained from a variety of third-party sources. This data was obtained from sources believed by the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t>
  </si>
  <si>
    <t>References</t>
  </si>
  <si>
    <t>History of revisions</t>
  </si>
  <si>
    <t xml:space="preserve">Version </t>
  </si>
  <si>
    <t>Release date</t>
  </si>
  <si>
    <t>Description</t>
  </si>
  <si>
    <t>DRAFT 0.0</t>
  </si>
  <si>
    <t>-----</t>
  </si>
  <si>
    <t>Draft for beta-testing / SBTi review</t>
  </si>
  <si>
    <t>Released for public use</t>
  </si>
  <si>
    <t>Version 1.0</t>
  </si>
  <si>
    <t xml:space="preserve">Version: </t>
  </si>
  <si>
    <t>Company WTW intensity</t>
  </si>
  <si>
    <t>Sector WTW intensity</t>
  </si>
  <si>
    <t>Target WTW intensity</t>
  </si>
  <si>
    <t>Sector WTW emissions (indexed)</t>
  </si>
  <si>
    <t>Target WTW emissions</t>
  </si>
  <si>
    <t>Target modelling results - WB2C (Scope 3 only)</t>
  </si>
  <si>
    <t>Any base year between 2018 and the current year is eligible</t>
  </si>
  <si>
    <t>Near-term targets must cover a maximum of 10 years from the date the target is submitted to the SBTi for validation</t>
  </si>
  <si>
    <r>
      <rPr>
        <b/>
        <sz val="12"/>
        <color theme="1"/>
        <rFont val="Arial"/>
        <family val="2"/>
      </rPr>
      <t xml:space="preserve">Step 1: </t>
    </r>
    <r>
      <rPr>
        <sz val="12"/>
        <color theme="1"/>
        <rFont val="Arial"/>
        <family val="2"/>
      </rPr>
      <t>List the vessel type, size, base year emissions (WTW), activity, and target year activity in columns D, E,G, H and J for each different vessel type or size category for which targets are to be calculated.</t>
    </r>
  </si>
  <si>
    <r>
      <t xml:space="preserve">Step 2: </t>
    </r>
    <r>
      <rPr>
        <sz val="12"/>
        <color theme="1"/>
        <rFont val="Arial"/>
        <family val="2"/>
      </rPr>
      <t xml:space="preserve">Calculate the targets for each different vessel type or size category using the “Tool” tab. </t>
    </r>
  </si>
  <si>
    <t xml:space="preserve">For a full list of references for data and assumptions used in this tool please consult the guidance documents titled "Science Based Target Setting for the Maritime Transport Sector". </t>
  </si>
  <si>
    <t>Version 1.1</t>
  </si>
  <si>
    <t>Minor adjustments (intensity metric units corrected to GTn.m), added table with vessel kinds and types.</t>
  </si>
  <si>
    <t>Vessel kind</t>
  </si>
  <si>
    <t>Aggregates Carrier</t>
  </si>
  <si>
    <t>Bulk Carrier (with Vehicle Decks)</t>
  </si>
  <si>
    <t>Bulk Carrier, Laker Only</t>
  </si>
  <si>
    <t>Bulk Carrier, Self-discharging</t>
  </si>
  <si>
    <t>Bulk Carrier, Self-discharging, Laker</t>
  </si>
  <si>
    <t>Bulk/Caustic Soda Carrier (CABU)</t>
  </si>
  <si>
    <t>Bulk/Oil Carrier (OBO)</t>
  </si>
  <si>
    <t>Cement Carrier</t>
  </si>
  <si>
    <t>Limestone Carrier</t>
  </si>
  <si>
    <t>Ore Carrier</t>
  </si>
  <si>
    <t>Ore/Oil Carrier</t>
  </si>
  <si>
    <t>Powder Carrier</t>
  </si>
  <si>
    <t>Refined Sugar Carrier</t>
  </si>
  <si>
    <t>Stone Carrier</t>
  </si>
  <si>
    <t>Urea Carrier</t>
  </si>
  <si>
    <t>Wood Chips Carrier</t>
  </si>
  <si>
    <t>Bulk/Sulphuric Acid Carrier</t>
  </si>
  <si>
    <t>Chemical Tanker, Inland Waterways</t>
  </si>
  <si>
    <t>Chemical/Products Tanker</t>
  </si>
  <si>
    <t>Chemical/Products Tanker, Inland Waterways</t>
  </si>
  <si>
    <t>CNG Tanker</t>
  </si>
  <si>
    <t>Edible Oil Tanker</t>
  </si>
  <si>
    <t>Glue Tanker</t>
  </si>
  <si>
    <t>Latex Tanker</t>
  </si>
  <si>
    <t>Molten Sulphur Tanker</t>
  </si>
  <si>
    <t>Vegetable Oil Tanker</t>
  </si>
  <si>
    <t>Wine Tanker</t>
  </si>
  <si>
    <t>Beer Tanker</t>
  </si>
  <si>
    <t>Container Ship (Fully Cellular)</t>
  </si>
  <si>
    <t>Container Ship (Fully Cellular), Inland Waterways</t>
  </si>
  <si>
    <t>Container Ship (Fully Cellular/Ro-Ro Facility)</t>
  </si>
  <si>
    <t>Barge Carrier</t>
  </si>
  <si>
    <t>Deck Cargo Ship</t>
  </si>
  <si>
    <t>General Cargo Ship</t>
  </si>
  <si>
    <t>General Cargo Ship (with Ro-Ro facility)</t>
  </si>
  <si>
    <t>General Cargo Ship, Self-discharging</t>
  </si>
  <si>
    <t>General Cargo, Inland Waterways</t>
  </si>
  <si>
    <t>General Cargo/Passenger Ship</t>
  </si>
  <si>
    <t>General Cargo/Passenger Ship, Inland Waterways</t>
  </si>
  <si>
    <t>General Cargo/Tanker</t>
  </si>
  <si>
    <t>Heavy Load Carrier</t>
  </si>
  <si>
    <t>Heavy Load Carrier, Semi-Submersible</t>
  </si>
  <si>
    <t>Livestock Carrier</t>
  </si>
  <si>
    <t>Munitions Carrier</t>
  </si>
  <si>
    <t>Nuclear Fuel Carrier</t>
  </si>
  <si>
    <t>Nuclear Fuel Carrier (with Ro-Ro facility)</t>
  </si>
  <si>
    <t>Open Hatch Cargo Ship</t>
  </si>
  <si>
    <t>Palletised Cargo Ship</t>
  </si>
  <si>
    <t>Yacht Carrier, Semi-Submersible</t>
  </si>
  <si>
    <r>
      <t>CO</t>
    </r>
    <r>
      <rPr>
        <vertAlign val="subscript"/>
        <sz val="11"/>
        <color theme="1"/>
        <rFont val="Arial"/>
        <family val="2"/>
      </rPr>
      <t>2</t>
    </r>
    <r>
      <rPr>
        <sz val="11"/>
        <color theme="1"/>
        <rFont val="Arial"/>
        <family val="2"/>
      </rPr>
      <t xml:space="preserve"> Tanker</t>
    </r>
  </si>
  <si>
    <t>Liquified Gas Tanker</t>
  </si>
  <si>
    <t>Combination Gas Tanker (LNG/LPG)</t>
  </si>
  <si>
    <t>LNG Tanker</t>
  </si>
  <si>
    <t>LPG Tanker</t>
  </si>
  <si>
    <t>LPG Tanker, Inland Waterways</t>
  </si>
  <si>
    <t>LPG/Chemical Tanker</t>
  </si>
  <si>
    <t>Asphalt/Bitumen Tanker</t>
  </si>
  <si>
    <t>Coal/Oil Mixture Tanker</t>
  </si>
  <si>
    <t>Crude Oil Tanker</t>
  </si>
  <si>
    <t>Crude/Oil Products Tanker</t>
  </si>
  <si>
    <t>Oil Tanker, Inland Waterways</t>
  </si>
  <si>
    <t>Products Tanker</t>
  </si>
  <si>
    <t>Shuttle Tanker</t>
  </si>
  <si>
    <t>Tanker (Unspecified)</t>
  </si>
  <si>
    <t>Alcohol Tanker</t>
  </si>
  <si>
    <t>Other Liquids Tanker</t>
  </si>
  <si>
    <t>Caprolactam Tanker</t>
  </si>
  <si>
    <t>Effluent carrier</t>
  </si>
  <si>
    <t>Fruit Juice Carrier, Refrigerated</t>
  </si>
  <si>
    <t>Molasses Tanker</t>
  </si>
  <si>
    <t>Water Tanker</t>
  </si>
  <si>
    <t>Water Tanker, Inland Waterways</t>
  </si>
  <si>
    <t>Passenger Ship</t>
  </si>
  <si>
    <t>Ferry (Passenger Only)</t>
  </si>
  <si>
    <t>Passenger Ship, Inland Waterways</t>
  </si>
  <si>
    <t>Cruise Ship, Inland Waterways</t>
  </si>
  <si>
    <t>Passenger/Cruise</t>
  </si>
  <si>
    <t>Air Cushion Vehicle Passenger</t>
  </si>
  <si>
    <t>Ferry (RoPax)</t>
  </si>
  <si>
    <t>Air Cushion Vehicle Passenger/Ro-Ro (Vehicles)</t>
  </si>
  <si>
    <t>Passenger/Container Ship</t>
  </si>
  <si>
    <t>Passenger/Landing Craft</t>
  </si>
  <si>
    <t>Passenger/Ro-Ro Ship (Vehicles)</t>
  </si>
  <si>
    <t>Passenger/Ro-Ro Ship (Vehicles), Inland Waterways</t>
  </si>
  <si>
    <t>Passenger/Ro-Ro Ship (Vehicles/Rail)</t>
  </si>
  <si>
    <t>Refrigerated Cargo Ship</t>
  </si>
  <si>
    <t>Container/Ro-Ro Cargo Ship</t>
  </si>
  <si>
    <t>Roll On/Off (RoRo)</t>
  </si>
  <si>
    <t>Infantry Landing Craft</t>
  </si>
  <si>
    <t>Landing Craft</t>
  </si>
  <si>
    <t>Landing Ship (Dock Type)</t>
  </si>
  <si>
    <t>Rail Vehicles Carrier</t>
  </si>
  <si>
    <t>Ro-Ro Cargo Ship</t>
  </si>
  <si>
    <t>Ro-Ro Cargo Ship, Inland Waterways</t>
  </si>
  <si>
    <t>Car Park</t>
  </si>
  <si>
    <t>Vehicles Carrier</t>
  </si>
  <si>
    <t>SBTi Maritime Guidance - Appendix 2</t>
  </si>
  <si>
    <t>Examples of the kinds of vessels included in each of the vessel type categories available in this tool.</t>
  </si>
  <si>
    <t>LOG FIXES from v1 to v1.1</t>
  </si>
  <si>
    <t>- Fixed issue when vessels which transport work is based on GTnm, when "Default" value is selected, description of transport work was in "tonnes nm"</t>
  </si>
  <si>
    <t>- Change Offshore to be GTnm based</t>
  </si>
  <si>
    <t>- Added sheet in tool with Appendix 2 from TG</t>
  </si>
  <si>
    <t>Other Liquids Tankers</t>
  </si>
  <si>
    <t>- Fixed issue when "Other liquids tankers" - size selection drop-down did not work due to wrong "name" in name manager formula</t>
  </si>
  <si>
    <r>
      <t xml:space="preserve">Step 3: </t>
    </r>
    <r>
      <rPr>
        <sz val="12"/>
        <color theme="1"/>
        <rFont val="Arial"/>
        <family val="2"/>
      </rPr>
      <t xml:space="preserve">Input the results calculated in step 2 into columns L through T of the SBTaggregator tab.  The aggregated results and prorated reduction target are shown in at the bottom of row of this table. 
</t>
    </r>
    <r>
      <rPr>
        <b/>
        <u/>
        <sz val="12"/>
        <rFont val="Arial"/>
        <family val="2"/>
      </rPr>
      <t>Please note that only intensity targets with the same activity denominators (unit) can be aggregated.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</si>
</sst>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mmm\-yyyy"/>
    <numFmt numFmtId="165" formatCode="0.00000000"/>
    <numFmt numFmtId="166" formatCode="0.0%"/>
    <numFmt numFmtId="167" formatCode="0.000%"/>
    <numFmt numFmtId="168" formatCode="0.0000%"/>
    <numFmt numFmtId="169" formatCode="_-* #,##0_-;\-* #,##0_-;_-* &quot;-&quot;??_-;_-@"/>
    <numFmt numFmtId="170" formatCode="#,##0.0"/>
    <numFmt numFmtId="171" formatCode="0.000000"/>
    <numFmt numFmtId="172" formatCode="0.0000"/>
    <numFmt numFmtId="173" formatCode="#,##0.000"/>
    <numFmt numFmtId="174" formatCode="[$-409]d\-mmm\-yy;@"/>
    <numFmt numFmtId="175" formatCode="0.0"/>
  </numFmts>
  <fonts count="88" x14ac:knownFonts="1">
    <font>
      <sz val="11"/>
      <color theme="1"/>
      <name val="Calibri"/>
      <scheme val="minor"/>
    </font>
    <font>
      <sz val="11"/>
      <color theme="1"/>
      <name val="Calibri"/>
      <family val="2"/>
      <scheme val="minor"/>
    </font>
    <font>
      <sz val="11"/>
      <color theme="1"/>
      <name val="Calibri"/>
      <family val="2"/>
      <scheme val="minor"/>
    </font>
    <font>
      <sz val="10"/>
      <color theme="1"/>
      <name val="Calibri"/>
      <family val="2"/>
    </font>
    <font>
      <b/>
      <sz val="11"/>
      <color rgb="FF000000"/>
      <name val="Arial"/>
      <family val="2"/>
    </font>
    <font>
      <b/>
      <sz val="11"/>
      <color theme="1"/>
      <name val="Arial"/>
      <family val="2"/>
    </font>
    <font>
      <sz val="12"/>
      <color theme="1"/>
      <name val="Calibri"/>
      <family val="2"/>
    </font>
    <font>
      <b/>
      <sz val="18"/>
      <color theme="1"/>
      <name val="Arial"/>
      <family val="2"/>
    </font>
    <font>
      <sz val="11"/>
      <color theme="1"/>
      <name val="Arial"/>
      <family val="2"/>
    </font>
    <font>
      <sz val="12"/>
      <color theme="1"/>
      <name val="Arial"/>
      <family val="2"/>
    </font>
    <font>
      <sz val="11"/>
      <name val="Calibri"/>
      <family val="2"/>
    </font>
    <font>
      <b/>
      <sz val="16"/>
      <color rgb="FF833C0B"/>
      <name val="Arial"/>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u/>
      <sz val="8"/>
      <color theme="10"/>
      <name val="Arial"/>
      <family val="2"/>
    </font>
    <font>
      <u/>
      <sz val="10"/>
      <color theme="10"/>
      <name val="Arial"/>
      <family val="2"/>
    </font>
    <font>
      <u/>
      <sz val="11"/>
      <color rgb="FF0000FF"/>
      <name val="Arial"/>
      <family val="2"/>
    </font>
    <font>
      <b/>
      <sz val="16"/>
      <color rgb="FF00546E"/>
      <name val="Arial"/>
      <family val="2"/>
    </font>
    <font>
      <i/>
      <sz val="11"/>
      <color rgb="FF7F7F7F"/>
      <name val="Arial"/>
      <family val="2"/>
    </font>
    <font>
      <i/>
      <sz val="11"/>
      <color theme="1"/>
      <name val="Arial"/>
      <family val="2"/>
    </font>
    <font>
      <i/>
      <sz val="10"/>
      <color theme="1"/>
      <name val="Arial"/>
      <family val="2"/>
    </font>
    <font>
      <sz val="10"/>
      <color rgb="FF262626"/>
      <name val="Arial"/>
      <family val="2"/>
    </font>
    <font>
      <u/>
      <sz val="8"/>
      <color rgb="FFFF0000"/>
      <name val="Arial"/>
      <family val="2"/>
    </font>
    <font>
      <i/>
      <sz val="10"/>
      <color rgb="FF262626"/>
      <name val="Arial"/>
      <family val="2"/>
    </font>
    <font>
      <b/>
      <sz val="16"/>
      <color rgb="FF3F3F3F"/>
      <name val="Arial"/>
      <family val="2"/>
    </font>
    <font>
      <i/>
      <sz val="10"/>
      <color rgb="FF7F7F7F"/>
      <name val="Arial"/>
      <family val="2"/>
    </font>
    <font>
      <sz val="11"/>
      <color rgb="FF7F7F7F"/>
      <name val="Arial"/>
      <family val="2"/>
    </font>
    <font>
      <b/>
      <sz val="14"/>
      <color theme="9"/>
      <name val="Arial"/>
      <family val="2"/>
    </font>
    <font>
      <u/>
      <sz val="11"/>
      <color rgb="FF0070C0"/>
      <name val="Arial"/>
      <family val="2"/>
    </font>
    <font>
      <sz val="10"/>
      <color theme="0"/>
      <name val="Arial"/>
      <family val="2"/>
    </font>
    <font>
      <sz val="10"/>
      <color theme="1"/>
      <name val="Arial"/>
      <family val="2"/>
    </font>
    <font>
      <i/>
      <sz val="10"/>
      <color rgb="FFFF0000"/>
      <name val="Arial"/>
      <family val="2"/>
    </font>
    <font>
      <sz val="11"/>
      <color theme="1"/>
      <name val="Calibri"/>
      <family val="2"/>
    </font>
    <font>
      <b/>
      <sz val="16"/>
      <color rgb="FFFF0000"/>
      <name val="Arial"/>
      <family val="2"/>
    </font>
    <font>
      <b/>
      <sz val="14"/>
      <color theme="1"/>
      <name val="Arial"/>
      <family val="2"/>
    </font>
    <font>
      <b/>
      <sz val="14"/>
      <color theme="1"/>
      <name val="Calibri"/>
      <family val="2"/>
    </font>
    <font>
      <b/>
      <sz val="10"/>
      <color theme="0"/>
      <name val="Arial"/>
      <family val="2"/>
    </font>
    <font>
      <b/>
      <sz val="10"/>
      <color theme="1"/>
      <name val="Arial"/>
      <family val="2"/>
    </font>
    <font>
      <b/>
      <sz val="11"/>
      <color theme="1"/>
      <name val="Calibri"/>
      <family val="2"/>
    </font>
    <font>
      <sz val="11"/>
      <color theme="1"/>
      <name val="Calibri"/>
      <family val="2"/>
      <scheme val="minor"/>
    </font>
    <font>
      <b/>
      <sz val="7"/>
      <color rgb="FF1C2337"/>
      <name val="Open Sans"/>
      <family val="2"/>
    </font>
    <font>
      <sz val="11"/>
      <color theme="0"/>
      <name val="Arial"/>
      <family val="2"/>
    </font>
    <font>
      <u/>
      <sz val="10"/>
      <color theme="10"/>
      <name val="Arial"/>
      <family val="2"/>
    </font>
    <font>
      <u/>
      <sz val="10"/>
      <color theme="10"/>
      <name val="Arial"/>
      <family val="2"/>
    </font>
    <font>
      <sz val="16"/>
      <color theme="1"/>
      <name val="Arial"/>
      <family val="2"/>
    </font>
    <font>
      <b/>
      <sz val="11"/>
      <color theme="0"/>
      <name val="Arial"/>
      <family val="2"/>
    </font>
    <font>
      <b/>
      <sz val="16"/>
      <color theme="1"/>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8"/>
      <color rgb="FF000000"/>
      <name val="Arial"/>
      <family val="2"/>
    </font>
    <font>
      <sz val="9"/>
      <color theme="1"/>
      <name val="Arial"/>
      <family val="2"/>
    </font>
    <font>
      <b/>
      <sz val="8"/>
      <color rgb="FFFF0000"/>
      <name val="Arial"/>
      <family val="2"/>
    </font>
    <font>
      <b/>
      <sz val="8"/>
      <color rgb="FF000000"/>
      <name val="Arial"/>
      <family val="2"/>
    </font>
    <font>
      <sz val="10"/>
      <color rgb="FF000000"/>
      <name val="Calibri"/>
      <family val="2"/>
    </font>
    <font>
      <b/>
      <sz val="11"/>
      <color rgb="FFFF0000"/>
      <name val="Calibri"/>
      <family val="2"/>
    </font>
    <font>
      <sz val="10"/>
      <color theme="1"/>
      <name val="Quattrocento Sans"/>
      <family val="2"/>
    </font>
    <font>
      <sz val="12"/>
      <color theme="1"/>
      <name val="Calibri"/>
      <family val="2"/>
      <scheme val="minor"/>
    </font>
    <font>
      <sz val="14"/>
      <color rgb="FFC00000"/>
      <name val="Arial"/>
      <family val="2"/>
    </font>
    <font>
      <b/>
      <sz val="14"/>
      <color rgb="FFC00000"/>
      <name val="Arial"/>
      <family val="2"/>
    </font>
    <font>
      <sz val="10"/>
      <color rgb="FF00546E"/>
      <name val="Arial"/>
      <family val="2"/>
    </font>
    <font>
      <b/>
      <sz val="20"/>
      <color rgb="FF00546E"/>
      <name val="Arial"/>
      <family val="2"/>
    </font>
    <font>
      <b/>
      <sz val="16"/>
      <color rgb="FF00546E"/>
      <name val="Arial"/>
      <family val="2"/>
    </font>
    <font>
      <sz val="10"/>
      <color theme="0"/>
      <name val="Arial"/>
      <family val="2"/>
    </font>
    <font>
      <sz val="11"/>
      <color theme="0"/>
      <name val="Arial"/>
      <family val="2"/>
    </font>
    <font>
      <sz val="11"/>
      <color theme="1"/>
      <name val="Arial"/>
      <family val="2"/>
    </font>
    <font>
      <b/>
      <sz val="10"/>
      <color theme="0"/>
      <name val="Arial"/>
      <family val="2"/>
    </font>
    <font>
      <b/>
      <sz val="16"/>
      <color theme="0"/>
      <name val="Arial"/>
      <family val="2"/>
    </font>
    <font>
      <sz val="11"/>
      <color theme="0"/>
      <name val="Calibri"/>
      <family val="2"/>
    </font>
    <font>
      <u/>
      <sz val="10"/>
      <color theme="10"/>
      <name val="Arial"/>
      <family val="2"/>
    </font>
    <font>
      <b/>
      <sz val="8"/>
      <color theme="1"/>
      <name val="Arial"/>
      <family val="2"/>
    </font>
    <font>
      <sz val="9"/>
      <color theme="1"/>
      <name val="Arial"/>
      <family val="2"/>
    </font>
    <font>
      <b/>
      <sz val="9"/>
      <color theme="1"/>
      <name val="Arial"/>
      <family val="2"/>
    </font>
    <font>
      <b/>
      <sz val="7"/>
      <color theme="1"/>
      <name val="Arial"/>
      <family val="2"/>
    </font>
    <font>
      <sz val="7"/>
      <color theme="1"/>
      <name val="Arial"/>
      <family val="2"/>
    </font>
    <font>
      <b/>
      <sz val="7"/>
      <color rgb="FF833C0B"/>
      <name val="Arial"/>
      <family val="2"/>
    </font>
    <font>
      <sz val="7"/>
      <name val="Calibri"/>
      <family val="2"/>
    </font>
    <font>
      <b/>
      <sz val="16"/>
      <color rgb="FF3F3F3F"/>
      <name val="Arial"/>
      <family val="2"/>
    </font>
    <font>
      <i/>
      <sz val="10"/>
      <color theme="1"/>
      <name val="Arial"/>
      <family val="2"/>
    </font>
    <font>
      <i/>
      <sz val="10"/>
      <name val="Arial"/>
      <family val="2"/>
    </font>
    <font>
      <sz val="12"/>
      <color theme="1"/>
      <name val="Arial"/>
      <family val="2"/>
    </font>
    <font>
      <b/>
      <sz val="12"/>
      <color theme="1"/>
      <name val="Arial"/>
      <family val="2"/>
    </font>
    <font>
      <b/>
      <u/>
      <sz val="12"/>
      <name val="Arial"/>
      <family val="2"/>
    </font>
    <font>
      <vertAlign val="subscript"/>
      <sz val="11"/>
      <color theme="1"/>
      <name val="Arial"/>
      <family val="2"/>
    </font>
  </fonts>
  <fills count="28">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0000"/>
        <bgColor rgb="FFFF0000"/>
      </patternFill>
    </fill>
    <fill>
      <patternFill patternType="solid">
        <fgColor rgb="FF00546E"/>
        <bgColor rgb="FF00546E"/>
      </patternFill>
    </fill>
    <fill>
      <patternFill patternType="solid">
        <fgColor rgb="FFFFE598"/>
        <bgColor rgb="FFFFE598"/>
      </patternFill>
    </fill>
    <fill>
      <patternFill patternType="solid">
        <fgColor rgb="FFD8D8D8"/>
        <bgColor rgb="FFD8D8D8"/>
      </patternFill>
    </fill>
    <fill>
      <patternFill patternType="solid">
        <fgColor rgb="FFFFCC66"/>
        <bgColor rgb="FFFFCC66"/>
      </patternFill>
    </fill>
    <fill>
      <patternFill patternType="solid">
        <fgColor rgb="FFF4B083"/>
        <bgColor rgb="FFF4B083"/>
      </patternFill>
    </fill>
    <fill>
      <patternFill patternType="solid">
        <fgColor rgb="FF8EAADB"/>
        <bgColor rgb="FF8EAADB"/>
      </patternFill>
    </fill>
    <fill>
      <patternFill patternType="solid">
        <fgColor rgb="FF00B0F0"/>
        <bgColor rgb="FF00B0F0"/>
      </patternFill>
    </fill>
    <fill>
      <patternFill patternType="solid">
        <fgColor rgb="FFBF9000"/>
        <bgColor rgb="FFBF9000"/>
      </patternFill>
    </fill>
    <fill>
      <patternFill patternType="solid">
        <fgColor rgb="FF7030A0"/>
        <bgColor rgb="FF7030A0"/>
      </patternFill>
    </fill>
    <fill>
      <patternFill patternType="solid">
        <fgColor rgb="FF2F5496"/>
        <bgColor rgb="FF2F5496"/>
      </patternFill>
    </fill>
    <fill>
      <patternFill patternType="solid">
        <fgColor rgb="FF00B050"/>
        <bgColor rgb="FF00B050"/>
      </patternFill>
    </fill>
    <fill>
      <patternFill patternType="solid">
        <fgColor rgb="FFA5A5A5"/>
        <bgColor rgb="FFA5A5A5"/>
      </patternFill>
    </fill>
    <fill>
      <patternFill patternType="solid">
        <fgColor rgb="FFE7E6E6"/>
        <bgColor rgb="FFE7E6E6"/>
      </patternFill>
    </fill>
    <fill>
      <patternFill patternType="solid">
        <fgColor rgb="FFF2F2F2"/>
        <bgColor rgb="FFF2F2F2"/>
      </patternFill>
    </fill>
    <fill>
      <patternFill patternType="solid">
        <fgColor rgb="FF3F3F3F"/>
        <bgColor rgb="FF3F3F3F"/>
      </patternFill>
    </fill>
    <fill>
      <patternFill patternType="solid">
        <fgColor rgb="FFCFD0D1"/>
        <bgColor rgb="FFCFD0D1"/>
      </patternFill>
    </fill>
    <fill>
      <patternFill patternType="solid">
        <fgColor rgb="FFD9D9D9"/>
        <bgColor rgb="FFD9D9D9"/>
      </patternFill>
    </fill>
    <fill>
      <patternFill patternType="solid">
        <fgColor rgb="FFFFC000"/>
        <bgColor rgb="FFFFC000"/>
      </patternFill>
    </fill>
    <fill>
      <patternFill patternType="solid">
        <fgColor rgb="FFFBE4D5"/>
        <bgColor rgb="FFFBE4D5"/>
      </patternFill>
    </fill>
    <fill>
      <patternFill patternType="solid">
        <fgColor rgb="FFC5E0B3"/>
        <bgColor rgb="FFC5E0B3"/>
      </patternFill>
    </fill>
    <fill>
      <patternFill patternType="solid">
        <fgColor theme="0"/>
        <bgColor indexed="64"/>
      </patternFill>
    </fill>
    <fill>
      <patternFill patternType="solid">
        <fgColor rgb="FF00546E"/>
        <bgColor indexed="64"/>
      </patternFill>
    </fill>
    <fill>
      <patternFill patternType="solid">
        <fgColor rgb="FFFFFF00"/>
        <bgColor indexed="64"/>
      </patternFill>
    </fill>
  </fills>
  <borders count="57">
    <border>
      <left/>
      <right/>
      <top/>
      <bottom/>
      <diagonal/>
    </border>
    <border>
      <left/>
      <right/>
      <top/>
      <bottom/>
      <diagonal/>
    </border>
    <border>
      <left/>
      <right/>
      <top style="medium">
        <color rgb="FF000000"/>
      </top>
      <bottom/>
      <diagonal/>
    </border>
    <border>
      <left/>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ck">
        <color theme="0"/>
      </bottom>
      <diagonal/>
    </border>
    <border>
      <left/>
      <right/>
      <top style="thin">
        <color rgb="FF000000"/>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thin">
        <color rgb="FF000000"/>
      </left>
      <right/>
      <top/>
      <bottom/>
      <diagonal/>
    </border>
    <border>
      <left/>
      <right style="medium">
        <color rgb="FF000000"/>
      </right>
      <top/>
      <bottom/>
      <diagonal/>
    </border>
    <border>
      <left/>
      <right/>
      <top style="medium">
        <color rgb="FF000000"/>
      </top>
      <bottom/>
      <diagonal/>
    </border>
    <border>
      <left/>
      <right/>
      <top/>
      <bottom style="thick">
        <color theme="0"/>
      </bottom>
      <diagonal/>
    </border>
    <border>
      <left/>
      <right/>
      <top/>
      <bottom style="thick">
        <color theme="0"/>
      </bottom>
      <diagonal/>
    </border>
    <border>
      <left/>
      <right/>
      <top/>
      <bottom style="thick">
        <color theme="0"/>
      </bottom>
      <diagonal/>
    </border>
    <border>
      <left/>
      <right/>
      <top/>
      <bottom/>
      <diagonal/>
    </border>
    <border>
      <left style="thick">
        <color theme="0"/>
      </left>
      <right/>
      <top/>
      <bottom/>
      <diagonal/>
    </border>
    <border>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style="thick">
        <color theme="0"/>
      </left>
      <right/>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thin">
        <color rgb="FF00546E"/>
      </bottom>
      <diagonal/>
    </border>
    <border>
      <left/>
      <right/>
      <top style="thin">
        <color rgb="FF00546E"/>
      </top>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ck">
        <color theme="0"/>
      </top>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1" fillId="0" borderId="34"/>
  </cellStyleXfs>
  <cellXfs count="337">
    <xf numFmtId="0" fontId="0" fillId="0" borderId="0" xfId="0"/>
    <xf numFmtId="0" fontId="3" fillId="0" borderId="0" xfId="0" applyFont="1" applyAlignment="1">
      <alignment vertical="center"/>
    </xf>
    <xf numFmtId="0" fontId="4" fillId="0" borderId="0" xfId="0" applyFont="1" applyAlignment="1">
      <alignment horizontal="left"/>
    </xf>
    <xf numFmtId="0" fontId="5" fillId="0" borderId="0" xfId="0" applyFont="1" applyAlignment="1">
      <alignment horizontal="left"/>
    </xf>
    <xf numFmtId="0" fontId="3" fillId="2" borderId="1" xfId="0" applyFont="1" applyFill="1" applyBorder="1" applyAlignment="1">
      <alignment vertical="center"/>
    </xf>
    <xf numFmtId="0" fontId="6" fillId="0" borderId="0" xfId="0" applyFont="1"/>
    <xf numFmtId="0" fontId="6" fillId="0" borderId="2" xfId="0" applyFont="1" applyBorder="1" applyAlignment="1">
      <alignment vertical="top" wrapText="1"/>
    </xf>
    <xf numFmtId="0" fontId="8" fillId="3" borderId="1" xfId="0" applyFont="1" applyFill="1" applyBorder="1" applyAlignment="1">
      <alignment vertical="center"/>
    </xf>
    <xf numFmtId="0" fontId="11" fillId="0" borderId="3" xfId="0" applyFont="1" applyBorder="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14" fillId="0" borderId="0" xfId="0" applyFont="1" applyAlignment="1">
      <alignment vertical="center"/>
    </xf>
    <xf numFmtId="0" fontId="15" fillId="0" borderId="0" xfId="0" applyFont="1" applyAlignment="1">
      <alignment horizontal="center" vertical="center"/>
    </xf>
    <xf numFmtId="164" fontId="5" fillId="0" borderId="0" xfId="0" applyNumberFormat="1" applyFont="1" applyAlignment="1">
      <alignment horizontal="left" vertical="center"/>
    </xf>
    <xf numFmtId="0" fontId="18" fillId="0" borderId="0" xfId="0" applyFont="1" applyAlignment="1">
      <alignment horizontal="left" vertical="center"/>
    </xf>
    <xf numFmtId="0" fontId="8" fillId="5" borderId="1" xfId="0" applyFont="1" applyFill="1" applyBorder="1" applyAlignment="1">
      <alignment vertical="center"/>
    </xf>
    <xf numFmtId="0" fontId="19" fillId="0" borderId="0" xfId="0" applyFont="1" applyAlignment="1">
      <alignment vertical="center"/>
    </xf>
    <xf numFmtId="0" fontId="9" fillId="0" borderId="0" xfId="0" applyFont="1" applyAlignment="1">
      <alignment vertical="center"/>
    </xf>
    <xf numFmtId="0" fontId="20" fillId="0" borderId="3" xfId="0" applyFont="1" applyBorder="1" applyAlignment="1">
      <alignment vertical="center"/>
    </xf>
    <xf numFmtId="0" fontId="5" fillId="0" borderId="3" xfId="0" applyFont="1" applyBorder="1" applyAlignment="1">
      <alignment vertical="center"/>
    </xf>
    <xf numFmtId="0" fontId="8" fillId="0" borderId="3" xfId="0" applyFont="1" applyBorder="1" applyAlignment="1">
      <alignment vertical="center"/>
    </xf>
    <xf numFmtId="0" fontId="21" fillId="0" borderId="3" xfId="0" applyFont="1" applyBorder="1" applyAlignment="1">
      <alignment horizontal="right" vertical="center"/>
    </xf>
    <xf numFmtId="0" fontId="22" fillId="0" borderId="0" xfId="0" applyFont="1" applyAlignment="1">
      <alignment vertical="center"/>
    </xf>
    <xf numFmtId="0" fontId="21" fillId="0" borderId="0" xfId="0" applyFont="1" applyAlignment="1">
      <alignment horizontal="right" vertical="center"/>
    </xf>
    <xf numFmtId="0" fontId="23" fillId="0" borderId="0" xfId="0" applyFont="1" applyAlignment="1">
      <alignment horizontal="left" vertical="center"/>
    </xf>
    <xf numFmtId="0" fontId="24" fillId="0" borderId="0" xfId="0" applyFont="1" applyAlignment="1">
      <alignment vertical="center"/>
    </xf>
    <xf numFmtId="0" fontId="25" fillId="0" borderId="0" xfId="0" applyFont="1" applyAlignment="1">
      <alignment horizontal="left" vertical="center"/>
    </xf>
    <xf numFmtId="0" fontId="24" fillId="0" borderId="3" xfId="0" applyFont="1" applyBorder="1" applyAlignment="1">
      <alignment vertical="center"/>
    </xf>
    <xf numFmtId="0" fontId="8" fillId="0" borderId="3" xfId="0" applyFont="1" applyBorder="1" applyAlignment="1">
      <alignment horizontal="left" vertical="center"/>
    </xf>
    <xf numFmtId="0" fontId="16" fillId="0" borderId="3" xfId="0" applyFont="1" applyBorder="1" applyAlignment="1">
      <alignment horizontal="center" vertical="center"/>
    </xf>
    <xf numFmtId="0" fontId="16" fillId="0" borderId="0" xfId="0" applyFont="1" applyAlignment="1">
      <alignment vertical="center"/>
    </xf>
    <xf numFmtId="0" fontId="26"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horizontal="right" vertical="center"/>
    </xf>
    <xf numFmtId="0" fontId="5" fillId="0" borderId="0" xfId="0" applyFont="1" applyAlignment="1">
      <alignment vertical="center"/>
    </xf>
    <xf numFmtId="0" fontId="8" fillId="0" borderId="0" xfId="0" applyFont="1" applyAlignment="1">
      <alignment horizontal="center" vertical="center"/>
    </xf>
    <xf numFmtId="0" fontId="24" fillId="0" borderId="0" xfId="0" applyFont="1" applyAlignment="1">
      <alignment horizontal="left" vertical="center"/>
    </xf>
    <xf numFmtId="0" fontId="27" fillId="0" borderId="0" xfId="0" applyFont="1" applyAlignment="1">
      <alignment vertical="center"/>
    </xf>
    <xf numFmtId="165" fontId="8" fillId="0" borderId="0" xfId="0" applyNumberFormat="1" applyFont="1" applyAlignment="1">
      <alignment vertical="center"/>
    </xf>
    <xf numFmtId="0" fontId="28" fillId="0" borderId="0" xfId="0" applyFont="1" applyAlignment="1">
      <alignment horizontal="left" vertical="center"/>
    </xf>
    <xf numFmtId="0" fontId="29" fillId="0" borderId="0" xfId="0" applyFont="1" applyAlignment="1">
      <alignment vertical="center"/>
    </xf>
    <xf numFmtId="0" fontId="30" fillId="3" borderId="1" xfId="0" applyFont="1" applyFill="1" applyBorder="1" applyAlignment="1">
      <alignment vertical="center"/>
    </xf>
    <xf numFmtId="0" fontId="31" fillId="3" borderId="1" xfId="0" applyFont="1" applyFill="1" applyBorder="1" applyAlignment="1">
      <alignment vertical="center"/>
    </xf>
    <xf numFmtId="0" fontId="5" fillId="0" borderId="0" xfId="0" applyFont="1" applyAlignment="1">
      <alignment horizontal="center" vertical="center" wrapText="1"/>
    </xf>
    <xf numFmtId="4" fontId="32" fillId="5" borderId="10" xfId="0" applyNumberFormat="1" applyFont="1" applyFill="1" applyBorder="1" applyAlignment="1">
      <alignment horizontal="center" vertical="center"/>
    </xf>
    <xf numFmtId="3" fontId="33" fillId="7" borderId="10" xfId="0" applyNumberFormat="1" applyFont="1" applyFill="1" applyBorder="1" applyAlignment="1">
      <alignment horizontal="center" vertical="center"/>
    </xf>
    <xf numFmtId="166" fontId="33" fillId="7" borderId="10" xfId="0" applyNumberFormat="1" applyFont="1" applyFill="1" applyBorder="1" applyAlignment="1">
      <alignment horizontal="center" vertical="center"/>
    </xf>
    <xf numFmtId="0" fontId="34" fillId="0" borderId="0" xfId="0" applyFont="1" applyAlignment="1">
      <alignment horizontal="left" vertical="center"/>
    </xf>
    <xf numFmtId="4" fontId="33" fillId="7" borderId="10" xfId="0" applyNumberFormat="1" applyFont="1" applyFill="1" applyBorder="1" applyAlignment="1">
      <alignment horizontal="center" vertical="center"/>
    </xf>
    <xf numFmtId="0" fontId="35" fillId="0" borderId="0" xfId="0" applyFont="1"/>
    <xf numFmtId="0" fontId="35" fillId="0" borderId="11" xfId="0" applyFont="1" applyBorder="1"/>
    <xf numFmtId="9" fontId="8" fillId="3" borderId="1" xfId="0" applyNumberFormat="1" applyFont="1" applyFill="1" applyBorder="1" applyAlignment="1">
      <alignment vertical="center"/>
    </xf>
    <xf numFmtId="168" fontId="8" fillId="3" borderId="1" xfId="0" applyNumberFormat="1" applyFont="1" applyFill="1" applyBorder="1" applyAlignment="1">
      <alignment vertical="center"/>
    </xf>
    <xf numFmtId="0" fontId="36" fillId="3" borderId="1" xfId="0" applyFont="1" applyFill="1" applyBorder="1" applyAlignment="1">
      <alignment vertical="center"/>
    </xf>
    <xf numFmtId="0" fontId="37" fillId="0" borderId="0" xfId="0" applyFont="1" applyAlignment="1">
      <alignment vertical="center"/>
    </xf>
    <xf numFmtId="0" fontId="8" fillId="0" borderId="0" xfId="0" applyFont="1" applyAlignment="1">
      <alignment horizontal="center" vertical="center" wrapText="1"/>
    </xf>
    <xf numFmtId="0" fontId="33" fillId="0" borderId="0" xfId="0" applyFont="1" applyAlignment="1">
      <alignment horizontal="center" vertical="center" wrapText="1"/>
    </xf>
    <xf numFmtId="167" fontId="33" fillId="0" borderId="0" xfId="0" applyNumberFormat="1" applyFont="1" applyAlignment="1">
      <alignment horizontal="center" vertical="center" wrapText="1"/>
    </xf>
    <xf numFmtId="0" fontId="14" fillId="3" borderId="1" xfId="0" applyFont="1" applyFill="1" applyBorder="1" applyAlignment="1">
      <alignment vertical="center"/>
    </xf>
    <xf numFmtId="0" fontId="8" fillId="3" borderId="1" xfId="0" applyFont="1" applyFill="1" applyBorder="1" applyAlignment="1">
      <alignment vertical="top" wrapText="1"/>
    </xf>
    <xf numFmtId="4" fontId="38" fillId="0" borderId="0" xfId="0" applyNumberFormat="1" applyFont="1"/>
    <xf numFmtId="4" fontId="32" fillId="5" borderId="10" xfId="0" applyNumberFormat="1" applyFont="1" applyFill="1" applyBorder="1" applyAlignment="1">
      <alignment horizontal="left" vertical="center"/>
    </xf>
    <xf numFmtId="1" fontId="40" fillId="7" borderId="10" xfId="0" applyNumberFormat="1" applyFont="1" applyFill="1" applyBorder="1" applyAlignment="1">
      <alignment horizontal="center" vertical="center"/>
    </xf>
    <xf numFmtId="4" fontId="32" fillId="5" borderId="10" xfId="0" applyNumberFormat="1" applyFont="1" applyFill="1" applyBorder="1" applyAlignment="1">
      <alignment horizontal="right" vertical="center"/>
    </xf>
    <xf numFmtId="4" fontId="33" fillId="7"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4" fontId="8" fillId="3" borderId="1" xfId="0" applyNumberFormat="1" applyFont="1" applyFill="1" applyBorder="1" applyAlignment="1">
      <alignment vertical="center"/>
    </xf>
    <xf numFmtId="0" fontId="41" fillId="0" borderId="12" xfId="0" applyFont="1" applyBorder="1"/>
    <xf numFmtId="0" fontId="35" fillId="0" borderId="2" xfId="0" applyFont="1" applyBorder="1"/>
    <xf numFmtId="0" fontId="41" fillId="0" borderId="13" xfId="0" applyFont="1" applyBorder="1"/>
    <xf numFmtId="0" fontId="35" fillId="0" borderId="14" xfId="0" applyFont="1" applyBorder="1"/>
    <xf numFmtId="0" fontId="35" fillId="0" borderId="15" xfId="0" applyFont="1" applyBorder="1"/>
    <xf numFmtId="0" fontId="41" fillId="0" borderId="16" xfId="0" applyFont="1" applyBorder="1" applyAlignment="1">
      <alignment vertical="top" wrapText="1"/>
    </xf>
    <xf numFmtId="0" fontId="41" fillId="0" borderId="3" xfId="0" applyFont="1" applyBorder="1" applyAlignment="1">
      <alignment vertical="top" wrapText="1"/>
    </xf>
    <xf numFmtId="0" fontId="41" fillId="2" borderId="17" xfId="0" applyFont="1" applyFill="1" applyBorder="1" applyAlignment="1">
      <alignment vertical="top" wrapText="1"/>
    </xf>
    <xf numFmtId="0" fontId="41" fillId="0" borderId="16" xfId="0" applyFont="1" applyBorder="1" applyAlignment="1">
      <alignment horizontal="center" vertical="top" wrapText="1"/>
    </xf>
    <xf numFmtId="0" fontId="41" fillId="0" borderId="3" xfId="0" applyFont="1" applyBorder="1" applyAlignment="1">
      <alignment horizontal="center" vertical="top" wrapText="1"/>
    </xf>
    <xf numFmtId="0" fontId="41" fillId="0" borderId="18" xfId="0" applyFont="1" applyBorder="1" applyAlignment="1">
      <alignment vertical="top" wrapText="1"/>
    </xf>
    <xf numFmtId="0" fontId="41" fillId="0" borderId="19" xfId="0" applyFont="1" applyBorder="1" applyAlignment="1">
      <alignment vertical="top" wrapText="1"/>
    </xf>
    <xf numFmtId="0" fontId="35" fillId="0" borderId="20" xfId="0" applyFont="1" applyBorder="1"/>
    <xf numFmtId="0" fontId="35" fillId="0" borderId="20" xfId="0" applyFont="1" applyBorder="1" applyAlignment="1">
      <alignment horizontal="center"/>
    </xf>
    <xf numFmtId="0" fontId="35" fillId="0" borderId="0" xfId="0" applyFont="1" applyAlignment="1">
      <alignment horizontal="center"/>
    </xf>
    <xf numFmtId="0" fontId="35" fillId="0" borderId="21" xfId="0" applyFont="1" applyBorder="1"/>
    <xf numFmtId="0" fontId="35" fillId="0" borderId="22" xfId="0" applyFont="1" applyBorder="1"/>
    <xf numFmtId="0" fontId="42" fillId="0" borderId="0" xfId="0" applyFont="1"/>
    <xf numFmtId="0" fontId="43" fillId="0" borderId="0" xfId="0" applyFont="1"/>
    <xf numFmtId="0" fontId="16" fillId="9" borderId="23" xfId="0" applyFont="1" applyFill="1" applyBorder="1" applyAlignment="1">
      <alignment horizontal="center"/>
    </xf>
    <xf numFmtId="0" fontId="16" fillId="0" borderId="0" xfId="0" applyFont="1" applyAlignment="1">
      <alignment horizontal="center"/>
    </xf>
    <xf numFmtId="0" fontId="16" fillId="0" borderId="20" xfId="0" applyFont="1" applyBorder="1"/>
    <xf numFmtId="169" fontId="16" fillId="0" borderId="0" xfId="0" applyNumberFormat="1" applyFont="1"/>
    <xf numFmtId="2" fontId="35" fillId="0" borderId="0" xfId="0" applyNumberFormat="1" applyFont="1"/>
    <xf numFmtId="169" fontId="16" fillId="10" borderId="1" xfId="0" applyNumberFormat="1" applyFont="1" applyFill="1" applyBorder="1"/>
    <xf numFmtId="169" fontId="16" fillId="11" borderId="1" xfId="0" applyNumberFormat="1" applyFont="1" applyFill="1" applyBorder="1"/>
    <xf numFmtId="169" fontId="16" fillId="12" borderId="1" xfId="0" applyNumberFormat="1" applyFont="1" applyFill="1" applyBorder="1"/>
    <xf numFmtId="169" fontId="16" fillId="13" borderId="1" xfId="0" applyNumberFormat="1" applyFont="1" applyFill="1" applyBorder="1"/>
    <xf numFmtId="169" fontId="16" fillId="4" borderId="1" xfId="0" applyNumberFormat="1" applyFont="1" applyFill="1" applyBorder="1"/>
    <xf numFmtId="169" fontId="16" fillId="14" borderId="1" xfId="0" applyNumberFormat="1" applyFont="1" applyFill="1" applyBorder="1"/>
    <xf numFmtId="169" fontId="16" fillId="15" borderId="1" xfId="0" applyNumberFormat="1" applyFont="1" applyFill="1" applyBorder="1"/>
    <xf numFmtId="0" fontId="10" fillId="0" borderId="34" xfId="0" applyFont="1" applyBorder="1"/>
    <xf numFmtId="0" fontId="5" fillId="0" borderId="0" xfId="0" applyFont="1"/>
    <xf numFmtId="0" fontId="16" fillId="0" borderId="0" xfId="0" applyFont="1"/>
    <xf numFmtId="0" fontId="50" fillId="0" borderId="0" xfId="0" applyFont="1"/>
    <xf numFmtId="0" fontId="16" fillId="0" borderId="38" xfId="0" applyFont="1" applyBorder="1" applyAlignment="1">
      <alignment horizontal="left"/>
    </xf>
    <xf numFmtId="0" fontId="52" fillId="0" borderId="0" xfId="0" applyFont="1" applyAlignment="1">
      <alignment horizontal="left" vertical="center"/>
    </xf>
    <xf numFmtId="2" fontId="16" fillId="0" borderId="0" xfId="0" applyNumberFormat="1" applyFont="1"/>
    <xf numFmtId="0" fontId="16" fillId="0" borderId="9" xfId="0" applyFont="1" applyBorder="1" applyAlignment="1">
      <alignment horizontal="left"/>
    </xf>
    <xf numFmtId="4" fontId="16" fillId="0" borderId="9" xfId="0" applyNumberFormat="1" applyFont="1" applyBorder="1" applyAlignment="1">
      <alignment horizontal="left"/>
    </xf>
    <xf numFmtId="0" fontId="52" fillId="0" borderId="0" xfId="0" applyFont="1" applyAlignment="1">
      <alignment horizontal="left"/>
    </xf>
    <xf numFmtId="171" fontId="16" fillId="0" borderId="0" xfId="0" applyNumberFormat="1" applyFont="1"/>
    <xf numFmtId="172" fontId="16" fillId="0" borderId="0" xfId="0" applyNumberFormat="1" applyFont="1"/>
    <xf numFmtId="0" fontId="50" fillId="0" borderId="0" xfId="0" applyFont="1" applyAlignment="1">
      <alignment horizontal="left"/>
    </xf>
    <xf numFmtId="0" fontId="16" fillId="0" borderId="9" xfId="0" applyFont="1" applyBorder="1"/>
    <xf numFmtId="0" fontId="50" fillId="17" borderId="9" xfId="0" applyFont="1" applyFill="1" applyBorder="1" applyAlignment="1">
      <alignment horizontal="center" vertical="center"/>
    </xf>
    <xf numFmtId="0" fontId="50" fillId="18" borderId="9" xfId="0" applyFont="1" applyFill="1" applyBorder="1" applyAlignment="1">
      <alignment horizontal="center" vertical="center"/>
    </xf>
    <xf numFmtId="0" fontId="16" fillId="0" borderId="0" xfId="0" applyFont="1" applyAlignment="1">
      <alignment horizontal="center" vertical="center"/>
    </xf>
    <xf numFmtId="166" fontId="35" fillId="0" borderId="0" xfId="0" applyNumberFormat="1" applyFont="1"/>
    <xf numFmtId="166" fontId="41" fillId="0" borderId="0" xfId="0" applyNumberFormat="1" applyFont="1"/>
    <xf numFmtId="4" fontId="16" fillId="0" borderId="0" xfId="0" applyNumberFormat="1" applyFont="1" applyAlignment="1">
      <alignment horizontal="left"/>
    </xf>
    <xf numFmtId="0" fontId="54" fillId="0" borderId="0" xfId="0" applyFont="1" applyAlignment="1">
      <alignment horizontal="left" vertical="center"/>
    </xf>
    <xf numFmtId="0" fontId="41" fillId="0" borderId="0" xfId="0" applyFont="1"/>
    <xf numFmtId="0" fontId="55" fillId="0" borderId="0" xfId="0" applyFont="1"/>
    <xf numFmtId="0" fontId="55" fillId="0" borderId="3" xfId="0" applyFont="1" applyBorder="1" applyAlignment="1">
      <alignment vertical="center"/>
    </xf>
    <xf numFmtId="0" fontId="55" fillId="0" borderId="3" xfId="0" applyFont="1" applyBorder="1" applyAlignment="1">
      <alignment horizontal="center" vertical="center"/>
    </xf>
    <xf numFmtId="0" fontId="51" fillId="0" borderId="0" xfId="0" applyFont="1" applyAlignment="1">
      <alignment vertical="center"/>
    </xf>
    <xf numFmtId="0" fontId="55" fillId="0" borderId="0" xfId="0" applyFont="1" applyAlignment="1">
      <alignment vertical="center"/>
    </xf>
    <xf numFmtId="0" fontId="55" fillId="0" borderId="0" xfId="0" applyFont="1" applyAlignment="1">
      <alignment horizontal="center" vertical="center"/>
    </xf>
    <xf numFmtId="0" fontId="51" fillId="0" borderId="0" xfId="0" applyFont="1" applyAlignment="1">
      <alignment horizontal="right" vertical="center"/>
    </xf>
    <xf numFmtId="0" fontId="51" fillId="0" borderId="0" xfId="0" applyFont="1" applyAlignment="1">
      <alignment horizontal="center" vertical="center"/>
    </xf>
    <xf numFmtId="0" fontId="55" fillId="0" borderId="0" xfId="0" applyFont="1" applyAlignment="1">
      <alignment horizontal="center"/>
    </xf>
    <xf numFmtId="173" fontId="55" fillId="0" borderId="0" xfId="0" applyNumberFormat="1" applyFont="1" applyAlignment="1">
      <alignment horizontal="center" vertical="center"/>
    </xf>
    <xf numFmtId="3" fontId="55" fillId="0" borderId="0" xfId="0" applyNumberFormat="1" applyFont="1" applyAlignment="1">
      <alignment horizontal="center" vertical="center"/>
    </xf>
    <xf numFmtId="4" fontId="55" fillId="0" borderId="0" xfId="0" applyNumberFormat="1" applyFont="1" applyAlignment="1">
      <alignment horizontal="center" vertical="center"/>
    </xf>
    <xf numFmtId="2" fontId="55" fillId="0" borderId="0" xfId="0" applyNumberFormat="1" applyFont="1" applyAlignment="1">
      <alignment horizontal="center" vertical="center"/>
    </xf>
    <xf numFmtId="4" fontId="55" fillId="0" borderId="0" xfId="0" applyNumberFormat="1" applyFont="1" applyAlignment="1">
      <alignment vertical="center"/>
    </xf>
    <xf numFmtId="0" fontId="16" fillId="0" borderId="0" xfId="0" applyFont="1" applyAlignment="1">
      <alignment horizontal="left"/>
    </xf>
    <xf numFmtId="0" fontId="56" fillId="0" borderId="0" xfId="0" applyFont="1"/>
    <xf numFmtId="0" fontId="57" fillId="0" borderId="0" xfId="0" applyFont="1" applyAlignment="1">
      <alignment horizontal="center" vertical="center"/>
    </xf>
    <xf numFmtId="0" fontId="57" fillId="0" borderId="0" xfId="0" applyFont="1" applyAlignment="1">
      <alignment horizontal="left" vertical="center"/>
    </xf>
    <xf numFmtId="0" fontId="57" fillId="20" borderId="1" xfId="0" applyFont="1" applyFill="1" applyBorder="1" applyAlignment="1">
      <alignment horizontal="center" vertical="center"/>
    </xf>
    <xf numFmtId="0" fontId="54" fillId="0" borderId="0" xfId="0" applyFont="1" applyAlignment="1">
      <alignment horizontal="center" vertical="center"/>
    </xf>
    <xf numFmtId="4" fontId="16" fillId="0" borderId="0" xfId="0" applyNumberFormat="1" applyFont="1" applyAlignment="1">
      <alignment horizontal="center"/>
    </xf>
    <xf numFmtId="9" fontId="16" fillId="0" borderId="0" xfId="0" applyNumberFormat="1" applyFont="1" applyAlignment="1">
      <alignment horizontal="center"/>
    </xf>
    <xf numFmtId="10" fontId="5" fillId="0" borderId="0" xfId="0" applyNumberFormat="1" applyFont="1" applyAlignment="1">
      <alignment horizontal="center"/>
    </xf>
    <xf numFmtId="4" fontId="54" fillId="0" borderId="0" xfId="0" applyNumberFormat="1" applyFont="1" applyAlignment="1">
      <alignment horizontal="center" vertical="center"/>
    </xf>
    <xf numFmtId="4" fontId="16" fillId="2" borderId="1" xfId="0" applyNumberFormat="1" applyFont="1" applyFill="1" applyBorder="1" applyAlignment="1">
      <alignment horizontal="left"/>
    </xf>
    <xf numFmtId="4" fontId="16" fillId="2" borderId="1" xfId="0" applyNumberFormat="1" applyFont="1" applyFill="1" applyBorder="1" applyAlignment="1">
      <alignment horizontal="center"/>
    </xf>
    <xf numFmtId="0" fontId="16" fillId="2" borderId="1" xfId="0" applyFont="1" applyFill="1" applyBorder="1"/>
    <xf numFmtId="0" fontId="16" fillId="21" borderId="1" xfId="0" applyFont="1" applyFill="1" applyBorder="1"/>
    <xf numFmtId="4" fontId="54" fillId="21" borderId="1" xfId="0" applyNumberFormat="1" applyFont="1" applyFill="1" applyBorder="1" applyAlignment="1">
      <alignment horizontal="center" vertical="center"/>
    </xf>
    <xf numFmtId="4" fontId="16" fillId="21" borderId="1" xfId="0" applyNumberFormat="1" applyFont="1" applyFill="1" applyBorder="1" applyAlignment="1">
      <alignment horizontal="center"/>
    </xf>
    <xf numFmtId="2" fontId="3" fillId="0" borderId="0" xfId="0" applyNumberFormat="1" applyFont="1" applyAlignment="1">
      <alignment horizontal="center" vertical="center"/>
    </xf>
    <xf numFmtId="1" fontId="16" fillId="22" borderId="9" xfId="0" applyNumberFormat="1" applyFont="1" applyFill="1" applyBorder="1" applyAlignment="1">
      <alignment horizontal="center"/>
    </xf>
    <xf numFmtId="2" fontId="3" fillId="23" borderId="1" xfId="0" applyNumberFormat="1" applyFont="1" applyFill="1" applyBorder="1" applyAlignment="1">
      <alignment horizontal="center" vertical="center"/>
    </xf>
    <xf numFmtId="2" fontId="58" fillId="24" borderId="1" xfId="0" applyNumberFormat="1" applyFont="1" applyFill="1" applyBorder="1" applyAlignment="1">
      <alignment horizontal="center" vertical="center"/>
    </xf>
    <xf numFmtId="2" fontId="16" fillId="22" borderId="9" xfId="0" applyNumberFormat="1" applyFont="1" applyFill="1" applyBorder="1" applyAlignment="1">
      <alignment horizontal="center"/>
    </xf>
    <xf numFmtId="2" fontId="35" fillId="0" borderId="0" xfId="0" applyNumberFormat="1" applyFont="1" applyAlignment="1">
      <alignment horizontal="center"/>
    </xf>
    <xf numFmtId="2" fontId="3" fillId="24" borderId="1" xfId="0" applyNumberFormat="1" applyFont="1" applyFill="1" applyBorder="1" applyAlignment="1">
      <alignment horizontal="center" vertical="center"/>
    </xf>
    <xf numFmtId="0" fontId="54" fillId="0" borderId="40" xfId="0" applyFont="1" applyBorder="1" applyAlignment="1">
      <alignment horizontal="right"/>
    </xf>
    <xf numFmtId="3" fontId="54" fillId="0" borderId="40" xfId="0" applyNumberFormat="1" applyFont="1" applyBorder="1" applyAlignment="1">
      <alignment horizontal="right"/>
    </xf>
    <xf numFmtId="3" fontId="54" fillId="0" borderId="41" xfId="0" applyNumberFormat="1" applyFont="1" applyBorder="1" applyAlignment="1">
      <alignment horizontal="right"/>
    </xf>
    <xf numFmtId="0" fontId="59" fillId="0" borderId="0" xfId="0" applyFont="1"/>
    <xf numFmtId="0" fontId="60" fillId="0" borderId="0" xfId="0" applyFont="1" applyAlignment="1">
      <alignment horizontal="right" vertical="center"/>
    </xf>
    <xf numFmtId="0" fontId="35" fillId="0" borderId="0" xfId="0" applyFont="1" applyAlignment="1">
      <alignment horizontal="right"/>
    </xf>
    <xf numFmtId="0" fontId="64" fillId="25" borderId="34" xfId="1" applyFont="1" applyFill="1" applyAlignment="1">
      <alignment horizontal="left" vertical="top" wrapText="1"/>
    </xf>
    <xf numFmtId="0" fontId="65" fillId="25" borderId="42" xfId="0" applyFont="1" applyFill="1" applyBorder="1" applyAlignment="1" applyProtection="1">
      <alignment vertical="center"/>
      <protection hidden="1"/>
    </xf>
    <xf numFmtId="0" fontId="66" fillId="25" borderId="42" xfId="0" applyFont="1" applyFill="1" applyBorder="1" applyAlignment="1" applyProtection="1">
      <alignment vertical="center"/>
      <protection hidden="1"/>
    </xf>
    <xf numFmtId="0" fontId="69" fillId="25" borderId="0" xfId="0" applyFont="1" applyFill="1" applyAlignment="1">
      <alignment horizontal="left" vertical="top" wrapText="1"/>
    </xf>
    <xf numFmtId="0" fontId="0" fillId="25" borderId="0" xfId="0" applyFill="1" applyAlignment="1">
      <alignment horizontal="left" vertical="top" wrapText="1"/>
    </xf>
    <xf numFmtId="0" fontId="0" fillId="25" borderId="0" xfId="0" applyFill="1"/>
    <xf numFmtId="0" fontId="2" fillId="0" borderId="0" xfId="0" applyFont="1"/>
    <xf numFmtId="0" fontId="74" fillId="0" borderId="0" xfId="0" applyFont="1" applyAlignment="1">
      <alignment horizontal="right" vertical="center"/>
    </xf>
    <xf numFmtId="0" fontId="73" fillId="0" borderId="0" xfId="0" applyFont="1" applyAlignment="1">
      <alignment horizontal="left" vertical="center" indent="1"/>
    </xf>
    <xf numFmtId="0" fontId="75" fillId="0" borderId="0" xfId="0" applyFont="1" applyAlignment="1">
      <alignment vertical="center"/>
    </xf>
    <xf numFmtId="3" fontId="8" fillId="6" borderId="48" xfId="0" applyNumberFormat="1" applyFont="1" applyFill="1" applyBorder="1" applyAlignment="1">
      <alignment horizontal="center" vertical="center"/>
    </xf>
    <xf numFmtId="3" fontId="8" fillId="7" borderId="48" xfId="0" applyNumberFormat="1" applyFont="1" applyFill="1" applyBorder="1" applyAlignment="1">
      <alignment horizontal="center" vertical="center"/>
    </xf>
    <xf numFmtId="0" fontId="11" fillId="0" borderId="3" xfId="0" applyFont="1" applyBorder="1" applyAlignment="1">
      <alignment horizontal="left" vertical="center"/>
    </xf>
    <xf numFmtId="4" fontId="55" fillId="0" borderId="0" xfId="0" applyNumberFormat="1" applyFont="1"/>
    <xf numFmtId="0" fontId="21" fillId="0" borderId="17" xfId="0" applyFont="1" applyBorder="1" applyAlignment="1">
      <alignment horizontal="right" vertical="center"/>
    </xf>
    <xf numFmtId="0" fontId="8" fillId="0" borderId="17" xfId="0" applyFont="1" applyBorder="1" applyAlignment="1">
      <alignment vertical="center"/>
    </xf>
    <xf numFmtId="2" fontId="55" fillId="0" borderId="0" xfId="0" applyNumberFormat="1" applyFont="1"/>
    <xf numFmtId="0" fontId="76" fillId="0" borderId="0" xfId="0" applyFont="1"/>
    <xf numFmtId="0" fontId="50" fillId="17" borderId="7" xfId="0" applyFont="1" applyFill="1" applyBorder="1" applyAlignment="1">
      <alignment horizontal="center" vertical="center"/>
    </xf>
    <xf numFmtId="10" fontId="16" fillId="0" borderId="0" xfId="0" applyNumberFormat="1" applyFont="1"/>
    <xf numFmtId="0" fontId="77" fillId="18" borderId="9" xfId="0" applyFont="1" applyFill="1" applyBorder="1" applyAlignment="1">
      <alignment horizontal="center" vertical="center"/>
    </xf>
    <xf numFmtId="0" fontId="77" fillId="19" borderId="9" xfId="0" applyFont="1" applyFill="1" applyBorder="1" applyAlignment="1">
      <alignment horizontal="center" vertical="center"/>
    </xf>
    <xf numFmtId="4" fontId="78" fillId="0" borderId="9" xfId="0" applyNumberFormat="1" applyFont="1" applyBorder="1" applyAlignment="1">
      <alignment horizontal="center" vertical="center"/>
    </xf>
    <xf numFmtId="4" fontId="78" fillId="19" borderId="9" xfId="0" applyNumberFormat="1" applyFont="1" applyFill="1" applyBorder="1" applyAlignment="1">
      <alignment horizontal="center" vertical="center"/>
    </xf>
    <xf numFmtId="4" fontId="77" fillId="18" borderId="9" xfId="0" applyNumberFormat="1" applyFont="1" applyFill="1" applyBorder="1" applyAlignment="1">
      <alignment horizontal="center" vertical="center"/>
    </xf>
    <xf numFmtId="0" fontId="78" fillId="0" borderId="0" xfId="0" applyFont="1" applyAlignment="1">
      <alignment horizontal="center" vertical="center"/>
    </xf>
    <xf numFmtId="0" fontId="77" fillId="17" borderId="9" xfId="0" applyFont="1" applyFill="1" applyBorder="1" applyAlignment="1">
      <alignment horizontal="center" vertical="center"/>
    </xf>
    <xf numFmtId="3" fontId="78" fillId="0" borderId="9" xfId="0" applyNumberFormat="1" applyFont="1" applyBorder="1" applyAlignment="1">
      <alignment horizontal="center" vertical="center"/>
    </xf>
    <xf numFmtId="0" fontId="70" fillId="26" borderId="44" xfId="0" applyFont="1" applyFill="1" applyBorder="1" applyAlignment="1">
      <alignment horizontal="center" vertical="center"/>
    </xf>
    <xf numFmtId="0" fontId="67" fillId="26" borderId="31" xfId="0" quotePrefix="1" applyFont="1" applyFill="1" applyBorder="1" applyAlignment="1">
      <alignment horizontal="center" vertical="center"/>
    </xf>
    <xf numFmtId="175" fontId="16" fillId="0" borderId="0" xfId="0" applyNumberFormat="1" applyFont="1" applyAlignment="1">
      <alignment horizontal="center"/>
    </xf>
    <xf numFmtId="0" fontId="74" fillId="0" borderId="0" xfId="0" applyFont="1" applyAlignment="1">
      <alignment horizontal="center"/>
    </xf>
    <xf numFmtId="0" fontId="81" fillId="0" borderId="0" xfId="0" applyFont="1" applyAlignment="1">
      <alignment vertical="center"/>
    </xf>
    <xf numFmtId="4" fontId="16" fillId="0" borderId="34" xfId="0" applyNumberFormat="1" applyFont="1" applyBorder="1" applyAlignment="1">
      <alignment horizontal="left"/>
    </xf>
    <xf numFmtId="0" fontId="16" fillId="0" borderId="1" xfId="0" applyFont="1" applyBorder="1"/>
    <xf numFmtId="0" fontId="16" fillId="27" borderId="0" xfId="0" applyFont="1" applyFill="1"/>
    <xf numFmtId="3" fontId="16" fillId="0" borderId="9" xfId="0" applyNumberFormat="1" applyFont="1" applyBorder="1" applyAlignment="1">
      <alignment horizontal="center"/>
    </xf>
    <xf numFmtId="0" fontId="82" fillId="0" borderId="0" xfId="0" applyFont="1" applyAlignment="1">
      <alignment horizontal="left" vertical="center"/>
    </xf>
    <xf numFmtId="0" fontId="83" fillId="0" borderId="0" xfId="0" applyFont="1" applyAlignment="1">
      <alignment horizontal="left" vertical="center"/>
    </xf>
    <xf numFmtId="4" fontId="67" fillId="5" borderId="10" xfId="0" applyNumberFormat="1" applyFont="1" applyFill="1" applyBorder="1" applyAlignment="1">
      <alignment horizontal="center" vertical="center"/>
    </xf>
    <xf numFmtId="4" fontId="39" fillId="5" borderId="10" xfId="0" applyNumberFormat="1" applyFont="1" applyFill="1" applyBorder="1" applyAlignment="1">
      <alignment horizontal="left" vertical="center" indent="2"/>
    </xf>
    <xf numFmtId="0" fontId="13" fillId="0" borderId="0" xfId="0" applyFont="1" applyAlignment="1">
      <alignment horizontal="left" vertical="center"/>
    </xf>
    <xf numFmtId="0" fontId="8" fillId="6" borderId="9" xfId="0" applyFont="1" applyFill="1" applyBorder="1" applyAlignment="1" applyProtection="1">
      <alignment horizontal="center" vertical="center"/>
      <protection locked="0"/>
    </xf>
    <xf numFmtId="3" fontId="8" fillId="6" borderId="9" xfId="0" applyNumberFormat="1" applyFont="1" applyFill="1" applyBorder="1" applyAlignment="1" applyProtection="1">
      <alignment horizontal="center" vertical="center"/>
      <protection locked="0"/>
    </xf>
    <xf numFmtId="0" fontId="44" fillId="0" borderId="4" xfId="0" applyFont="1" applyBorder="1" applyAlignment="1">
      <alignment vertical="center"/>
    </xf>
    <xf numFmtId="0" fontId="10" fillId="0" borderId="5" xfId="0" applyFont="1" applyBorder="1"/>
    <xf numFmtId="0" fontId="10" fillId="0" borderId="6" xfId="0" applyFont="1" applyBorder="1"/>
    <xf numFmtId="0" fontId="44" fillId="0" borderId="1" xfId="0" applyFont="1" applyBorder="1" applyAlignment="1">
      <alignment horizontal="center" vertical="center"/>
    </xf>
    <xf numFmtId="0" fontId="13" fillId="0" borderId="0" xfId="0" applyFont="1" applyAlignment="1">
      <alignment vertical="center"/>
    </xf>
    <xf numFmtId="0" fontId="75" fillId="0" borderId="0" xfId="0" applyFont="1" applyAlignment="1">
      <alignment horizontal="left" vertical="center"/>
    </xf>
    <xf numFmtId="0" fontId="17" fillId="0" borderId="0" xfId="0" applyFont="1" applyAlignment="1">
      <alignment horizontal="center" vertical="center"/>
    </xf>
    <xf numFmtId="0" fontId="45" fillId="0" borderId="0" xfId="0" applyFont="1" applyAlignment="1">
      <alignment horizontal="left"/>
    </xf>
    <xf numFmtId="164" fontId="76" fillId="0" borderId="0" xfId="0" applyNumberFormat="1" applyFont="1" applyAlignment="1">
      <alignment horizontal="left" vertical="center"/>
    </xf>
    <xf numFmtId="0" fontId="5" fillId="0" borderId="0" xfId="0" applyFont="1" applyAlignment="1">
      <alignment horizontal="right" vertical="top"/>
    </xf>
    <xf numFmtId="0" fontId="46" fillId="0" borderId="0" xfId="0" applyFont="1" applyAlignment="1">
      <alignment horizontal="left" vertical="center" wrapText="1"/>
    </xf>
    <xf numFmtId="0" fontId="33" fillId="0" borderId="0" xfId="0" applyFont="1"/>
    <xf numFmtId="0" fontId="66" fillId="0" borderId="3" xfId="0" applyFont="1" applyBorder="1" applyAlignment="1">
      <alignment vertical="center"/>
    </xf>
    <xf numFmtId="0" fontId="47" fillId="0" borderId="0" xfId="0" applyFont="1"/>
    <xf numFmtId="0" fontId="33" fillId="0" borderId="0" xfId="0" applyFont="1" applyProtection="1">
      <protection locked="0"/>
    </xf>
    <xf numFmtId="0" fontId="47" fillId="0" borderId="0" xfId="0" applyFont="1" applyProtection="1">
      <protection locked="0"/>
    </xf>
    <xf numFmtId="0" fontId="0" fillId="0" borderId="0" xfId="0" applyProtection="1">
      <protection locked="0"/>
    </xf>
    <xf numFmtId="0" fontId="39" fillId="5" borderId="32" xfId="0" applyFont="1" applyFill="1" applyBorder="1" applyAlignment="1" applyProtection="1">
      <alignment horizontal="center" wrapText="1"/>
      <protection locked="0"/>
    </xf>
    <xf numFmtId="0" fontId="39" fillId="5" borderId="1" xfId="0" applyFont="1" applyFill="1" applyBorder="1" applyAlignment="1" applyProtection="1">
      <alignment horizontal="center" wrapText="1"/>
      <protection locked="0"/>
    </xf>
    <xf numFmtId="0" fontId="33" fillId="0" borderId="0" xfId="0" applyFont="1" applyAlignment="1" applyProtection="1">
      <alignment horizontal="left" vertical="center"/>
      <protection locked="0"/>
    </xf>
    <xf numFmtId="0" fontId="39" fillId="5" borderId="36" xfId="0" applyFont="1" applyFill="1" applyBorder="1" applyAlignment="1" applyProtection="1">
      <alignment horizontal="center" vertical="center"/>
      <protection locked="0"/>
    </xf>
    <xf numFmtId="0" fontId="33" fillId="8" borderId="37" xfId="0" applyFont="1" applyFill="1" applyBorder="1" applyAlignment="1" applyProtection="1">
      <alignment horizontal="left" vertical="center" wrapText="1"/>
      <protection locked="0"/>
    </xf>
    <xf numFmtId="3" fontId="33" fillId="8" borderId="37" xfId="0" applyNumberFormat="1" applyFont="1" applyFill="1" applyBorder="1" applyAlignment="1" applyProtection="1">
      <alignment horizontal="center" vertical="center" wrapText="1"/>
      <protection locked="0"/>
    </xf>
    <xf numFmtId="4" fontId="33" fillId="16" borderId="37" xfId="0" applyNumberFormat="1" applyFont="1" applyFill="1" applyBorder="1" applyAlignment="1" applyProtection="1">
      <alignment horizontal="center" vertical="center" wrapText="1"/>
      <protection locked="0"/>
    </xf>
    <xf numFmtId="166" fontId="33" fillId="8" borderId="37" xfId="0" applyNumberFormat="1" applyFont="1" applyFill="1" applyBorder="1" applyAlignment="1" applyProtection="1">
      <alignment horizontal="center" vertical="center" wrapText="1"/>
      <protection locked="0"/>
    </xf>
    <xf numFmtId="4" fontId="33" fillId="8" borderId="37" xfId="0" applyNumberFormat="1" applyFont="1" applyFill="1" applyBorder="1" applyAlignment="1" applyProtection="1">
      <alignment horizontal="center" vertical="center" wrapText="1"/>
      <protection locked="0"/>
    </xf>
    <xf numFmtId="9" fontId="33" fillId="8" borderId="37" xfId="0" applyNumberFormat="1" applyFont="1" applyFill="1" applyBorder="1" applyAlignment="1" applyProtection="1">
      <alignment horizontal="center" vertical="center" wrapText="1"/>
      <protection locked="0"/>
    </xf>
    <xf numFmtId="3" fontId="33" fillId="0" borderId="0" xfId="0" applyNumberFormat="1" applyFont="1" applyProtection="1">
      <protection locked="0"/>
    </xf>
    <xf numFmtId="0" fontId="49" fillId="0" borderId="0" xfId="0" applyFont="1" applyAlignment="1" applyProtection="1">
      <alignment horizontal="right" vertical="center"/>
      <protection locked="0"/>
    </xf>
    <xf numFmtId="3" fontId="5" fillId="16" borderId="37" xfId="0" applyNumberFormat="1" applyFont="1" applyFill="1" applyBorder="1" applyAlignment="1" applyProtection="1">
      <alignment horizontal="center" vertical="center" wrapText="1"/>
      <protection locked="0"/>
    </xf>
    <xf numFmtId="170" fontId="5" fillId="16" borderId="37" xfId="0" applyNumberFormat="1" applyFont="1" applyFill="1" applyBorder="1" applyAlignment="1" applyProtection="1">
      <alignment horizontal="center" vertical="center" wrapText="1"/>
      <protection locked="0"/>
    </xf>
    <xf numFmtId="0" fontId="5" fillId="0" borderId="0" xfId="0" applyFont="1" applyProtection="1">
      <protection locked="0"/>
    </xf>
    <xf numFmtId="166" fontId="5" fillId="16" borderId="37" xfId="0" applyNumberFormat="1" applyFont="1" applyFill="1" applyBorder="1" applyAlignment="1" applyProtection="1">
      <alignment horizontal="center" vertical="center" wrapText="1"/>
      <protection locked="0"/>
    </xf>
    <xf numFmtId="4" fontId="5" fillId="16" borderId="37" xfId="0" applyNumberFormat="1" applyFont="1" applyFill="1" applyBorder="1" applyAlignment="1" applyProtection="1">
      <alignment horizontal="center" vertical="center" wrapText="1"/>
      <protection locked="0"/>
    </xf>
    <xf numFmtId="0" fontId="70" fillId="26" borderId="45" xfId="0" applyFont="1" applyFill="1" applyBorder="1" applyAlignment="1">
      <alignment horizontal="center" vertical="center"/>
    </xf>
    <xf numFmtId="0" fontId="70" fillId="26" borderId="44" xfId="0" applyFont="1" applyFill="1" applyBorder="1" applyAlignment="1">
      <alignment horizontal="center" vertical="center"/>
    </xf>
    <xf numFmtId="0" fontId="70" fillId="26" borderId="26" xfId="0" applyFont="1" applyFill="1" applyBorder="1" applyAlignment="1">
      <alignment horizontal="center" vertical="center"/>
    </xf>
    <xf numFmtId="0" fontId="67" fillId="26" borderId="46" xfId="0" quotePrefix="1" applyFont="1" applyFill="1" applyBorder="1" applyAlignment="1">
      <alignment horizontal="center" vertical="center"/>
    </xf>
    <xf numFmtId="0" fontId="67" fillId="26" borderId="31" xfId="0" quotePrefix="1" applyFont="1" applyFill="1" applyBorder="1" applyAlignment="1">
      <alignment horizontal="center" vertical="center"/>
    </xf>
    <xf numFmtId="0" fontId="67" fillId="26" borderId="47" xfId="0" applyFont="1" applyFill="1" applyBorder="1" applyAlignment="1">
      <alignment horizontal="left" vertical="center" indent="2"/>
    </xf>
    <xf numFmtId="0" fontId="67" fillId="26" borderId="46" xfId="0" applyFont="1" applyFill="1" applyBorder="1" applyAlignment="1">
      <alignment horizontal="left" vertical="center" indent="2"/>
    </xf>
    <xf numFmtId="174" fontId="67" fillId="26" borderId="46" xfId="0" quotePrefix="1" applyNumberFormat="1" applyFont="1" applyFill="1" applyBorder="1" applyAlignment="1">
      <alignment horizontal="center" vertical="center"/>
    </xf>
    <xf numFmtId="174" fontId="67" fillId="26" borderId="31" xfId="0" quotePrefix="1" applyNumberFormat="1" applyFont="1" applyFill="1" applyBorder="1" applyAlignment="1">
      <alignment horizontal="center" vertical="center"/>
    </xf>
    <xf numFmtId="0" fontId="67" fillId="26" borderId="43" xfId="0" applyFont="1" applyFill="1" applyBorder="1" applyAlignment="1" applyProtection="1">
      <alignment horizontal="center" vertical="center" wrapText="1"/>
      <protection hidden="1"/>
    </xf>
    <xf numFmtId="0" fontId="67" fillId="26" borderId="34" xfId="0" applyFont="1" applyFill="1" applyBorder="1" applyAlignment="1" applyProtection="1">
      <alignment horizontal="center" vertical="center" wrapText="1"/>
      <protection hidden="1"/>
    </xf>
    <xf numFmtId="0" fontId="7" fillId="0" borderId="0" xfId="0" applyFont="1" applyAlignment="1">
      <alignment horizontal="left" vertical="center"/>
    </xf>
    <xf numFmtId="0" fontId="0" fillId="0" borderId="0" xfId="0"/>
    <xf numFmtId="0" fontId="62" fillId="25" borderId="34" xfId="1" applyFont="1" applyFill="1" applyAlignment="1">
      <alignment horizontal="left" vertical="top" wrapText="1"/>
    </xf>
    <xf numFmtId="0" fontId="67" fillId="26" borderId="43" xfId="0" applyFont="1" applyFill="1" applyBorder="1" applyAlignment="1">
      <alignment horizontal="left" vertical="center" wrapText="1"/>
    </xf>
    <xf numFmtId="0" fontId="68" fillId="26" borderId="43" xfId="0" applyFont="1" applyFill="1" applyBorder="1" applyAlignment="1">
      <alignment horizontal="left" vertical="center" wrapText="1"/>
    </xf>
    <xf numFmtId="0" fontId="68" fillId="26" borderId="34" xfId="0" applyFont="1" applyFill="1" applyBorder="1" applyAlignment="1">
      <alignment horizontal="left" vertical="center" wrapText="1"/>
    </xf>
    <xf numFmtId="0" fontId="67" fillId="26" borderId="34" xfId="0" applyFont="1" applyFill="1" applyBorder="1" applyAlignment="1">
      <alignment horizontal="left" vertical="center" wrapText="1"/>
    </xf>
    <xf numFmtId="0" fontId="71" fillId="0" borderId="4" xfId="0" applyFont="1" applyBorder="1" applyAlignment="1">
      <alignment horizontal="center" vertical="center"/>
    </xf>
    <xf numFmtId="0" fontId="72" fillId="0" borderId="5" xfId="0" applyFont="1" applyBorder="1"/>
    <xf numFmtId="0" fontId="72" fillId="0" borderId="6" xfId="0" applyFont="1" applyBorder="1"/>
    <xf numFmtId="0" fontId="13" fillId="0" borderId="0" xfId="0" applyFont="1" applyAlignment="1">
      <alignment horizontal="left" vertical="center"/>
    </xf>
    <xf numFmtId="0" fontId="5" fillId="6" borderId="7" xfId="0" applyFont="1" applyFill="1" applyBorder="1" applyAlignment="1" applyProtection="1">
      <alignment horizontal="center" vertical="center" wrapText="1"/>
      <protection locked="0"/>
    </xf>
    <xf numFmtId="0" fontId="10" fillId="0" borderId="8" xfId="0" applyFont="1" applyBorder="1" applyProtection="1">
      <protection locked="0"/>
    </xf>
    <xf numFmtId="0" fontId="37" fillId="0" borderId="0" xfId="0" applyFont="1" applyAlignment="1">
      <alignment horizontal="left" vertical="center"/>
    </xf>
    <xf numFmtId="0" fontId="84" fillId="0" borderId="35" xfId="0" applyFont="1" applyBorder="1" applyAlignment="1">
      <alignment horizontal="left" vertical="center" wrapText="1"/>
    </xf>
    <xf numFmtId="0" fontId="84"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4" xfId="0" applyFont="1" applyBorder="1" applyAlignment="1">
      <alignment horizontal="left" vertical="center" wrapText="1"/>
    </xf>
    <xf numFmtId="3" fontId="12" fillId="5" borderId="24" xfId="0" applyNumberFormat="1" applyFont="1" applyFill="1" applyBorder="1" applyAlignment="1" applyProtection="1">
      <alignment horizontal="left" vertical="center"/>
      <protection locked="0"/>
    </xf>
    <xf numFmtId="0" fontId="10" fillId="0" borderId="25" xfId="0" applyFont="1" applyBorder="1" applyProtection="1">
      <protection locked="0"/>
    </xf>
    <xf numFmtId="0" fontId="10" fillId="0" borderId="26" xfId="0" applyFont="1" applyBorder="1" applyProtection="1">
      <protection locked="0"/>
    </xf>
    <xf numFmtId="0" fontId="39" fillId="5" borderId="4" xfId="0" applyFont="1" applyFill="1" applyBorder="1" applyAlignment="1" applyProtection="1">
      <alignment horizontal="center" wrapText="1"/>
      <protection locked="0"/>
    </xf>
    <xf numFmtId="0" fontId="10" fillId="0" borderId="6" xfId="0" applyFont="1" applyBorder="1" applyProtection="1">
      <protection locked="0"/>
    </xf>
    <xf numFmtId="0" fontId="39" fillId="5" borderId="33" xfId="0" applyFont="1" applyFill="1" applyBorder="1" applyAlignment="1" applyProtection="1">
      <alignment horizontal="center" wrapText="1"/>
      <protection locked="0"/>
    </xf>
    <xf numFmtId="3" fontId="12" fillId="5" borderId="24" xfId="0" applyNumberFormat="1" applyFont="1" applyFill="1" applyBorder="1" applyAlignment="1" applyProtection="1">
      <alignment horizontal="center" vertical="center"/>
      <protection locked="0"/>
    </xf>
    <xf numFmtId="0" fontId="48" fillId="5" borderId="27" xfId="0" applyFont="1" applyFill="1" applyBorder="1" applyAlignment="1" applyProtection="1">
      <alignment horizontal="left" vertical="center" wrapText="1"/>
      <protection locked="0"/>
    </xf>
    <xf numFmtId="0" fontId="10" fillId="0" borderId="34" xfId="0" applyFont="1" applyBorder="1" applyProtection="1">
      <protection locked="0"/>
    </xf>
    <xf numFmtId="0" fontId="48" fillId="5" borderId="28" xfId="0" applyFont="1" applyFill="1" applyBorder="1" applyAlignment="1" applyProtection="1">
      <alignment horizontal="left" vertical="center" wrapText="1"/>
      <protection locked="0"/>
    </xf>
    <xf numFmtId="0" fontId="10" fillId="0" borderId="35" xfId="0" applyFont="1" applyBorder="1" applyProtection="1">
      <protection locked="0"/>
    </xf>
    <xf numFmtId="0" fontId="39" fillId="5" borderId="29" xfId="0" applyFont="1" applyFill="1" applyBorder="1" applyAlignment="1" applyProtection="1">
      <alignment horizontal="center" wrapText="1"/>
      <protection locked="0"/>
    </xf>
    <xf numFmtId="0" fontId="10" fillId="0" borderId="30" xfId="0" applyFont="1" applyBorder="1" applyProtection="1">
      <protection locked="0"/>
    </xf>
    <xf numFmtId="0" fontId="10" fillId="0" borderId="31" xfId="0" applyFont="1" applyBorder="1" applyProtection="1">
      <protection locked="0"/>
    </xf>
    <xf numFmtId="0" fontId="51" fillId="0" borderId="7" xfId="0" applyFont="1" applyBorder="1" applyAlignment="1">
      <alignment horizontal="left"/>
    </xf>
    <xf numFmtId="0" fontId="10" fillId="0" borderId="8" xfId="0" applyFont="1" applyBorder="1"/>
    <xf numFmtId="0" fontId="53" fillId="18" borderId="7" xfId="0" applyFont="1" applyFill="1" applyBorder="1" applyAlignment="1">
      <alignment horizontal="center" vertical="center"/>
    </xf>
    <xf numFmtId="0" fontId="53" fillId="18" borderId="39" xfId="0" applyFont="1" applyFill="1" applyBorder="1" applyAlignment="1">
      <alignment horizontal="center" vertical="center"/>
    </xf>
    <xf numFmtId="0" fontId="10" fillId="0" borderId="39" xfId="0" applyFont="1" applyBorder="1"/>
    <xf numFmtId="0" fontId="79" fillId="18" borderId="7" xfId="0" applyFont="1" applyFill="1" applyBorder="1" applyAlignment="1">
      <alignment horizontal="center" vertical="center"/>
    </xf>
    <xf numFmtId="0" fontId="79" fillId="18" borderId="39" xfId="0" applyFont="1" applyFill="1" applyBorder="1" applyAlignment="1">
      <alignment horizontal="center" vertical="center"/>
    </xf>
    <xf numFmtId="0" fontId="80" fillId="0" borderId="39" xfId="0" applyFont="1" applyBorder="1"/>
    <xf numFmtId="0" fontId="80" fillId="0" borderId="8" xfId="0" applyFont="1" applyBorder="1"/>
    <xf numFmtId="0" fontId="32" fillId="26" borderId="31" xfId="0" quotePrefix="1" applyFont="1" applyFill="1" applyBorder="1" applyAlignment="1">
      <alignment horizontal="center" vertical="center"/>
    </xf>
    <xf numFmtId="0" fontId="32" fillId="26" borderId="47" xfId="0" applyFont="1" applyFill="1" applyBorder="1" applyAlignment="1">
      <alignment horizontal="left" vertical="center" indent="2"/>
    </xf>
    <xf numFmtId="0" fontId="55" fillId="0" borderId="0" xfId="0" applyFont="1" applyAlignment="1">
      <alignment horizontal="left" vertical="center" indent="1"/>
    </xf>
    <xf numFmtId="0" fontId="1" fillId="0" borderId="0" xfId="0" quotePrefix="1" applyFont="1"/>
    <xf numFmtId="0" fontId="44" fillId="0" borderId="4" xfId="0" applyFont="1" applyBorder="1" applyAlignment="1" applyProtection="1">
      <alignment vertical="center"/>
    </xf>
    <xf numFmtId="0" fontId="10" fillId="0" borderId="5" xfId="0" applyFont="1" applyBorder="1" applyProtection="1"/>
    <xf numFmtId="0" fontId="10" fillId="0" borderId="6" xfId="0" applyFont="1" applyBorder="1" applyProtection="1"/>
    <xf numFmtId="0" fontId="44" fillId="0" borderId="1" xfId="0" applyFont="1" applyBorder="1" applyAlignment="1" applyProtection="1">
      <alignment horizontal="center" vertical="center"/>
    </xf>
    <xf numFmtId="0" fontId="0" fillId="0" borderId="0" xfId="0" applyProtection="1"/>
    <xf numFmtId="0" fontId="8" fillId="0" borderId="0" xfId="0" applyFont="1" applyAlignment="1" applyProtection="1">
      <alignmen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4" fillId="0" borderId="0" xfId="0" applyFont="1" applyAlignment="1" applyProtection="1">
      <alignment vertical="center"/>
    </xf>
    <xf numFmtId="0" fontId="15" fillId="0" borderId="0" xfId="0" applyFont="1" applyAlignment="1" applyProtection="1">
      <alignment horizontal="center" vertical="center"/>
    </xf>
    <xf numFmtId="0" fontId="74" fillId="0" borderId="0" xfId="0" applyFont="1" applyAlignment="1" applyProtection="1">
      <alignment horizontal="right" vertical="center"/>
    </xf>
    <xf numFmtId="0" fontId="75" fillId="0" borderId="0" xfId="0" applyFont="1" applyAlignment="1" applyProtection="1">
      <alignment horizontal="left" vertical="center"/>
    </xf>
    <xf numFmtId="0" fontId="17" fillId="0" borderId="0" xfId="0" applyFont="1" applyAlignment="1" applyProtection="1">
      <alignment horizontal="center" vertical="center"/>
    </xf>
    <xf numFmtId="0" fontId="45" fillId="0" borderId="0" xfId="0" applyFont="1" applyAlignment="1" applyProtection="1">
      <alignment horizontal="left"/>
    </xf>
    <xf numFmtId="164" fontId="76" fillId="0" borderId="0" xfId="0" applyNumberFormat="1" applyFont="1" applyAlignment="1" applyProtection="1">
      <alignment horizontal="left" vertical="center"/>
    </xf>
    <xf numFmtId="0" fontId="5" fillId="0" borderId="0" xfId="0" applyFont="1" applyAlignment="1" applyProtection="1">
      <alignment horizontal="right" vertical="top"/>
    </xf>
    <xf numFmtId="0" fontId="46" fillId="0" borderId="0" xfId="0" applyFont="1" applyAlignment="1" applyProtection="1">
      <alignment horizontal="left" vertical="center" wrapText="1"/>
    </xf>
    <xf numFmtId="0" fontId="8" fillId="5" borderId="1" xfId="0" applyFont="1" applyFill="1" applyBorder="1" applyAlignment="1" applyProtection="1">
      <alignment vertical="center"/>
    </xf>
    <xf numFmtId="0" fontId="19" fillId="0" borderId="0" xfId="0" applyFont="1" applyAlignment="1" applyProtection="1">
      <alignment vertical="center"/>
    </xf>
    <xf numFmtId="0" fontId="33" fillId="0" borderId="0" xfId="0" applyFont="1" applyProtection="1"/>
    <xf numFmtId="0" fontId="20" fillId="0" borderId="3" xfId="0" applyFont="1" applyBorder="1" applyAlignment="1" applyProtection="1">
      <alignment vertical="center"/>
    </xf>
    <xf numFmtId="0" fontId="85" fillId="0" borderId="35" xfId="0" applyFont="1" applyBorder="1" applyAlignment="1" applyProtection="1">
      <alignment horizontal="left" vertical="center" wrapText="1"/>
    </xf>
    <xf numFmtId="0" fontId="85" fillId="0" borderId="34" xfId="0" applyFont="1" applyBorder="1" applyAlignment="1" applyProtection="1">
      <alignment horizontal="left" vertical="center" wrapText="1"/>
    </xf>
    <xf numFmtId="0" fontId="20" fillId="0" borderId="34" xfId="0" applyFont="1" applyBorder="1" applyAlignment="1" applyProtection="1">
      <alignment vertical="center"/>
    </xf>
    <xf numFmtId="0" fontId="8" fillId="0" borderId="49" xfId="0" applyFont="1" applyBorder="1" applyAlignment="1" applyProtection="1">
      <alignment horizontal="left" vertical="center" wrapText="1" indent="1"/>
    </xf>
    <xf numFmtId="0" fontId="8" fillId="0" borderId="50" xfId="0" applyFont="1" applyBorder="1" applyAlignment="1" applyProtection="1">
      <alignment horizontal="left" vertical="center" wrapText="1" indent="1"/>
    </xf>
    <xf numFmtId="0" fontId="8" fillId="0" borderId="49" xfId="0" applyFont="1" applyBorder="1" applyAlignment="1" applyProtection="1">
      <alignment horizontal="left" vertical="center" indent="1"/>
    </xf>
    <xf numFmtId="0" fontId="8" fillId="0" borderId="50" xfId="0" applyFont="1" applyBorder="1" applyAlignment="1" applyProtection="1">
      <alignment horizontal="left" vertical="center" indent="1"/>
    </xf>
    <xf numFmtId="0" fontId="8" fillId="0" borderId="51" xfId="0" applyFont="1" applyBorder="1" applyAlignment="1" applyProtection="1">
      <alignment horizontal="left" vertical="center" wrapText="1" indent="1"/>
    </xf>
    <xf numFmtId="0" fontId="8" fillId="0" borderId="52" xfId="0" applyFont="1" applyBorder="1" applyAlignment="1" applyProtection="1">
      <alignment horizontal="left" vertical="center" wrapText="1" indent="1"/>
    </xf>
    <xf numFmtId="0" fontId="8" fillId="0" borderId="51" xfId="0" applyFont="1" applyBorder="1" applyAlignment="1" applyProtection="1">
      <alignment horizontal="left" vertical="center" indent="1"/>
    </xf>
    <xf numFmtId="0" fontId="8" fillId="0" borderId="52" xfId="0" applyFont="1" applyBorder="1" applyAlignment="1" applyProtection="1">
      <alignment horizontal="left" vertical="center" indent="1"/>
    </xf>
    <xf numFmtId="0" fontId="8" fillId="0" borderId="53" xfId="0" applyFont="1" applyBorder="1" applyAlignment="1" applyProtection="1">
      <alignment horizontal="left" vertical="center" indent="1"/>
    </xf>
    <xf numFmtId="0" fontId="8" fillId="0" borderId="54" xfId="0" applyFont="1" applyBorder="1" applyAlignment="1" applyProtection="1">
      <alignment horizontal="left" vertical="center" indent="1"/>
    </xf>
    <xf numFmtId="0" fontId="8" fillId="0" borderId="53" xfId="0" applyFont="1" applyBorder="1" applyAlignment="1" applyProtection="1">
      <alignment horizontal="left" vertical="center" wrapText="1" indent="1"/>
    </xf>
    <xf numFmtId="0" fontId="8" fillId="0" borderId="54" xfId="0" applyFont="1" applyBorder="1" applyAlignment="1" applyProtection="1">
      <alignment horizontal="left" vertical="center" wrapText="1" indent="1"/>
    </xf>
    <xf numFmtId="0" fontId="8" fillId="0" borderId="55" xfId="0" applyFont="1" applyBorder="1" applyAlignment="1" applyProtection="1">
      <alignment horizontal="left" vertical="center" wrapText="1" indent="1"/>
    </xf>
    <xf numFmtId="0" fontId="8" fillId="0" borderId="56" xfId="0" applyFont="1" applyBorder="1" applyAlignment="1" applyProtection="1">
      <alignment horizontal="left" vertical="center" wrapText="1" indent="1"/>
    </xf>
    <xf numFmtId="0" fontId="8" fillId="0" borderId="55" xfId="0" applyFont="1" applyBorder="1" applyAlignment="1" applyProtection="1">
      <alignment horizontal="left" vertical="center" indent="1"/>
    </xf>
    <xf numFmtId="0" fontId="8" fillId="0" borderId="56" xfId="0" applyFont="1" applyBorder="1" applyAlignment="1" applyProtection="1">
      <alignment horizontal="left" vertical="center" indent="1"/>
    </xf>
  </cellXfs>
  <cellStyles count="2">
    <cellStyle name="Normal" xfId="0" builtinId="0"/>
    <cellStyle name="Normal 13" xfId="1" xr:uid="{8F387F50-3071-4891-B3CC-29811D315910}"/>
  </cellStyles>
  <dxfs count="25">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i/>
      </font>
      <fill>
        <patternFill patternType="none"/>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rgb="FFBFBFBF"/>
      </font>
      <fill>
        <patternFill patternType="solid">
          <fgColor rgb="FFBFBFBF"/>
          <bgColor rgb="FFBFBFBF"/>
        </patternFill>
      </fill>
    </dxf>
    <dxf>
      <font>
        <color theme="0"/>
      </font>
      <fill>
        <patternFill patternType="solid">
          <fgColor theme="0"/>
          <bgColor theme="0"/>
        </patternFill>
      </fill>
      <border>
        <bottom style="thin">
          <color rgb="FF000000"/>
        </bottom>
      </border>
    </dxf>
    <dxf>
      <fill>
        <patternFill patternType="solid">
          <fgColor rgb="FFD8D8D8"/>
          <bgColor rgb="FFD8D8D8"/>
        </patternFill>
      </fill>
    </dxf>
    <dxf>
      <fill>
        <patternFill patternType="none"/>
      </fill>
      <border>
        <top style="thin">
          <color rgb="FF000000"/>
        </top>
      </border>
    </dxf>
    <dxf>
      <font>
        <color theme="0"/>
      </font>
      <fill>
        <patternFill patternType="solid">
          <fgColor theme="0"/>
          <bgColor theme="0"/>
        </patternFill>
      </fill>
    </dxf>
    <dxf>
      <fill>
        <patternFill patternType="solid">
          <fgColor rgb="FFD8D8D8"/>
          <bgColor rgb="FFD8D8D8"/>
        </patternFill>
      </fill>
    </dxf>
    <dxf>
      <font>
        <color theme="0"/>
      </font>
      <fill>
        <patternFill patternType="solid">
          <fgColor theme="0"/>
          <bgColor theme="0"/>
        </patternFill>
      </fill>
    </dxf>
    <dxf>
      <font>
        <color theme="0"/>
      </font>
      <fill>
        <patternFill patternType="none"/>
      </fill>
    </dxf>
    <dxf>
      <font>
        <color theme="0"/>
      </font>
      <fill>
        <patternFill patternType="none"/>
      </fill>
    </dxf>
  </dxfs>
  <tableStyles count="0" defaultTableStyle="TableStyleMedium2" defaultPivotStyle="PivotStyleLight16"/>
  <colors>
    <mruColors>
      <color rgb="FF0054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Calculations!$B$40</c:f>
          <c:strCache>
            <c:ptCount val="1"/>
            <c:pt idx="0">
              <c:v>  | WTW Carbon Intensity (1.5C)</c:v>
            </c:pt>
          </c:strCache>
        </c:strRef>
      </c:tx>
      <c:layout>
        <c:manualLayout>
          <c:xMode val="edge"/>
          <c:yMode val="edge"/>
          <c:x val="0.27618179306534046"/>
          <c:y val="2.6600166251039069E-2"/>
        </c:manualLayout>
      </c:layout>
      <c:overlay val="0"/>
      <c:txPr>
        <a:bodyPr/>
        <a:lstStyle/>
        <a:p>
          <a:pPr lvl="0">
            <a:defRPr sz="1200" b="0">
              <a:solidFill>
                <a:srgbClr val="757575"/>
              </a:solidFill>
              <a:latin typeface="+mn-lt"/>
            </a:defRPr>
          </a:pPr>
          <a:endParaRPr lang="es-MX"/>
        </a:p>
      </c:txPr>
    </c:title>
    <c:autoTitleDeleted val="0"/>
    <c:plotArea>
      <c:layout>
        <c:manualLayout>
          <c:layoutTarget val="inner"/>
          <c:xMode val="edge"/>
          <c:yMode val="edge"/>
          <c:x val="0.10053583934324856"/>
          <c:y val="0.10708242517066913"/>
          <c:w val="0.78324085839179369"/>
          <c:h val="0.74685098277927231"/>
        </c:manualLayout>
      </c:layout>
      <c:lineChart>
        <c:grouping val="standard"/>
        <c:varyColors val="1"/>
        <c:ser>
          <c:idx val="0"/>
          <c:order val="0"/>
          <c:tx>
            <c:strRef>
              <c:f>Calculations!$B$41</c:f>
              <c:strCache>
                <c:ptCount val="1"/>
                <c:pt idx="0">
                  <c:v>Company WTW intensity</c:v>
                </c:pt>
              </c:strCache>
            </c:strRef>
          </c:tx>
          <c:spPr>
            <a:ln w="19050"/>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Calculations!$E$41:$AB$41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0-2793-446A-A69C-A547AAB56B3C}"/>
            </c:ext>
          </c:extLst>
        </c:ser>
        <c:ser>
          <c:idx val="2"/>
          <c:order val="1"/>
          <c:tx>
            <c:strRef>
              <c:f>Calculations!$B$43</c:f>
              <c:strCache>
                <c:ptCount val="1"/>
                <c:pt idx="0">
                  <c:v>Target WTW intensity</c:v>
                </c:pt>
              </c:strCache>
            </c:strRef>
          </c:tx>
          <c:spPr>
            <a:ln>
              <a:noFill/>
            </a:ln>
          </c:spPr>
          <c:marker>
            <c:symbol val="circle"/>
            <c:size val="7"/>
            <c:spPr>
              <a:solidFill>
                <a:srgbClr val="7030A0"/>
              </a:solidFill>
              <a:ln>
                <a:solidFill>
                  <a:srgbClr val="7030A0"/>
                </a:solidFill>
              </a:ln>
            </c:spPr>
          </c:marker>
          <c:dLbls>
            <c:dLbl>
              <c:idx val="0"/>
              <c:spPr>
                <a:solidFill>
                  <a:srgbClr val="FFFFFF"/>
                </a:solidFill>
                <a:ln>
                  <a:solidFill>
                    <a:srgbClr val="000000">
                      <a:lumMod val="65000"/>
                      <a:lumOff val="35000"/>
                    </a:srgbClr>
                  </a:solidFill>
                </a:ln>
                <a:effectLst/>
              </c:spPr>
              <c:txPr>
                <a:bodyPr wrap="square" lIns="38100" tIns="19050" rIns="38100" bIns="19050" anchor="ctr">
                  <a:spAutoFit/>
                </a:bodyPr>
                <a:lstStyle/>
                <a:p>
                  <a:pPr>
                    <a:defRPr/>
                  </a:pPr>
                  <a:endParaRPr lang="es-MX"/>
                </a:p>
              </c:txPr>
              <c:showLegendKey val="0"/>
              <c:showVal val="0"/>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3-2793-446A-A69C-A547AAB56B3C}"/>
                </c:ext>
              </c:extLst>
            </c:dLbl>
            <c:dLbl>
              <c:idx val="12"/>
              <c:layout>
                <c:manualLayout>
                  <c:x val="8.6720864247842588E-3"/>
                  <c:y val="-5.2469135802469195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15A-44A7-B947-A4D5C97F3741}"/>
                </c:ext>
              </c:extLst>
            </c:dLbl>
            <c:dLbl>
              <c:idx val="15"/>
              <c:layout>
                <c:manualLayout>
                  <c:x val="1.0406503709741034E-2"/>
                  <c:y val="-9.9750623441396569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15A-44A7-B947-A4D5C97F3741}"/>
                </c:ext>
              </c:extLst>
            </c:dLbl>
            <c:dLbl>
              <c:idx val="17"/>
              <c:layout>
                <c:manualLayout>
                  <c:x val="1.734417284956839E-3"/>
                  <c:y val="-0.10493827160493827"/>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15A-44A7-B947-A4D5C97F3741}"/>
                </c:ext>
              </c:extLst>
            </c:dLbl>
            <c:dLbl>
              <c:idx val="22"/>
              <c:layout>
                <c:manualLayout>
                  <c:x val="-5.2032518548705171E-3"/>
                  <c:y val="-9.5679012345679007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15A-44A7-B947-A4D5C97F3741}"/>
                </c:ext>
              </c:extLst>
            </c:dLbl>
            <c:spPr>
              <a:solidFill>
                <a:srgbClr val="FFFFFF"/>
              </a:solidFill>
              <a:ln>
                <a:solidFill>
                  <a:srgbClr val="000000">
                    <a:lumMod val="65000"/>
                    <a:lumOff val="35000"/>
                  </a:srgbClr>
                </a:solidFill>
              </a:ln>
              <a:effectLst/>
            </c:spPr>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Calculations!$E$43:$AB$43</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2-2793-446A-A69C-A547AAB56B3C}"/>
            </c:ext>
          </c:extLst>
        </c:ser>
        <c:ser>
          <c:idx val="1"/>
          <c:order val="2"/>
          <c:tx>
            <c:strRef>
              <c:f>Calculations!$B$42</c:f>
              <c:strCache>
                <c:ptCount val="1"/>
                <c:pt idx="0">
                  <c:v>Sector WTW intensity</c:v>
                </c:pt>
              </c:strCache>
            </c:strRef>
          </c:tx>
          <c:spPr>
            <a:ln w="19050" cmpd="sng">
              <a:solidFill>
                <a:schemeClr val="accent4"/>
              </a:solidFill>
              <a:prstDash val="sysDot"/>
            </a:ln>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Calculations!$E$42:$AB$42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1-2793-446A-A69C-A547AAB56B3C}"/>
            </c:ext>
          </c:extLst>
        </c:ser>
        <c:dLbls>
          <c:showLegendKey val="0"/>
          <c:showVal val="0"/>
          <c:showCatName val="0"/>
          <c:showSerName val="0"/>
          <c:showPercent val="0"/>
          <c:showBubbleSize val="0"/>
        </c:dLbls>
        <c:smooth val="0"/>
        <c:axId val="1074049477"/>
        <c:axId val="227557092"/>
      </c:lineChart>
      <c:catAx>
        <c:axId val="1074049477"/>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s-MX"/>
          </a:p>
        </c:txPr>
        <c:crossAx val="227557092"/>
        <c:crosses val="autoZero"/>
        <c:auto val="1"/>
        <c:lblAlgn val="ctr"/>
        <c:lblOffset val="100"/>
        <c:tickLblSkip val="5"/>
        <c:noMultiLvlLbl val="1"/>
      </c:catAx>
      <c:valAx>
        <c:axId val="227557092"/>
        <c:scaling>
          <c:orientation val="minMax"/>
        </c:scaling>
        <c:delete val="0"/>
        <c:axPos val="l"/>
        <c:majorGridlines>
          <c:spPr>
            <a:ln>
              <a:solidFill>
                <a:srgbClr val="B7B7B7"/>
              </a:solidFill>
            </a:ln>
          </c:spPr>
        </c:majorGridlines>
        <c:title>
          <c:tx>
            <c:strRef>
              <c:f>'Target Setting Tool'!$D$34</c:f>
              <c:strCache>
                <c:ptCount val="1"/>
                <c:pt idx="0">
                  <c:v>Select vessel type</c:v>
                </c:pt>
              </c:strCache>
            </c:strRef>
          </c:tx>
          <c:overlay val="0"/>
        </c:title>
        <c:numFmt formatCode="0.0" sourceLinked="1"/>
        <c:majorTickMark val="out"/>
        <c:minorTickMark val="none"/>
        <c:tickLblPos val="nextTo"/>
        <c:spPr>
          <a:ln/>
        </c:spPr>
        <c:txPr>
          <a:bodyPr/>
          <a:lstStyle/>
          <a:p>
            <a:pPr lvl="0">
              <a:defRPr sz="900" b="0" i="0">
                <a:solidFill>
                  <a:srgbClr val="000000"/>
                </a:solidFill>
                <a:latin typeface="Arial"/>
              </a:defRPr>
            </a:pPr>
            <a:endParaRPr lang="es-MX"/>
          </a:p>
        </c:txPr>
        <c:crossAx val="1074049477"/>
        <c:crosses val="autoZero"/>
        <c:crossBetween val="between"/>
      </c:valAx>
    </c:plotArea>
    <c:legend>
      <c:legendPos val="b"/>
      <c:layout>
        <c:manualLayout>
          <c:xMode val="edge"/>
          <c:yMode val="edge"/>
          <c:x val="0.11253500245276649"/>
          <c:y val="0.92412195003402353"/>
          <c:w val="0.76290297205375768"/>
          <c:h val="4.9226936910663946E-2"/>
        </c:manualLayout>
      </c:layout>
      <c:overlay val="0"/>
      <c:txPr>
        <a:bodyPr/>
        <a:lstStyle/>
        <a:p>
          <a:pPr lvl="0">
            <a:defRPr sz="900" b="0" i="0">
              <a:solidFill>
                <a:srgbClr val="1A1A1A"/>
              </a:solidFill>
              <a:latin typeface="Arial"/>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Calculations!$B$45</c:f>
          <c:strCache>
            <c:ptCount val="1"/>
            <c:pt idx="0">
              <c:v>  | WTW Absolute emissions (1.5C)</c:v>
            </c:pt>
          </c:strCache>
        </c:strRef>
      </c:tx>
      <c:overlay val="0"/>
      <c:txPr>
        <a:bodyPr/>
        <a:lstStyle/>
        <a:p>
          <a:pPr lvl="0">
            <a:defRPr sz="1200" b="0">
              <a:solidFill>
                <a:srgbClr val="757575"/>
              </a:solidFill>
              <a:latin typeface="+mn-lt"/>
            </a:defRPr>
          </a:pPr>
          <a:endParaRPr lang="es-MX"/>
        </a:p>
      </c:txPr>
    </c:title>
    <c:autoTitleDeleted val="0"/>
    <c:plotArea>
      <c:layout>
        <c:manualLayout>
          <c:layoutTarget val="inner"/>
          <c:xMode val="edge"/>
          <c:yMode val="edge"/>
          <c:x val="0.14863408001977593"/>
          <c:y val="0.10726086322543016"/>
          <c:w val="0.78948066394747751"/>
          <c:h val="0.74417565859823076"/>
        </c:manualLayout>
      </c:layout>
      <c:areaChart>
        <c:grouping val="standard"/>
        <c:varyColors val="1"/>
        <c:ser>
          <c:idx val="0"/>
          <c:order val="1"/>
          <c:tx>
            <c:strRef>
              <c:f>Calculations!$B$46</c:f>
              <c:strCache>
                <c:ptCount val="1"/>
                <c:pt idx="0">
                  <c:v>Company WTW emissions</c:v>
                </c:pt>
              </c:strCache>
            </c:strRef>
          </c:tx>
          <c:spPr>
            <a:solidFill>
              <a:schemeClr val="accent1"/>
            </a:solidFill>
          </c:spP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Calculations!$E$46:$AB$46</c:f>
              <c:numCache>
                <c:formatCode>#,##0.00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8BEB-42E3-A38D-DC4B42C1BADB}"/>
            </c:ext>
          </c:extLst>
        </c:ser>
        <c:dLbls>
          <c:showLegendKey val="0"/>
          <c:showVal val="0"/>
          <c:showCatName val="0"/>
          <c:showSerName val="0"/>
          <c:showPercent val="0"/>
          <c:showBubbleSize val="0"/>
        </c:dLbls>
        <c:axId val="1074049477"/>
        <c:axId val="227557092"/>
      </c:areaChart>
      <c:lineChart>
        <c:grouping val="standard"/>
        <c:varyColors val="0"/>
        <c:ser>
          <c:idx val="2"/>
          <c:order val="0"/>
          <c:tx>
            <c:strRef>
              <c:f>Calculations!$B$48</c:f>
              <c:strCache>
                <c:ptCount val="1"/>
                <c:pt idx="0">
                  <c:v>Target WTW emissions</c:v>
                </c:pt>
              </c:strCache>
            </c:strRef>
          </c:tx>
          <c:spPr>
            <a:ln>
              <a:noFill/>
            </a:ln>
          </c:spPr>
          <c:marker>
            <c:symbol val="circle"/>
            <c:size val="7"/>
            <c:spPr>
              <a:solidFill>
                <a:srgbClr val="7030A0"/>
              </a:solidFill>
              <a:ln>
                <a:solidFill>
                  <a:srgbClr val="7030A0"/>
                </a:solidFill>
              </a:ln>
            </c:spPr>
          </c:marker>
          <c:dLbls>
            <c:dLbl>
              <c:idx val="12"/>
              <c:layout>
                <c:manualLayout>
                  <c:x val="2.2160664819944598E-2"/>
                  <c:y val="-5.5555555555555552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6-8BEB-42E3-A38D-DC4B42C1BADB}"/>
                </c:ext>
              </c:extLst>
            </c:dLbl>
            <c:dLbl>
              <c:idx val="15"/>
              <c:layout>
                <c:manualLayout>
                  <c:x val="1.1080332409972299E-2"/>
                  <c:y val="-7.980049875311720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8BEB-42E3-A38D-DC4B42C1BADB}"/>
                </c:ext>
              </c:extLst>
            </c:dLbl>
            <c:dLbl>
              <c:idx val="16"/>
              <c:layout>
                <c:manualLayout>
                  <c:x val="1.8467220683287165E-3"/>
                  <c:y val="-4.0123456790123455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BEB-42E3-A38D-DC4B42C1BADB}"/>
                </c:ext>
              </c:extLst>
            </c:dLbl>
            <c:dLbl>
              <c:idx val="17"/>
              <c:layout>
                <c:manualLayout>
                  <c:x val="0"/>
                  <c:y val="-4.6296296296296294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5-8BEB-42E3-A38D-DC4B42C1BADB}"/>
                </c:ext>
              </c:extLst>
            </c:dLbl>
            <c:dLbl>
              <c:idx val="22"/>
              <c:layout>
                <c:manualLayout>
                  <c:x val="-7.3868882733148658E-3"/>
                  <c:y val="-6.17283950617285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BEB-42E3-A38D-DC4B42C1BADB}"/>
                </c:ext>
              </c:extLst>
            </c:dLbl>
            <c:spPr>
              <a:solidFill>
                <a:srgbClr val="FFFFFF"/>
              </a:solidFill>
              <a:ln>
                <a:solidFill>
                  <a:srgbClr val="000000">
                    <a:lumMod val="65000"/>
                    <a:lumOff val="35000"/>
                  </a:srgbClr>
                </a:solidFill>
              </a:ln>
              <a:effectLst/>
            </c:sp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Calculations!$E$48:$AB$48</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0.0">
                  <c:v>#N/A</c:v>
                </c:pt>
                <c:pt idx="18">
                  <c:v>#N/A</c:v>
                </c:pt>
                <c:pt idx="19">
                  <c:v>#N/A</c:v>
                </c:pt>
                <c:pt idx="20">
                  <c:v>#N/A</c:v>
                </c:pt>
                <c:pt idx="21">
                  <c:v>#N/A</c:v>
                </c:pt>
                <c:pt idx="22">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marker val="1"/>
        <c:smooth val="0"/>
        <c:axId val="1074049477"/>
        <c:axId val="227557092"/>
      </c:lineChart>
      <c:lineChart>
        <c:grouping val="standard"/>
        <c:varyColors val="0"/>
        <c:ser>
          <c:idx val="1"/>
          <c:order val="2"/>
          <c:tx>
            <c:strRef>
              <c:f>Calculations!$B$47</c:f>
              <c:strCache>
                <c:ptCount val="1"/>
                <c:pt idx="0">
                  <c:v>Sector WTW emissions (indexed)</c:v>
                </c:pt>
              </c:strCache>
            </c:strRef>
          </c:tx>
          <c:spPr>
            <a:ln w="19050" cmpd="sng">
              <a:solidFill>
                <a:schemeClr val="accent4"/>
              </a:solidFill>
              <a:prstDash val="sysDot"/>
            </a:ln>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Calculations!$E$47:$AB$47</c:f>
              <c:numCache>
                <c:formatCode>#,##0.00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1-8BEB-42E3-A38D-DC4B42C1BADB}"/>
            </c:ext>
          </c:extLst>
        </c:ser>
        <c:dLbls>
          <c:showLegendKey val="0"/>
          <c:showVal val="0"/>
          <c:showCatName val="0"/>
          <c:showSerName val="0"/>
          <c:showPercent val="0"/>
          <c:showBubbleSize val="0"/>
        </c:dLbls>
        <c:marker val="1"/>
        <c:smooth val="0"/>
        <c:axId val="1388659264"/>
        <c:axId val="1388653440"/>
      </c:lineChart>
      <c:cat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s-MX"/>
          </a:p>
        </c:txPr>
        <c:crossAx val="227557092"/>
        <c:crosses val="autoZero"/>
        <c:auto val="1"/>
        <c:lblAlgn val="ctr"/>
        <c:lblOffset val="100"/>
        <c:tickLblSkip val="5"/>
        <c:noMultiLvlLbl val="1"/>
      </c:catAx>
      <c:valAx>
        <c:axId val="227557092"/>
        <c:scaling>
          <c:orientation val="minMax"/>
        </c:scaling>
        <c:delete val="0"/>
        <c:axPos val="l"/>
        <c:majorGridlines>
          <c:spPr>
            <a:ln>
              <a:solidFill>
                <a:srgbClr val="B7B7B7"/>
              </a:solidFill>
            </a:ln>
          </c:spPr>
        </c:majorGridlines>
        <c:title>
          <c:tx>
            <c:strRef>
              <c:f>'Target Setting Tool'!$D$33</c:f>
              <c:strCache>
                <c:ptCount val="1"/>
                <c:pt idx="0">
                  <c:v>Select vessel type</c:v>
                </c:pt>
              </c:strCache>
            </c:strRef>
          </c:tx>
          <c:layout>
            <c:manualLayout>
              <c:xMode val="edge"/>
              <c:yMode val="edge"/>
              <c:x val="2.4008695588951658E-2"/>
              <c:y val="0.41060075823855352"/>
            </c:manualLayout>
          </c:layout>
          <c:overlay val="0"/>
          <c:txPr>
            <a:bodyPr/>
            <a:lstStyle/>
            <a:p>
              <a:pPr lvl="0">
                <a:defRPr b="0">
                  <a:solidFill>
                    <a:srgbClr val="000000"/>
                  </a:solidFill>
                  <a:latin typeface="+mn-lt"/>
                </a:defRPr>
              </a:pPr>
              <a:endParaRPr lang="es-MX"/>
            </a:p>
          </c:txPr>
        </c:title>
        <c:numFmt formatCode="#,##0.00" sourceLinked="1"/>
        <c:majorTickMark val="none"/>
        <c:minorTickMark val="none"/>
        <c:tickLblPos val="nextTo"/>
        <c:spPr>
          <a:ln/>
        </c:spPr>
        <c:txPr>
          <a:bodyPr/>
          <a:lstStyle/>
          <a:p>
            <a:pPr lvl="0">
              <a:defRPr sz="900" b="0" i="0">
                <a:solidFill>
                  <a:srgbClr val="000000"/>
                </a:solidFill>
                <a:latin typeface="Arial"/>
              </a:defRPr>
            </a:pPr>
            <a:endParaRPr lang="es-MX"/>
          </a:p>
        </c:txPr>
        <c:crossAx val="1074049477"/>
        <c:crosses val="autoZero"/>
        <c:crossBetween val="between"/>
      </c:valAx>
      <c:valAx>
        <c:axId val="1388653440"/>
        <c:scaling>
          <c:orientation val="minMax"/>
        </c:scaling>
        <c:delete val="0"/>
        <c:axPos val="r"/>
        <c:numFmt formatCode="#,##0.00" sourceLinked="1"/>
        <c:majorTickMark val="out"/>
        <c:minorTickMark val="none"/>
        <c:tickLblPos val="nextTo"/>
        <c:crossAx val="1388659264"/>
        <c:crosses val="max"/>
        <c:crossBetween val="between"/>
      </c:valAx>
      <c:catAx>
        <c:axId val="1388659264"/>
        <c:scaling>
          <c:orientation val="minMax"/>
        </c:scaling>
        <c:delete val="1"/>
        <c:axPos val="b"/>
        <c:numFmt formatCode="General" sourceLinked="1"/>
        <c:majorTickMark val="out"/>
        <c:minorTickMark val="none"/>
        <c:tickLblPos val="nextTo"/>
        <c:crossAx val="1388653440"/>
        <c:crosses val="autoZero"/>
        <c:auto val="1"/>
        <c:lblAlgn val="ctr"/>
        <c:lblOffset val="100"/>
        <c:noMultiLvlLbl val="0"/>
      </c:catAx>
    </c:plotArea>
    <c:legend>
      <c:legendPos val="b"/>
      <c:layout>
        <c:manualLayout>
          <c:xMode val="edge"/>
          <c:yMode val="edge"/>
          <c:x val="6.2598497902443623E-2"/>
          <c:y val="0.92315227957616408"/>
          <c:w val="0.9"/>
          <c:h val="4.9226936910663946E-2"/>
        </c:manualLayout>
      </c:layout>
      <c:overlay val="0"/>
      <c:txPr>
        <a:bodyPr/>
        <a:lstStyle/>
        <a:p>
          <a:pPr lvl="0">
            <a:defRPr sz="900" b="0" i="0">
              <a:solidFill>
                <a:srgbClr val="1A1A1A"/>
              </a:solidFill>
              <a:latin typeface="Arial"/>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Calculations!$B$51</c:f>
          <c:strCache>
            <c:ptCount val="1"/>
            <c:pt idx="0">
              <c:v>  | WTW Carbon Intensity (WB2C)</c:v>
            </c:pt>
          </c:strCache>
        </c:strRef>
      </c:tx>
      <c:layout>
        <c:manualLayout>
          <c:xMode val="edge"/>
          <c:yMode val="edge"/>
          <c:x val="0.27618179306534046"/>
          <c:y val="2.6600166251039069E-2"/>
        </c:manualLayout>
      </c:layout>
      <c:overlay val="0"/>
      <c:txPr>
        <a:bodyPr/>
        <a:lstStyle/>
        <a:p>
          <a:pPr lvl="0">
            <a:defRPr sz="1200" b="0">
              <a:solidFill>
                <a:srgbClr val="757575"/>
              </a:solidFill>
              <a:latin typeface="+mn-lt"/>
            </a:defRPr>
          </a:pPr>
          <a:endParaRPr lang="es-MX"/>
        </a:p>
      </c:txPr>
    </c:title>
    <c:autoTitleDeleted val="0"/>
    <c:plotArea>
      <c:layout>
        <c:manualLayout>
          <c:layoutTarget val="inner"/>
          <c:xMode val="edge"/>
          <c:yMode val="edge"/>
          <c:x val="0.10053583934324856"/>
          <c:y val="0.10708242517066913"/>
          <c:w val="0.78324085839179369"/>
          <c:h val="0.74685098277927231"/>
        </c:manualLayout>
      </c:layout>
      <c:lineChart>
        <c:grouping val="standard"/>
        <c:varyColors val="1"/>
        <c:ser>
          <c:idx val="0"/>
          <c:order val="0"/>
          <c:tx>
            <c:strRef>
              <c:f>Calculations!$B$52</c:f>
              <c:strCache>
                <c:ptCount val="1"/>
                <c:pt idx="0">
                  <c:v>Company WTW intensity</c:v>
                </c:pt>
              </c:strCache>
            </c:strRef>
          </c:tx>
          <c:spPr>
            <a:ln w="19050"/>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Calculations!$E$52:$AB$52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0-7792-477B-B370-95195AAB5F7C}"/>
            </c:ext>
          </c:extLst>
        </c:ser>
        <c:ser>
          <c:idx val="2"/>
          <c:order val="1"/>
          <c:tx>
            <c:strRef>
              <c:f>Calculations!$B$54</c:f>
              <c:strCache>
                <c:ptCount val="1"/>
                <c:pt idx="0">
                  <c:v>Target WTW intensity</c:v>
                </c:pt>
              </c:strCache>
            </c:strRef>
          </c:tx>
          <c:spPr>
            <a:ln>
              <a:noFill/>
            </a:ln>
          </c:spPr>
          <c:marker>
            <c:symbol val="circle"/>
            <c:size val="7"/>
            <c:spPr>
              <a:solidFill>
                <a:srgbClr val="7030A0"/>
              </a:solidFill>
              <a:ln>
                <a:solidFill>
                  <a:srgbClr val="7030A0"/>
                </a:solidFill>
              </a:ln>
            </c:spPr>
          </c:marker>
          <c:dLbls>
            <c:dLbl>
              <c:idx val="0"/>
              <c:spPr>
                <a:solidFill>
                  <a:srgbClr val="FFFFFF"/>
                </a:solidFill>
                <a:ln>
                  <a:solidFill>
                    <a:srgbClr val="000000">
                      <a:lumMod val="65000"/>
                      <a:lumOff val="35000"/>
                    </a:srgbClr>
                  </a:solidFill>
                </a:ln>
                <a:effectLst/>
              </c:spPr>
              <c:txPr>
                <a:bodyPr wrap="square" lIns="38100" tIns="19050" rIns="38100" bIns="19050" anchor="ctr">
                  <a:spAutoFit/>
                </a:bodyPr>
                <a:lstStyle/>
                <a:p>
                  <a:pPr>
                    <a:defRPr/>
                  </a:pPr>
                  <a:endParaRPr lang="es-MX"/>
                </a:p>
              </c:txPr>
              <c:showLegendKey val="0"/>
              <c:showVal val="0"/>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1-7792-477B-B370-95195AAB5F7C}"/>
                </c:ext>
              </c:extLst>
            </c:dLbl>
            <c:dLbl>
              <c:idx val="15"/>
              <c:layout>
                <c:manualLayout>
                  <c:x val="1.0406503709741034E-2"/>
                  <c:y val="-9.9750623441396569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792-477B-B370-95195AAB5F7C}"/>
                </c:ext>
              </c:extLst>
            </c:dLbl>
            <c:dLbl>
              <c:idx val="17"/>
              <c:layout>
                <c:manualLayout>
                  <c:x val="1.734417284956839E-3"/>
                  <c:y val="-0.10493827160493827"/>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792-477B-B370-95195AAB5F7C}"/>
                </c:ext>
              </c:extLst>
            </c:dLbl>
            <c:dLbl>
              <c:idx val="22"/>
              <c:layout>
                <c:manualLayout>
                  <c:x val="-5.2032518548705171E-3"/>
                  <c:y val="-9.5679012345679007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792-477B-B370-95195AAB5F7C}"/>
                </c:ext>
              </c:extLst>
            </c:dLbl>
            <c:spPr>
              <a:solidFill>
                <a:srgbClr val="FFFFFF"/>
              </a:solidFill>
              <a:ln>
                <a:solidFill>
                  <a:srgbClr val="000000">
                    <a:lumMod val="65000"/>
                    <a:lumOff val="35000"/>
                  </a:srgbClr>
                </a:solidFill>
              </a:ln>
              <a:effectLst/>
            </c:spPr>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Calculations!$E$54:$AB$54</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5-7792-477B-B370-95195AAB5F7C}"/>
            </c:ext>
          </c:extLst>
        </c:ser>
        <c:ser>
          <c:idx val="1"/>
          <c:order val="2"/>
          <c:tx>
            <c:strRef>
              <c:f>Calculations!$B$53</c:f>
              <c:strCache>
                <c:ptCount val="1"/>
                <c:pt idx="0">
                  <c:v>Sector WTW intensity</c:v>
                </c:pt>
              </c:strCache>
            </c:strRef>
          </c:tx>
          <c:spPr>
            <a:ln w="19050" cmpd="sng">
              <a:solidFill>
                <a:schemeClr val="accent4"/>
              </a:solidFill>
              <a:prstDash val="sysDot"/>
            </a:ln>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Calculations!$E$53:$AB$53</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1"/>
          <c:extLst>
            <c:ext xmlns:c16="http://schemas.microsoft.com/office/drawing/2014/chart" uri="{C3380CC4-5D6E-409C-BE32-E72D297353CC}">
              <c16:uniqueId val="{00000006-7792-477B-B370-95195AAB5F7C}"/>
            </c:ext>
          </c:extLst>
        </c:ser>
        <c:dLbls>
          <c:showLegendKey val="0"/>
          <c:showVal val="0"/>
          <c:showCatName val="0"/>
          <c:showSerName val="0"/>
          <c:showPercent val="0"/>
          <c:showBubbleSize val="0"/>
        </c:dLbls>
        <c:smooth val="0"/>
        <c:axId val="1074049477"/>
        <c:axId val="227557092"/>
      </c:lineChart>
      <c:catAx>
        <c:axId val="1074049477"/>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s-MX"/>
          </a:p>
        </c:txPr>
        <c:crossAx val="227557092"/>
        <c:crosses val="autoZero"/>
        <c:auto val="1"/>
        <c:lblAlgn val="ctr"/>
        <c:lblOffset val="100"/>
        <c:tickLblSkip val="5"/>
        <c:noMultiLvlLbl val="1"/>
      </c:catAx>
      <c:valAx>
        <c:axId val="227557092"/>
        <c:scaling>
          <c:orientation val="minMax"/>
        </c:scaling>
        <c:delete val="0"/>
        <c:axPos val="l"/>
        <c:majorGridlines>
          <c:spPr>
            <a:ln>
              <a:solidFill>
                <a:srgbClr val="B7B7B7"/>
              </a:solidFill>
            </a:ln>
          </c:spPr>
        </c:majorGridlines>
        <c:title>
          <c:tx>
            <c:strRef>
              <c:f>'Target Setting Tool'!$D$44</c:f>
              <c:strCache>
                <c:ptCount val="1"/>
                <c:pt idx="0">
                  <c:v>Select vessel type</c:v>
                </c:pt>
              </c:strCache>
            </c:strRef>
          </c:tx>
          <c:overlay val="0"/>
        </c:title>
        <c:numFmt formatCode="0.0" sourceLinked="1"/>
        <c:majorTickMark val="out"/>
        <c:minorTickMark val="none"/>
        <c:tickLblPos val="nextTo"/>
        <c:spPr>
          <a:ln/>
        </c:spPr>
        <c:txPr>
          <a:bodyPr/>
          <a:lstStyle/>
          <a:p>
            <a:pPr lvl="0">
              <a:defRPr sz="900" b="0" i="0">
                <a:solidFill>
                  <a:srgbClr val="000000"/>
                </a:solidFill>
                <a:latin typeface="Arial"/>
              </a:defRPr>
            </a:pPr>
            <a:endParaRPr lang="es-MX"/>
          </a:p>
        </c:txPr>
        <c:crossAx val="1074049477"/>
        <c:crosses val="autoZero"/>
        <c:crossBetween val="between"/>
      </c:valAx>
    </c:plotArea>
    <c:legend>
      <c:legendPos val="b"/>
      <c:layout>
        <c:manualLayout>
          <c:xMode val="edge"/>
          <c:yMode val="edge"/>
          <c:x val="0.11253500245276649"/>
          <c:y val="0.92412195003402353"/>
          <c:w val="0.76290297205375768"/>
          <c:h val="4.9226936910663946E-2"/>
        </c:manualLayout>
      </c:layout>
      <c:overlay val="0"/>
      <c:txPr>
        <a:bodyPr/>
        <a:lstStyle/>
        <a:p>
          <a:pPr lvl="0">
            <a:defRPr sz="900" b="0" i="0">
              <a:solidFill>
                <a:srgbClr val="1A1A1A"/>
              </a:solidFill>
              <a:latin typeface="Arial"/>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Calculations!$B$56</c:f>
          <c:strCache>
            <c:ptCount val="1"/>
            <c:pt idx="0">
              <c:v>  | WTW Absolute emissions (WB2C)</c:v>
            </c:pt>
          </c:strCache>
        </c:strRef>
      </c:tx>
      <c:overlay val="0"/>
      <c:txPr>
        <a:bodyPr/>
        <a:lstStyle/>
        <a:p>
          <a:pPr lvl="0">
            <a:defRPr sz="1200" b="0">
              <a:solidFill>
                <a:srgbClr val="757575"/>
              </a:solidFill>
              <a:latin typeface="+mn-lt"/>
            </a:defRPr>
          </a:pPr>
          <a:endParaRPr lang="es-MX"/>
        </a:p>
      </c:txPr>
    </c:title>
    <c:autoTitleDeleted val="0"/>
    <c:plotArea>
      <c:layout>
        <c:manualLayout>
          <c:layoutTarget val="inner"/>
          <c:xMode val="edge"/>
          <c:yMode val="edge"/>
          <c:x val="0.14863408001977593"/>
          <c:y val="0.10726086322543016"/>
          <c:w val="0.78948066394747751"/>
          <c:h val="0.74417565859823076"/>
        </c:manualLayout>
      </c:layout>
      <c:areaChart>
        <c:grouping val="standard"/>
        <c:varyColors val="1"/>
        <c:ser>
          <c:idx val="0"/>
          <c:order val="1"/>
          <c:tx>
            <c:strRef>
              <c:f>Calculations!$B$57</c:f>
              <c:strCache>
                <c:ptCount val="1"/>
                <c:pt idx="0">
                  <c:v>Company WTW emissions</c:v>
                </c:pt>
              </c:strCache>
            </c:strRef>
          </c:tx>
          <c:spPr>
            <a:solidFill>
              <a:schemeClr val="accent1"/>
            </a:solidFill>
          </c:spP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Calculations!$E$57:$AB$57</c:f>
              <c:numCache>
                <c:formatCode>#,##0.00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4F15-4A33-9EDE-12C5D6D7ADF2}"/>
            </c:ext>
          </c:extLst>
        </c:ser>
        <c:dLbls>
          <c:showLegendKey val="0"/>
          <c:showVal val="0"/>
          <c:showCatName val="0"/>
          <c:showSerName val="0"/>
          <c:showPercent val="0"/>
          <c:showBubbleSize val="0"/>
        </c:dLbls>
        <c:axId val="1074049477"/>
        <c:axId val="227557092"/>
      </c:areaChart>
      <c:lineChart>
        <c:grouping val="standard"/>
        <c:varyColors val="0"/>
        <c:ser>
          <c:idx val="2"/>
          <c:order val="0"/>
          <c:tx>
            <c:strRef>
              <c:f>Calculations!$B$59</c:f>
              <c:strCache>
                <c:ptCount val="1"/>
                <c:pt idx="0">
                  <c:v>Target WTW emissions</c:v>
                </c:pt>
              </c:strCache>
            </c:strRef>
          </c:tx>
          <c:spPr>
            <a:ln>
              <a:noFill/>
            </a:ln>
          </c:spPr>
          <c:marker>
            <c:symbol val="circle"/>
            <c:size val="7"/>
            <c:spPr>
              <a:solidFill>
                <a:srgbClr val="7030A0"/>
              </a:solidFill>
              <a:ln>
                <a:solidFill>
                  <a:srgbClr val="7030A0"/>
                </a:solidFill>
              </a:ln>
            </c:spPr>
          </c:marker>
          <c:dLbls>
            <c:dLbl>
              <c:idx val="12"/>
              <c:layout>
                <c:manualLayout>
                  <c:x val="1.8467220683287165E-3"/>
                  <c:y val="-4.6296296296296294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F15-4A33-9EDE-12C5D6D7ADF2}"/>
                </c:ext>
              </c:extLst>
            </c:dLbl>
            <c:dLbl>
              <c:idx val="15"/>
              <c:layout>
                <c:manualLayout>
                  <c:x val="1.1080332409972299E-2"/>
                  <c:y val="-7.9800498753117205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F15-4A33-9EDE-12C5D6D7ADF2}"/>
                </c:ext>
              </c:extLst>
            </c:dLbl>
            <c:dLbl>
              <c:idx val="16"/>
              <c:layout>
                <c:manualLayout>
                  <c:x val="9.2336103416435829E-3"/>
                  <c:y val="-4.6296296296296356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F15-4A33-9EDE-12C5D6D7ADF2}"/>
                </c:ext>
              </c:extLst>
            </c:dLbl>
            <c:dLbl>
              <c:idx val="17"/>
              <c:layout>
                <c:manualLayout>
                  <c:x val="0"/>
                  <c:y val="-4.6296296296296294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4F15-4A33-9EDE-12C5D6D7ADF2}"/>
                </c:ext>
              </c:extLst>
            </c:dLbl>
            <c:dLbl>
              <c:idx val="22"/>
              <c:layout>
                <c:manualLayout>
                  <c:x val="-7.3868882733148658E-3"/>
                  <c:y val="-6.172839506172851E-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F15-4A33-9EDE-12C5D6D7ADF2}"/>
                </c:ext>
              </c:extLst>
            </c:dLbl>
            <c:spPr>
              <a:solidFill>
                <a:srgbClr val="FFFFFF"/>
              </a:solidFill>
              <a:ln>
                <a:solidFill>
                  <a:srgbClr val="000000">
                    <a:lumMod val="65000"/>
                    <a:lumOff val="35000"/>
                  </a:srgbClr>
                </a:solidFill>
              </a:ln>
              <a:effectLst/>
            </c:spPr>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Calculations!$E$59:$AB$59</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4-4F15-4A33-9EDE-12C5D6D7ADF2}"/>
            </c:ext>
          </c:extLst>
        </c:ser>
        <c:dLbls>
          <c:showLegendKey val="0"/>
          <c:showVal val="0"/>
          <c:showCatName val="0"/>
          <c:showSerName val="0"/>
          <c:showPercent val="0"/>
          <c:showBubbleSize val="0"/>
        </c:dLbls>
        <c:marker val="1"/>
        <c:smooth val="0"/>
        <c:axId val="1074049477"/>
        <c:axId val="227557092"/>
      </c:lineChart>
      <c:lineChart>
        <c:grouping val="standard"/>
        <c:varyColors val="0"/>
        <c:ser>
          <c:idx val="1"/>
          <c:order val="2"/>
          <c:tx>
            <c:strRef>
              <c:f>Calculations!$B$58</c:f>
              <c:strCache>
                <c:ptCount val="1"/>
                <c:pt idx="0">
                  <c:v>Sector WTW emissions (indexed)</c:v>
                </c:pt>
              </c:strCache>
            </c:strRef>
          </c:tx>
          <c:spPr>
            <a:ln w="19050" cmpd="sng">
              <a:solidFill>
                <a:schemeClr val="accent4"/>
              </a:solidFill>
              <a:prstDash val="sysDot"/>
            </a:ln>
          </c:spPr>
          <c:marker>
            <c:symbol val="none"/>
          </c:marker>
          <c:cat>
            <c:numRef>
              <c:f>Calculations!$E$40:$AB$40</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Calculations!$E$58:$AB$58</c:f>
              <c:numCache>
                <c:formatCode>#,##0.00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mooth val="0"/>
          <c:extLst>
            <c:ext xmlns:c16="http://schemas.microsoft.com/office/drawing/2014/chart" uri="{C3380CC4-5D6E-409C-BE32-E72D297353CC}">
              <c16:uniqueId val="{00000005-4F15-4A33-9EDE-12C5D6D7ADF2}"/>
            </c:ext>
          </c:extLst>
        </c:ser>
        <c:dLbls>
          <c:showLegendKey val="0"/>
          <c:showVal val="0"/>
          <c:showCatName val="0"/>
          <c:showSerName val="0"/>
          <c:showPercent val="0"/>
          <c:showBubbleSize val="0"/>
        </c:dLbls>
        <c:marker val="1"/>
        <c:smooth val="0"/>
        <c:axId val="1388659264"/>
        <c:axId val="1388653440"/>
      </c:lineChart>
      <c:cat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s-MX"/>
          </a:p>
        </c:txPr>
        <c:crossAx val="227557092"/>
        <c:crosses val="autoZero"/>
        <c:auto val="1"/>
        <c:lblAlgn val="ctr"/>
        <c:lblOffset val="100"/>
        <c:tickLblSkip val="5"/>
        <c:noMultiLvlLbl val="1"/>
      </c:catAx>
      <c:valAx>
        <c:axId val="227557092"/>
        <c:scaling>
          <c:orientation val="minMax"/>
        </c:scaling>
        <c:delete val="0"/>
        <c:axPos val="l"/>
        <c:majorGridlines>
          <c:spPr>
            <a:ln>
              <a:solidFill>
                <a:srgbClr val="B7B7B7"/>
              </a:solidFill>
            </a:ln>
          </c:spPr>
        </c:majorGridlines>
        <c:title>
          <c:tx>
            <c:strRef>
              <c:f>'Target Setting Tool'!$D$43</c:f>
              <c:strCache>
                <c:ptCount val="1"/>
                <c:pt idx="0">
                  <c:v>Select vessel type</c:v>
                </c:pt>
              </c:strCache>
            </c:strRef>
          </c:tx>
          <c:layout>
            <c:manualLayout>
              <c:xMode val="edge"/>
              <c:yMode val="edge"/>
              <c:x val="1.846852938396551E-2"/>
              <c:y val="0.3797365607076893"/>
            </c:manualLayout>
          </c:layout>
          <c:overlay val="0"/>
          <c:txPr>
            <a:bodyPr/>
            <a:lstStyle/>
            <a:p>
              <a:pPr lvl="0">
                <a:defRPr b="0">
                  <a:solidFill>
                    <a:srgbClr val="000000"/>
                  </a:solidFill>
                  <a:latin typeface="+mn-lt"/>
                </a:defRPr>
              </a:pPr>
              <a:endParaRPr lang="es-MX"/>
            </a:p>
          </c:txPr>
        </c:title>
        <c:numFmt formatCode="#,##0.00" sourceLinked="1"/>
        <c:majorTickMark val="none"/>
        <c:minorTickMark val="none"/>
        <c:tickLblPos val="nextTo"/>
        <c:spPr>
          <a:ln/>
        </c:spPr>
        <c:txPr>
          <a:bodyPr/>
          <a:lstStyle/>
          <a:p>
            <a:pPr lvl="0">
              <a:defRPr sz="900" b="0" i="0">
                <a:solidFill>
                  <a:srgbClr val="000000"/>
                </a:solidFill>
                <a:latin typeface="Arial"/>
              </a:defRPr>
            </a:pPr>
            <a:endParaRPr lang="es-MX"/>
          </a:p>
        </c:txPr>
        <c:crossAx val="1074049477"/>
        <c:crosses val="autoZero"/>
        <c:crossBetween val="between"/>
      </c:valAx>
      <c:valAx>
        <c:axId val="1388653440"/>
        <c:scaling>
          <c:orientation val="minMax"/>
        </c:scaling>
        <c:delete val="0"/>
        <c:axPos val="r"/>
        <c:numFmt formatCode="#,##0.00" sourceLinked="1"/>
        <c:majorTickMark val="out"/>
        <c:minorTickMark val="none"/>
        <c:tickLblPos val="nextTo"/>
        <c:crossAx val="1388659264"/>
        <c:crosses val="max"/>
        <c:crossBetween val="between"/>
      </c:valAx>
      <c:catAx>
        <c:axId val="1388659264"/>
        <c:scaling>
          <c:orientation val="minMax"/>
        </c:scaling>
        <c:delete val="1"/>
        <c:axPos val="b"/>
        <c:numFmt formatCode="General" sourceLinked="1"/>
        <c:majorTickMark val="out"/>
        <c:minorTickMark val="none"/>
        <c:tickLblPos val="nextTo"/>
        <c:crossAx val="1388653440"/>
        <c:crosses val="autoZero"/>
        <c:auto val="1"/>
        <c:lblAlgn val="ctr"/>
        <c:lblOffset val="100"/>
        <c:noMultiLvlLbl val="0"/>
      </c:catAx>
    </c:plotArea>
    <c:legend>
      <c:legendPos val="b"/>
      <c:layout>
        <c:manualLayout>
          <c:xMode val="edge"/>
          <c:yMode val="edge"/>
          <c:x val="6.2598497902443623E-2"/>
          <c:y val="0.92315227957616408"/>
          <c:w val="0.9"/>
          <c:h val="4.9226936910663946E-2"/>
        </c:manualLayout>
      </c:layout>
      <c:overlay val="0"/>
      <c:txPr>
        <a:bodyPr/>
        <a:lstStyle/>
        <a:p>
          <a:pPr lvl="0">
            <a:defRPr sz="900" b="0" i="0">
              <a:solidFill>
                <a:srgbClr val="1A1A1A"/>
              </a:solidFill>
              <a:latin typeface="Arial"/>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g"/><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81642</xdr:colOff>
      <xdr:row>0</xdr:row>
      <xdr:rowOff>176893</xdr:rowOff>
    </xdr:from>
    <xdr:ext cx="10531929" cy="3878035"/>
    <xdr:pic>
      <xdr:nvPicPr>
        <xdr:cNvPr id="2" name="image3.jpg">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cstate="print"/>
        <a:srcRect l="7070" t="21867" b="24929"/>
        <a:stretch/>
      </xdr:blipFill>
      <xdr:spPr>
        <a:xfrm>
          <a:off x="272142" y="176893"/>
          <a:ext cx="10531929" cy="3878035"/>
        </a:xfrm>
        <a:prstGeom prst="rect">
          <a:avLst/>
        </a:prstGeom>
        <a:noFill/>
      </xdr:spPr>
    </xdr:pic>
    <xdr:clientData fLocksWithSheet="0"/>
  </xdr:oneCellAnchor>
  <xdr:twoCellAnchor editAs="oneCell">
    <xdr:from>
      <xdr:col>11</xdr:col>
      <xdr:colOff>435429</xdr:colOff>
      <xdr:row>7</xdr:row>
      <xdr:rowOff>108857</xdr:rowOff>
    </xdr:from>
    <xdr:to>
      <xdr:col>14</xdr:col>
      <xdr:colOff>486879</xdr:colOff>
      <xdr:row>14</xdr:row>
      <xdr:rowOff>20245</xdr:rowOff>
    </xdr:to>
    <xdr:pic>
      <xdr:nvPicPr>
        <xdr:cNvPr id="7" name="Picture 6">
          <a:extLst>
            <a:ext uri="{FF2B5EF4-FFF2-40B4-BE49-F238E27FC236}">
              <a16:creationId xmlns:a16="http://schemas.microsoft.com/office/drawing/2014/main" id="{E079FD1B-4088-C7E1-9F24-9F977A684A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5929" y="1537607"/>
          <a:ext cx="2337450" cy="1340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185737</xdr:colOff>
      <xdr:row>0</xdr:row>
      <xdr:rowOff>164390</xdr:rowOff>
    </xdr:from>
    <xdr:ext cx="3088482" cy="1388619"/>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519112" y="164390"/>
          <a:ext cx="3088482" cy="1388619"/>
        </a:xfrm>
        <a:prstGeom prst="rect">
          <a:avLst/>
        </a:prstGeom>
        <a:noFill/>
      </xdr:spPr>
    </xdr:pic>
    <xdr:clientData fLocksWithSheet="0"/>
  </xdr:oneCellAnchor>
  <xdr:oneCellAnchor>
    <xdr:from>
      <xdr:col>4</xdr:col>
      <xdr:colOff>214312</xdr:colOff>
      <xdr:row>34</xdr:row>
      <xdr:rowOff>190499</xdr:rowOff>
    </xdr:from>
    <xdr:ext cx="7322344" cy="4114800"/>
    <xdr:graphicFrame macro="">
      <xdr:nvGraphicFramePr>
        <xdr:cNvPr id="3" name="Chart 4">
          <a:extLst>
            <a:ext uri="{FF2B5EF4-FFF2-40B4-BE49-F238E27FC236}">
              <a16:creationId xmlns:a16="http://schemas.microsoft.com/office/drawing/2014/main" id="{7D0E01F9-46A0-4A7B-BDF2-0510D6B1F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107156</xdr:colOff>
      <xdr:row>34</xdr:row>
      <xdr:rowOff>166688</xdr:rowOff>
    </xdr:from>
    <xdr:ext cx="6877050" cy="4114800"/>
    <xdr:graphicFrame macro="">
      <xdr:nvGraphicFramePr>
        <xdr:cNvPr id="4" name="Chart 4">
          <a:extLst>
            <a:ext uri="{FF2B5EF4-FFF2-40B4-BE49-F238E27FC236}">
              <a16:creationId xmlns:a16="http://schemas.microsoft.com/office/drawing/2014/main" id="{AB4FB5BB-E0A3-4272-8720-A6A4C505C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107156</xdr:colOff>
      <xdr:row>45</xdr:row>
      <xdr:rowOff>23811</xdr:rowOff>
    </xdr:from>
    <xdr:ext cx="7322344" cy="4114800"/>
    <xdr:graphicFrame macro="">
      <xdr:nvGraphicFramePr>
        <xdr:cNvPr id="5" name="Chart 4">
          <a:extLst>
            <a:ext uri="{FF2B5EF4-FFF2-40B4-BE49-F238E27FC236}">
              <a16:creationId xmlns:a16="http://schemas.microsoft.com/office/drawing/2014/main" id="{BB22271E-C0B8-4879-AE53-7DA41001A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0</xdr:colOff>
      <xdr:row>45</xdr:row>
      <xdr:rowOff>0</xdr:rowOff>
    </xdr:from>
    <xdr:ext cx="6877050" cy="4114800"/>
    <xdr:graphicFrame macro="">
      <xdr:nvGraphicFramePr>
        <xdr:cNvPr id="6" name="Chart 4">
          <a:extLst>
            <a:ext uri="{FF2B5EF4-FFF2-40B4-BE49-F238E27FC236}">
              <a16:creationId xmlns:a16="http://schemas.microsoft.com/office/drawing/2014/main" id="{B8A0E443-E6E1-4DCE-A0C9-26CC731C1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214313</xdr:colOff>
      <xdr:row>2</xdr:row>
      <xdr:rowOff>47625</xdr:rowOff>
    </xdr:from>
    <xdr:ext cx="2381250" cy="1070639"/>
    <xdr:pic>
      <xdr:nvPicPr>
        <xdr:cNvPr id="3" name="image2.jpg" descr="Science_Based_Targets_-_Logo_Colour.jpg">
          <a:extLst>
            <a:ext uri="{FF2B5EF4-FFF2-40B4-BE49-F238E27FC236}">
              <a16:creationId xmlns:a16="http://schemas.microsoft.com/office/drawing/2014/main" id="{A0946A37-45E6-4267-A58E-538E7756AE41}"/>
            </a:ext>
          </a:extLst>
        </xdr:cNvPr>
        <xdr:cNvPicPr preferRelativeResize="0">
          <a:picLocks noChangeAspect="1"/>
        </xdr:cNvPicPr>
      </xdr:nvPicPr>
      <xdr:blipFill>
        <a:blip xmlns:r="http://schemas.openxmlformats.org/officeDocument/2006/relationships" r:embed="rId1" cstate="print"/>
        <a:stretch>
          <a:fillRect/>
        </a:stretch>
      </xdr:blipFill>
      <xdr:spPr>
        <a:xfrm>
          <a:off x="214313" y="333375"/>
          <a:ext cx="2381250" cy="107063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214313</xdr:colOff>
      <xdr:row>2</xdr:row>
      <xdr:rowOff>47625</xdr:rowOff>
    </xdr:from>
    <xdr:ext cx="2381250" cy="1070639"/>
    <xdr:pic>
      <xdr:nvPicPr>
        <xdr:cNvPr id="4" name="image2.jpg" descr="Science_Based_Targets_-_Logo_Colour.jpg">
          <a:extLst>
            <a:ext uri="{FF2B5EF4-FFF2-40B4-BE49-F238E27FC236}">
              <a16:creationId xmlns:a16="http://schemas.microsoft.com/office/drawing/2014/main" id="{4381147E-09D7-441C-A2BF-5A1454E8F903}"/>
            </a:ext>
          </a:extLst>
        </xdr:cNvPr>
        <xdr:cNvPicPr preferRelativeResize="0">
          <a:picLocks noChangeAspect="1"/>
        </xdr:cNvPicPr>
      </xdr:nvPicPr>
      <xdr:blipFill>
        <a:blip xmlns:r="http://schemas.openxmlformats.org/officeDocument/2006/relationships" r:embed="rId1" cstate="print"/>
        <a:stretch>
          <a:fillRect/>
        </a:stretch>
      </xdr:blipFill>
      <xdr:spPr>
        <a:xfrm>
          <a:off x="214313" y="333375"/>
          <a:ext cx="2381250" cy="1070639"/>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EFB300"/>
  </sheetPr>
  <dimension ref="A1:Z988"/>
  <sheetViews>
    <sheetView showGridLines="0" zoomScale="70" zoomScaleNormal="70" workbookViewId="0">
      <selection activeCell="B21" sqref="B21:O21"/>
    </sheetView>
  </sheetViews>
  <sheetFormatPr defaultColWidth="14.42578125" defaultRowHeight="15" customHeight="1" x14ac:dyDescent="0.25"/>
  <cols>
    <col min="1" max="1" width="2.85546875" customWidth="1"/>
    <col min="2" max="15" width="11.42578125" customWidth="1"/>
    <col min="16" max="26" width="12.42578125" customWidth="1"/>
  </cols>
  <sheetData>
    <row r="1" spans="1:26" ht="15.75" x14ac:dyDescent="0.25">
      <c r="A1" s="5"/>
      <c r="B1" s="5"/>
      <c r="C1" s="5"/>
      <c r="D1" s="5"/>
      <c r="E1" s="5"/>
      <c r="F1" s="5"/>
      <c r="G1" s="5"/>
      <c r="H1" s="5"/>
      <c r="I1" s="5"/>
      <c r="J1" s="5"/>
      <c r="K1" s="5"/>
      <c r="L1" s="5"/>
      <c r="M1" s="5"/>
      <c r="N1" s="5"/>
      <c r="O1" s="5"/>
      <c r="P1" s="5"/>
      <c r="Q1" s="5"/>
      <c r="R1" s="5"/>
      <c r="S1" s="5"/>
      <c r="T1" s="5"/>
      <c r="U1" s="5"/>
      <c r="V1" s="5"/>
      <c r="W1" s="5"/>
      <c r="X1" s="5"/>
      <c r="Y1" s="5"/>
      <c r="Z1" s="5"/>
    </row>
    <row r="2" spans="1:26" ht="15.75" x14ac:dyDescent="0.25">
      <c r="A2" s="5"/>
      <c r="B2" s="5"/>
      <c r="C2" s="5"/>
      <c r="D2" s="5"/>
      <c r="E2" s="5"/>
      <c r="F2" s="5"/>
      <c r="G2" s="5"/>
      <c r="H2" s="5"/>
      <c r="I2" s="5"/>
      <c r="J2" s="5"/>
      <c r="K2" s="5"/>
      <c r="L2" s="5"/>
      <c r="M2" s="5"/>
      <c r="N2" s="5"/>
      <c r="O2" s="5"/>
      <c r="P2" s="5"/>
      <c r="Q2" s="5"/>
      <c r="R2" s="5"/>
      <c r="S2" s="5"/>
      <c r="T2" s="5"/>
      <c r="U2" s="5"/>
      <c r="V2" s="5"/>
      <c r="W2" s="5"/>
      <c r="X2" s="5"/>
      <c r="Y2" s="5"/>
      <c r="Z2" s="5"/>
    </row>
    <row r="3" spans="1:26" ht="15.75" x14ac:dyDescent="0.25">
      <c r="A3" s="5"/>
      <c r="B3" s="5"/>
      <c r="C3" s="5"/>
      <c r="D3" s="5"/>
      <c r="E3" s="5"/>
      <c r="F3" s="5"/>
      <c r="G3" s="5"/>
      <c r="H3" s="5"/>
      <c r="I3" s="5"/>
      <c r="J3" s="5"/>
      <c r="K3" s="5"/>
      <c r="L3" s="5"/>
      <c r="M3" s="5"/>
      <c r="N3" s="5"/>
      <c r="O3" s="5"/>
      <c r="P3" s="5"/>
      <c r="Q3" s="5"/>
      <c r="R3" s="5"/>
      <c r="S3" s="5"/>
      <c r="T3" s="5"/>
      <c r="U3" s="5"/>
      <c r="V3" s="5"/>
      <c r="W3" s="5"/>
      <c r="X3" s="5"/>
      <c r="Y3" s="5"/>
      <c r="Z3" s="5"/>
    </row>
    <row r="4" spans="1:26" ht="15.75" x14ac:dyDescent="0.25">
      <c r="A4" s="5"/>
      <c r="B4" s="5"/>
      <c r="C4" s="5"/>
      <c r="D4" s="5"/>
      <c r="E4" s="5"/>
      <c r="F4" s="5"/>
      <c r="G4" s="5"/>
      <c r="H4" s="5"/>
      <c r="I4" s="5"/>
      <c r="J4" s="5"/>
      <c r="K4" s="5"/>
      <c r="L4" s="5"/>
      <c r="M4" s="5"/>
      <c r="N4" s="5"/>
      <c r="O4" s="5"/>
      <c r="P4" s="5"/>
      <c r="Q4" s="5"/>
      <c r="R4" s="5"/>
      <c r="S4" s="5"/>
      <c r="T4" s="5"/>
      <c r="U4" s="5"/>
      <c r="V4" s="5"/>
      <c r="W4" s="5"/>
      <c r="X4" s="5"/>
      <c r="Y4" s="5"/>
      <c r="Z4" s="5"/>
    </row>
    <row r="5" spans="1:26" ht="15.75" x14ac:dyDescent="0.25">
      <c r="A5" s="5"/>
      <c r="B5" s="5"/>
      <c r="C5" s="5"/>
      <c r="D5" s="5"/>
      <c r="E5" s="5"/>
      <c r="F5" s="5"/>
      <c r="G5" s="5"/>
      <c r="H5" s="5"/>
      <c r="I5" s="5"/>
      <c r="J5" s="5"/>
      <c r="K5" s="5"/>
      <c r="L5" s="5"/>
      <c r="M5" s="5"/>
      <c r="N5" s="5"/>
      <c r="O5" s="5"/>
      <c r="P5" s="5"/>
      <c r="Q5" s="5"/>
      <c r="R5" s="5"/>
      <c r="S5" s="5"/>
      <c r="T5" s="5"/>
      <c r="U5" s="5"/>
      <c r="V5" s="5"/>
      <c r="W5" s="5"/>
      <c r="X5" s="5"/>
      <c r="Y5" s="5"/>
      <c r="Z5" s="5"/>
    </row>
    <row r="6" spans="1:26" ht="15.75" x14ac:dyDescent="0.25">
      <c r="A6" s="5"/>
      <c r="B6" s="5"/>
      <c r="C6" s="5"/>
      <c r="D6" s="5"/>
      <c r="E6" s="5"/>
      <c r="F6" s="5"/>
      <c r="G6" s="5"/>
      <c r="H6" s="5"/>
      <c r="I6" s="5"/>
      <c r="J6" s="5"/>
      <c r="K6" s="5"/>
      <c r="L6" s="5"/>
      <c r="M6" s="5"/>
      <c r="N6" s="5"/>
      <c r="O6" s="5"/>
      <c r="P6" s="5"/>
      <c r="Q6" s="5"/>
      <c r="R6" s="5"/>
      <c r="S6" s="5"/>
      <c r="T6" s="5"/>
      <c r="U6" s="5"/>
      <c r="V6" s="5"/>
      <c r="W6" s="5"/>
      <c r="X6" s="5"/>
      <c r="Y6" s="5"/>
      <c r="Z6" s="5"/>
    </row>
    <row r="7" spans="1:26" ht="15.75" x14ac:dyDescent="0.25">
      <c r="A7" s="5"/>
      <c r="B7" s="5"/>
      <c r="C7" s="5"/>
      <c r="D7" s="5"/>
      <c r="E7" s="5"/>
      <c r="F7" s="5"/>
      <c r="G7" s="5"/>
      <c r="H7" s="5"/>
      <c r="I7" s="5"/>
      <c r="J7" s="5"/>
      <c r="K7" s="5"/>
      <c r="L7" s="5"/>
      <c r="M7" s="5"/>
      <c r="N7" s="5"/>
      <c r="O7" s="5"/>
      <c r="P7" s="5"/>
      <c r="Q7" s="5"/>
      <c r="R7" s="5"/>
      <c r="S7" s="5"/>
      <c r="T7" s="5"/>
      <c r="U7" s="5"/>
      <c r="V7" s="5"/>
      <c r="W7" s="5"/>
      <c r="X7" s="5"/>
      <c r="Y7" s="5"/>
      <c r="Z7" s="5"/>
    </row>
    <row r="8" spans="1:26" ht="15.75" x14ac:dyDescent="0.25">
      <c r="A8" s="5"/>
      <c r="B8" s="5"/>
      <c r="C8" s="5"/>
      <c r="D8" s="5"/>
      <c r="E8" s="5"/>
      <c r="F8" s="5"/>
      <c r="G8" s="5"/>
      <c r="H8" s="5"/>
      <c r="I8" s="5"/>
      <c r="J8" s="5"/>
      <c r="K8" s="5"/>
      <c r="L8" s="5"/>
      <c r="M8" s="5"/>
      <c r="N8" s="5"/>
      <c r="O8" s="5"/>
      <c r="P8" s="5"/>
      <c r="Q8" s="5"/>
      <c r="R8" s="5"/>
      <c r="S8" s="5"/>
      <c r="T8" s="5"/>
      <c r="U8" s="5"/>
      <c r="V8" s="5"/>
      <c r="W8" s="5"/>
      <c r="X8" s="5"/>
      <c r="Y8" s="5"/>
      <c r="Z8" s="5"/>
    </row>
    <row r="9" spans="1:26" ht="15.75" x14ac:dyDescent="0.25">
      <c r="A9" s="5"/>
      <c r="B9" s="5"/>
      <c r="C9" s="5"/>
      <c r="D9" s="5"/>
      <c r="E9" s="5"/>
      <c r="F9" s="5"/>
      <c r="G9" s="5"/>
      <c r="H9" s="5"/>
      <c r="I9" s="5"/>
      <c r="J9" s="5"/>
      <c r="K9" s="5"/>
      <c r="L9" s="5"/>
      <c r="M9" s="5"/>
      <c r="N9" s="5"/>
      <c r="O9" s="5"/>
      <c r="P9" s="5"/>
      <c r="Q9" s="5"/>
      <c r="R9" s="5"/>
      <c r="S9" s="5"/>
      <c r="T9" s="5"/>
      <c r="U9" s="5"/>
      <c r="V9" s="5"/>
      <c r="W9" s="5"/>
      <c r="X9" s="5"/>
      <c r="Y9" s="5"/>
      <c r="Z9" s="5"/>
    </row>
    <row r="10" spans="1:26" ht="15.75" x14ac:dyDescent="0.25">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5.75" x14ac:dyDescent="0.25">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5.75" x14ac:dyDescent="0.25">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5.75" x14ac:dyDescent="0.25">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5.75" x14ac:dyDescent="0.25">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5.75" x14ac:dyDescent="0.25">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x14ac:dyDescent="0.25">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x14ac:dyDescent="0.25">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x14ac:dyDescent="0.25">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x14ac:dyDescent="0.25">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x14ac:dyDescent="0.25">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30" customHeight="1" x14ac:dyDescent="0.25">
      <c r="A21" s="5"/>
      <c r="B21" s="252" t="str">
        <f>CONCATENATE("Sectoral Decarbonization Approach - Maritime Transport Tool, ",'Target Setting Tool'!D6)</f>
        <v>Sectoral Decarbonization Approach - Maritime Transport Tool, Version 1.1</v>
      </c>
      <c r="C21" s="253"/>
      <c r="D21" s="253"/>
      <c r="E21" s="253"/>
      <c r="F21" s="253"/>
      <c r="G21" s="253"/>
      <c r="H21" s="253"/>
      <c r="I21" s="253"/>
      <c r="J21" s="253"/>
      <c r="K21" s="253"/>
      <c r="L21" s="253"/>
      <c r="M21" s="253"/>
      <c r="N21" s="253"/>
      <c r="O21" s="253"/>
      <c r="P21" s="5"/>
      <c r="Q21" s="5"/>
      <c r="R21" s="5"/>
      <c r="S21" s="5"/>
      <c r="T21" s="5"/>
      <c r="U21" s="5"/>
      <c r="V21" s="5"/>
      <c r="W21" s="5"/>
      <c r="X21" s="5"/>
      <c r="Y21" s="5"/>
      <c r="Z21" s="5"/>
    </row>
    <row r="22" spans="1:26" ht="15.75" x14ac:dyDescent="0.25">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x14ac:dyDescent="0.25">
      <c r="A23" s="5"/>
      <c r="B23" s="6"/>
      <c r="C23" s="6"/>
      <c r="D23" s="6"/>
      <c r="E23" s="6"/>
      <c r="F23" s="6"/>
      <c r="G23" s="6"/>
      <c r="H23" s="6"/>
      <c r="I23" s="6"/>
      <c r="J23" s="6"/>
      <c r="K23" s="6"/>
      <c r="L23" s="6"/>
      <c r="M23" s="6"/>
      <c r="N23" s="6"/>
      <c r="O23" s="6"/>
      <c r="P23" s="5"/>
      <c r="Q23" s="5"/>
      <c r="R23" s="5"/>
      <c r="S23" s="5"/>
      <c r="T23" s="5"/>
      <c r="U23" s="5"/>
      <c r="V23" s="5"/>
      <c r="W23" s="5"/>
      <c r="X23" s="5"/>
      <c r="Y23" s="5"/>
      <c r="Z23" s="5"/>
    </row>
    <row r="24" spans="1:26" ht="22.5" customHeight="1" x14ac:dyDescent="0.25">
      <c r="A24" s="5"/>
      <c r="B24" s="254" t="s">
        <v>355</v>
      </c>
      <c r="C24" s="254"/>
      <c r="D24" s="254"/>
      <c r="E24" s="254"/>
      <c r="F24" s="254"/>
      <c r="G24" s="254"/>
      <c r="H24" s="254"/>
      <c r="I24" s="254"/>
      <c r="J24" s="254"/>
      <c r="K24" s="254"/>
      <c r="L24" s="254"/>
      <c r="M24" s="254"/>
      <c r="N24" s="254"/>
      <c r="O24" s="254"/>
      <c r="P24" s="5"/>
      <c r="Q24" s="5"/>
      <c r="R24" s="5"/>
      <c r="S24" s="5"/>
      <c r="T24" s="5"/>
      <c r="U24" s="5"/>
      <c r="V24" s="5"/>
      <c r="W24" s="5"/>
      <c r="X24" s="5"/>
      <c r="Y24" s="5"/>
      <c r="Z24" s="5"/>
    </row>
    <row r="25" spans="1:26" ht="15.75" x14ac:dyDescent="0.25">
      <c r="A25" s="5"/>
      <c r="B25" s="163"/>
      <c r="C25" s="163"/>
      <c r="D25" s="163"/>
      <c r="E25" s="163"/>
      <c r="F25" s="163"/>
      <c r="G25" s="163"/>
      <c r="H25" s="163"/>
      <c r="I25" s="163"/>
      <c r="J25" s="163"/>
      <c r="K25" s="163"/>
      <c r="L25" s="163"/>
      <c r="M25" s="163"/>
      <c r="N25" s="163"/>
      <c r="O25" s="163"/>
      <c r="P25" s="5"/>
      <c r="Q25" s="5"/>
      <c r="R25" s="5"/>
      <c r="S25" s="5"/>
      <c r="T25" s="5"/>
      <c r="U25" s="5"/>
      <c r="V25" s="5"/>
      <c r="W25" s="5"/>
      <c r="X25" s="5"/>
      <c r="Y25" s="5"/>
      <c r="Z25" s="5"/>
    </row>
    <row r="26" spans="1:26" ht="29.25" customHeight="1" x14ac:dyDescent="0.25">
      <c r="A26" s="7"/>
      <c r="B26" s="164" t="s">
        <v>82</v>
      </c>
      <c r="C26" s="165"/>
      <c r="D26" s="165"/>
      <c r="E26" s="165"/>
      <c r="F26" s="165"/>
      <c r="G26" s="165"/>
      <c r="H26" s="165"/>
      <c r="I26" s="165"/>
      <c r="J26" s="165"/>
      <c r="K26" s="165"/>
      <c r="L26" s="165"/>
      <c r="M26" s="165"/>
      <c r="N26" s="165"/>
      <c r="O26" s="165"/>
      <c r="P26" s="7"/>
      <c r="Q26" s="7"/>
      <c r="R26" s="7"/>
      <c r="S26" s="7"/>
      <c r="T26" s="7"/>
      <c r="U26" s="7"/>
      <c r="V26" s="7"/>
      <c r="W26" s="7"/>
      <c r="X26" s="7"/>
      <c r="Y26" s="7"/>
      <c r="Z26" s="7"/>
    </row>
    <row r="27" spans="1:26" ht="45" customHeight="1" x14ac:dyDescent="0.25">
      <c r="A27" s="7"/>
      <c r="B27" s="255" t="s">
        <v>356</v>
      </c>
      <c r="C27" s="256"/>
      <c r="D27" s="256"/>
      <c r="E27" s="256"/>
      <c r="F27" s="256"/>
      <c r="G27" s="256"/>
      <c r="H27" s="256"/>
      <c r="I27" s="256"/>
      <c r="J27" s="256"/>
      <c r="K27" s="256"/>
      <c r="L27" s="256"/>
      <c r="M27" s="256"/>
      <c r="N27" s="256"/>
      <c r="O27" s="256"/>
      <c r="P27" s="7"/>
      <c r="Q27" s="7"/>
      <c r="R27" s="7"/>
      <c r="S27" s="7"/>
      <c r="T27" s="7"/>
      <c r="U27" s="7"/>
      <c r="V27" s="7"/>
      <c r="W27" s="7"/>
      <c r="X27" s="7"/>
      <c r="Y27" s="7"/>
      <c r="Z27" s="7"/>
    </row>
    <row r="28" spans="1:26" ht="45" customHeight="1" x14ac:dyDescent="0.25">
      <c r="A28" s="7"/>
      <c r="B28" s="257"/>
      <c r="C28" s="257"/>
      <c r="D28" s="257"/>
      <c r="E28" s="257"/>
      <c r="F28" s="257"/>
      <c r="G28" s="257"/>
      <c r="H28" s="257"/>
      <c r="I28" s="257"/>
      <c r="J28" s="257"/>
      <c r="K28" s="257"/>
      <c r="L28" s="257"/>
      <c r="M28" s="257"/>
      <c r="N28" s="257"/>
      <c r="O28" s="257"/>
      <c r="P28" s="7"/>
      <c r="Q28" s="7"/>
      <c r="R28" s="7"/>
      <c r="S28" s="7"/>
      <c r="T28" s="7"/>
      <c r="U28" s="7"/>
      <c r="V28" s="7"/>
      <c r="W28" s="7"/>
      <c r="X28" s="7"/>
      <c r="Y28" s="7"/>
      <c r="Z28" s="7"/>
    </row>
    <row r="29" spans="1:26" ht="45" customHeight="1" x14ac:dyDescent="0.25">
      <c r="A29" s="5"/>
      <c r="B29" s="257"/>
      <c r="C29" s="257"/>
      <c r="D29" s="257"/>
      <c r="E29" s="257"/>
      <c r="F29" s="257"/>
      <c r="G29" s="257"/>
      <c r="H29" s="257"/>
      <c r="I29" s="257"/>
      <c r="J29" s="257"/>
      <c r="K29" s="257"/>
      <c r="L29" s="257"/>
      <c r="M29" s="257"/>
      <c r="N29" s="257"/>
      <c r="O29" s="257"/>
      <c r="P29" s="5"/>
      <c r="Q29" s="5"/>
      <c r="R29" s="5"/>
      <c r="S29" s="5"/>
      <c r="T29" s="5"/>
      <c r="U29" s="5"/>
      <c r="V29" s="5"/>
      <c r="W29" s="5"/>
      <c r="X29" s="5"/>
      <c r="Y29" s="5"/>
      <c r="Z29" s="5"/>
    </row>
    <row r="30" spans="1:26" ht="45" customHeight="1" x14ac:dyDescent="0.25">
      <c r="A30" s="5"/>
      <c r="B30" s="257"/>
      <c r="C30" s="257"/>
      <c r="D30" s="257"/>
      <c r="E30" s="257"/>
      <c r="F30" s="257"/>
      <c r="G30" s="257"/>
      <c r="H30" s="257"/>
      <c r="I30" s="257"/>
      <c r="J30" s="257"/>
      <c r="K30" s="257"/>
      <c r="L30" s="257"/>
      <c r="M30" s="257"/>
      <c r="N30" s="257"/>
      <c r="O30" s="257"/>
      <c r="P30" s="5"/>
      <c r="Q30" s="5"/>
      <c r="R30" s="5"/>
      <c r="S30" s="5"/>
      <c r="T30" s="5"/>
      <c r="U30" s="5"/>
      <c r="V30" s="5"/>
      <c r="W30" s="5"/>
      <c r="X30" s="5"/>
      <c r="Y30" s="5"/>
      <c r="Z30" s="5"/>
    </row>
    <row r="31" spans="1:26" ht="15.75" x14ac:dyDescent="0.25">
      <c r="A31" s="5"/>
      <c r="B31" s="166"/>
      <c r="C31" s="166"/>
      <c r="D31" s="166"/>
      <c r="E31" s="166"/>
      <c r="F31" s="166"/>
      <c r="G31" s="166"/>
      <c r="H31" s="166"/>
      <c r="I31" s="166"/>
      <c r="J31" s="166"/>
      <c r="K31" s="166"/>
      <c r="L31" s="166"/>
      <c r="M31" s="166"/>
      <c r="N31" s="166"/>
      <c r="O31" s="166"/>
      <c r="P31" s="5"/>
      <c r="Q31" s="5"/>
      <c r="R31" s="5"/>
      <c r="S31" s="5"/>
      <c r="T31" s="5"/>
      <c r="U31" s="5"/>
      <c r="V31" s="5"/>
      <c r="W31" s="5"/>
      <c r="X31" s="5"/>
      <c r="Y31" s="5"/>
      <c r="Z31" s="5"/>
    </row>
    <row r="32" spans="1:26" ht="29.25" customHeight="1" x14ac:dyDescent="0.25">
      <c r="A32" s="7"/>
      <c r="B32" s="164" t="s">
        <v>83</v>
      </c>
      <c r="C32" s="165"/>
      <c r="D32" s="165"/>
      <c r="E32" s="165"/>
      <c r="F32" s="165"/>
      <c r="G32" s="165"/>
      <c r="H32" s="165"/>
      <c r="I32" s="165"/>
      <c r="J32" s="165"/>
      <c r="K32" s="165"/>
      <c r="L32" s="165"/>
      <c r="M32" s="165"/>
      <c r="N32" s="165"/>
      <c r="O32" s="165"/>
      <c r="P32" s="7"/>
      <c r="Q32" s="7"/>
      <c r="R32" s="7"/>
      <c r="S32" s="7"/>
      <c r="T32" s="7"/>
      <c r="U32" s="7"/>
      <c r="V32" s="7"/>
      <c r="W32" s="7"/>
      <c r="X32" s="7"/>
      <c r="Y32" s="7"/>
      <c r="Z32" s="7"/>
    </row>
    <row r="33" spans="1:26" ht="45" customHeight="1" x14ac:dyDescent="0.25">
      <c r="A33" s="5"/>
      <c r="B33" s="255" t="s">
        <v>357</v>
      </c>
      <c r="C33" s="255"/>
      <c r="D33" s="255"/>
      <c r="E33" s="255"/>
      <c r="F33" s="255"/>
      <c r="G33" s="255"/>
      <c r="H33" s="255"/>
      <c r="I33" s="255"/>
      <c r="J33" s="255"/>
      <c r="K33" s="255"/>
      <c r="L33" s="255"/>
      <c r="M33" s="255"/>
      <c r="N33" s="255"/>
      <c r="O33" s="255"/>
      <c r="P33" s="5"/>
      <c r="Q33" s="5"/>
      <c r="R33" s="5"/>
      <c r="S33" s="5"/>
      <c r="T33" s="5"/>
      <c r="U33" s="5"/>
      <c r="V33" s="5"/>
      <c r="W33" s="5"/>
      <c r="X33" s="5"/>
      <c r="Y33" s="5"/>
      <c r="Z33" s="5"/>
    </row>
    <row r="34" spans="1:26" ht="45" customHeight="1" x14ac:dyDescent="0.25">
      <c r="A34" s="5"/>
      <c r="B34" s="258"/>
      <c r="C34" s="258"/>
      <c r="D34" s="258"/>
      <c r="E34" s="258"/>
      <c r="F34" s="258"/>
      <c r="G34" s="258"/>
      <c r="H34" s="258"/>
      <c r="I34" s="258"/>
      <c r="J34" s="258"/>
      <c r="K34" s="258"/>
      <c r="L34" s="258"/>
      <c r="M34" s="258"/>
      <c r="N34" s="258"/>
      <c r="O34" s="258"/>
      <c r="P34" s="5"/>
      <c r="Q34" s="5"/>
      <c r="R34" s="5"/>
      <c r="S34" s="5"/>
      <c r="T34" s="5"/>
      <c r="U34" s="5"/>
      <c r="V34" s="5"/>
      <c r="W34" s="5"/>
      <c r="X34" s="5"/>
      <c r="Y34" s="5"/>
      <c r="Z34" s="5"/>
    </row>
    <row r="35" spans="1:26" ht="45" customHeight="1" x14ac:dyDescent="0.25">
      <c r="A35" s="5"/>
      <c r="B35" s="258"/>
      <c r="C35" s="258"/>
      <c r="D35" s="258"/>
      <c r="E35" s="258"/>
      <c r="F35" s="258"/>
      <c r="G35" s="258"/>
      <c r="H35" s="258"/>
      <c r="I35" s="258"/>
      <c r="J35" s="258"/>
      <c r="K35" s="258"/>
      <c r="L35" s="258"/>
      <c r="M35" s="258"/>
      <c r="N35" s="258"/>
      <c r="O35" s="258"/>
      <c r="P35" s="5"/>
      <c r="Q35" s="5"/>
      <c r="R35" s="5"/>
      <c r="S35" s="5"/>
      <c r="T35" s="5"/>
      <c r="U35" s="5"/>
      <c r="V35" s="5"/>
      <c r="W35" s="5"/>
      <c r="X35" s="5"/>
      <c r="Y35" s="5"/>
      <c r="Z35" s="5"/>
    </row>
    <row r="36" spans="1:26" ht="45" customHeight="1" x14ac:dyDescent="0.25">
      <c r="A36" s="5"/>
      <c r="B36" s="258"/>
      <c r="C36" s="258"/>
      <c r="D36" s="258"/>
      <c r="E36" s="258"/>
      <c r="F36" s="258"/>
      <c r="G36" s="258"/>
      <c r="H36" s="258"/>
      <c r="I36" s="258"/>
      <c r="J36" s="258"/>
      <c r="K36" s="258"/>
      <c r="L36" s="258"/>
      <c r="M36" s="258"/>
      <c r="N36" s="258"/>
      <c r="O36" s="258"/>
      <c r="P36" s="5"/>
      <c r="Q36" s="5"/>
      <c r="R36" s="5"/>
      <c r="S36" s="5"/>
      <c r="T36" s="5"/>
      <c r="U36" s="5"/>
      <c r="V36" s="5"/>
      <c r="W36" s="5"/>
      <c r="X36" s="5"/>
      <c r="Y36" s="5"/>
      <c r="Z36" s="5"/>
    </row>
    <row r="37" spans="1:26" ht="45" customHeight="1" x14ac:dyDescent="0.25">
      <c r="A37" s="5"/>
      <c r="B37" s="258"/>
      <c r="C37" s="258"/>
      <c r="D37" s="258"/>
      <c r="E37" s="258"/>
      <c r="F37" s="258"/>
      <c r="G37" s="258"/>
      <c r="H37" s="258"/>
      <c r="I37" s="258"/>
      <c r="J37" s="258"/>
      <c r="K37" s="258"/>
      <c r="L37" s="258"/>
      <c r="M37" s="258"/>
      <c r="N37" s="258"/>
      <c r="O37" s="258"/>
      <c r="P37" s="5"/>
      <c r="Q37" s="5"/>
      <c r="R37" s="5"/>
      <c r="S37" s="5"/>
      <c r="T37" s="5"/>
      <c r="U37" s="5"/>
      <c r="V37" s="5"/>
      <c r="W37" s="5"/>
      <c r="X37" s="5"/>
      <c r="Y37" s="5"/>
      <c r="Z37" s="5"/>
    </row>
    <row r="38" spans="1:26" ht="45" customHeight="1" x14ac:dyDescent="0.25">
      <c r="A38" s="5"/>
      <c r="B38" s="258"/>
      <c r="C38" s="258"/>
      <c r="D38" s="258"/>
      <c r="E38" s="258"/>
      <c r="F38" s="258"/>
      <c r="G38" s="258"/>
      <c r="H38" s="258"/>
      <c r="I38" s="258"/>
      <c r="J38" s="258"/>
      <c r="K38" s="258"/>
      <c r="L38" s="258"/>
      <c r="M38" s="258"/>
      <c r="N38" s="258"/>
      <c r="O38" s="258"/>
      <c r="P38" s="5"/>
      <c r="Q38" s="5"/>
      <c r="R38" s="5"/>
      <c r="S38" s="5"/>
      <c r="T38" s="5"/>
      <c r="U38" s="5"/>
      <c r="V38" s="5"/>
      <c r="W38" s="5"/>
      <c r="X38" s="5"/>
      <c r="Y38" s="5"/>
      <c r="Z38" s="5"/>
    </row>
    <row r="39" spans="1:26" ht="15.75" x14ac:dyDescent="0.25">
      <c r="A39" s="5"/>
      <c r="B39" s="167"/>
      <c r="C39" s="167"/>
      <c r="D39" s="167"/>
      <c r="E39" s="167"/>
      <c r="F39" s="167"/>
      <c r="G39" s="167"/>
      <c r="H39" s="167"/>
      <c r="I39" s="167"/>
      <c r="J39" s="167"/>
      <c r="K39" s="167"/>
      <c r="L39" s="167"/>
      <c r="M39" s="167"/>
      <c r="N39" s="167"/>
      <c r="O39" s="167"/>
      <c r="P39" s="5"/>
      <c r="Q39" s="5"/>
      <c r="R39" s="5"/>
      <c r="S39" s="5"/>
      <c r="T39" s="5"/>
      <c r="U39" s="5"/>
      <c r="V39" s="5"/>
      <c r="W39" s="5"/>
      <c r="X39" s="5"/>
      <c r="Y39" s="5"/>
      <c r="Z39" s="5"/>
    </row>
    <row r="40" spans="1:26" ht="29.25" customHeight="1" x14ac:dyDescent="0.25">
      <c r="A40" s="7"/>
      <c r="B40" s="164" t="s">
        <v>358</v>
      </c>
      <c r="C40" s="165"/>
      <c r="D40" s="165"/>
      <c r="E40" s="165"/>
      <c r="F40" s="165"/>
      <c r="G40" s="165"/>
      <c r="H40" s="165"/>
      <c r="I40" s="165"/>
      <c r="J40" s="165"/>
      <c r="K40" s="165"/>
      <c r="L40" s="165"/>
      <c r="M40" s="165"/>
      <c r="N40" s="165"/>
      <c r="O40" s="165"/>
      <c r="P40" s="7"/>
      <c r="Q40" s="7"/>
      <c r="R40" s="7"/>
      <c r="S40" s="7"/>
      <c r="T40" s="7"/>
      <c r="U40" s="7"/>
      <c r="V40" s="7"/>
      <c r="W40" s="7"/>
      <c r="X40" s="7"/>
      <c r="Y40" s="7"/>
      <c r="Z40" s="7"/>
    </row>
    <row r="41" spans="1:26" ht="22.5" customHeight="1" x14ac:dyDescent="0.25">
      <c r="A41" s="5"/>
      <c r="B41" s="250" t="s">
        <v>379</v>
      </c>
      <c r="C41" s="250"/>
      <c r="D41" s="250"/>
      <c r="E41" s="250"/>
      <c r="F41" s="250"/>
      <c r="G41" s="250"/>
      <c r="H41" s="250"/>
      <c r="I41" s="250"/>
      <c r="J41" s="250"/>
      <c r="K41" s="250"/>
      <c r="L41" s="250"/>
      <c r="M41" s="250"/>
      <c r="N41" s="250"/>
      <c r="O41" s="250"/>
      <c r="P41" s="5"/>
      <c r="Q41" s="5"/>
      <c r="R41" s="5"/>
      <c r="S41" s="5"/>
      <c r="T41" s="5"/>
      <c r="U41" s="5"/>
      <c r="V41" s="5"/>
      <c r="W41" s="5"/>
      <c r="X41" s="5"/>
      <c r="Y41" s="5"/>
      <c r="Z41" s="5"/>
    </row>
    <row r="42" spans="1:26" ht="22.5" customHeight="1" x14ac:dyDescent="0.25">
      <c r="A42" s="5"/>
      <c r="B42" s="251"/>
      <c r="C42" s="251"/>
      <c r="D42" s="251"/>
      <c r="E42" s="251"/>
      <c r="F42" s="251"/>
      <c r="G42" s="251"/>
      <c r="H42" s="251"/>
      <c r="I42" s="251"/>
      <c r="J42" s="251"/>
      <c r="K42" s="251"/>
      <c r="L42" s="251"/>
      <c r="M42" s="251"/>
      <c r="N42" s="251"/>
      <c r="O42" s="251"/>
      <c r="P42" s="5"/>
      <c r="Q42" s="5"/>
      <c r="R42" s="5"/>
      <c r="S42" s="5"/>
      <c r="T42" s="5"/>
      <c r="U42" s="5"/>
      <c r="V42" s="5"/>
      <c r="W42" s="5"/>
      <c r="X42" s="5"/>
      <c r="Y42" s="5"/>
      <c r="Z42" s="5"/>
    </row>
    <row r="43" spans="1:26" ht="15.75" x14ac:dyDescent="0.25">
      <c r="A43" s="5"/>
      <c r="B43" s="167"/>
      <c r="C43" s="167"/>
      <c r="D43" s="167"/>
      <c r="E43" s="167"/>
      <c r="F43" s="167"/>
      <c r="G43" s="167"/>
      <c r="H43" s="167"/>
      <c r="I43" s="167"/>
      <c r="J43" s="167"/>
      <c r="K43" s="167"/>
      <c r="L43" s="167"/>
      <c r="M43" s="167"/>
      <c r="N43" s="167"/>
      <c r="O43" s="167"/>
      <c r="P43" s="5"/>
      <c r="Q43" s="5"/>
      <c r="R43" s="5"/>
      <c r="S43" s="5"/>
      <c r="T43" s="5"/>
      <c r="U43" s="5"/>
      <c r="V43" s="5"/>
      <c r="W43" s="5"/>
      <c r="X43" s="5"/>
      <c r="Y43" s="5"/>
      <c r="Z43" s="5"/>
    </row>
    <row r="44" spans="1:26" ht="29.25" customHeight="1" x14ac:dyDescent="0.25">
      <c r="A44" s="7"/>
      <c r="B44" s="164" t="s">
        <v>359</v>
      </c>
      <c r="C44" s="165"/>
      <c r="D44" s="165"/>
      <c r="E44" s="165"/>
      <c r="F44" s="165"/>
      <c r="G44" s="165"/>
      <c r="H44" s="165"/>
      <c r="I44" s="165"/>
      <c r="J44" s="165"/>
      <c r="K44" s="165"/>
      <c r="L44" s="165"/>
      <c r="M44" s="165"/>
      <c r="N44" s="165"/>
      <c r="O44" s="165"/>
      <c r="P44" s="7"/>
      <c r="Q44" s="7"/>
      <c r="R44" s="7"/>
      <c r="S44" s="7"/>
      <c r="T44" s="7"/>
      <c r="U44" s="7"/>
      <c r="V44" s="7"/>
      <c r="W44" s="7"/>
      <c r="X44" s="7"/>
      <c r="Y44" s="7"/>
      <c r="Z44" s="7"/>
    </row>
    <row r="45" spans="1:26" ht="15.75" x14ac:dyDescent="0.25">
      <c r="A45" s="5"/>
      <c r="B45" s="168"/>
      <c r="C45" s="168"/>
      <c r="D45" s="168"/>
      <c r="E45" s="168"/>
      <c r="F45" s="168"/>
      <c r="G45" s="168"/>
      <c r="H45" s="168"/>
      <c r="I45" s="168"/>
      <c r="J45" s="168"/>
      <c r="K45" s="168"/>
      <c r="L45" s="168"/>
      <c r="M45" s="168"/>
      <c r="N45" s="168"/>
      <c r="O45" s="168"/>
      <c r="P45" s="5"/>
      <c r="Q45" s="5"/>
      <c r="R45" s="5"/>
      <c r="S45" s="5"/>
      <c r="T45" s="5"/>
      <c r="U45" s="5"/>
      <c r="V45" s="5"/>
      <c r="W45" s="5"/>
      <c r="X45" s="5"/>
      <c r="Y45" s="5"/>
      <c r="Z45" s="5"/>
    </row>
    <row r="46" spans="1:26" ht="16.5" thickBot="1" x14ac:dyDescent="0.3">
      <c r="A46" s="5"/>
      <c r="B46" s="191" t="s">
        <v>360</v>
      </c>
      <c r="C46" s="241" t="s">
        <v>361</v>
      </c>
      <c r="D46" s="242"/>
      <c r="E46" s="241" t="s">
        <v>362</v>
      </c>
      <c r="F46" s="243"/>
      <c r="G46" s="243"/>
      <c r="H46" s="243"/>
      <c r="I46" s="243"/>
      <c r="J46" s="243"/>
      <c r="K46" s="243"/>
      <c r="L46" s="243"/>
      <c r="M46" s="243"/>
      <c r="N46" s="243"/>
      <c r="O46" s="243"/>
      <c r="P46" s="5"/>
      <c r="Q46" s="5"/>
      <c r="R46" s="5"/>
      <c r="S46" s="5"/>
      <c r="T46" s="5"/>
      <c r="U46" s="5"/>
      <c r="V46" s="5"/>
      <c r="W46" s="5"/>
      <c r="X46" s="5"/>
      <c r="Y46" s="5"/>
      <c r="Z46" s="5"/>
    </row>
    <row r="47" spans="1:26" ht="17.25" thickTop="1" thickBot="1" x14ac:dyDescent="0.3">
      <c r="A47" s="5"/>
      <c r="B47" s="192" t="s">
        <v>363</v>
      </c>
      <c r="C47" s="244" t="s">
        <v>364</v>
      </c>
      <c r="D47" s="245"/>
      <c r="E47" s="246" t="s">
        <v>365</v>
      </c>
      <c r="F47" s="246"/>
      <c r="G47" s="246"/>
      <c r="H47" s="246"/>
      <c r="I47" s="246"/>
      <c r="J47" s="246"/>
      <c r="K47" s="246"/>
      <c r="L47" s="246"/>
      <c r="M47" s="246"/>
      <c r="N47" s="246"/>
      <c r="O47" s="247"/>
      <c r="P47" s="5"/>
      <c r="Q47" s="5"/>
      <c r="R47" s="5"/>
      <c r="S47" s="5"/>
      <c r="T47" s="5"/>
      <c r="U47" s="5"/>
      <c r="V47" s="5"/>
      <c r="W47" s="5"/>
      <c r="X47" s="5"/>
      <c r="Y47" s="5"/>
      <c r="Z47" s="5"/>
    </row>
    <row r="48" spans="1:26" ht="17.25" thickTop="1" thickBot="1" x14ac:dyDescent="0.3">
      <c r="A48" s="5"/>
      <c r="B48" s="293" t="s">
        <v>367</v>
      </c>
      <c r="C48" s="248">
        <v>44879</v>
      </c>
      <c r="D48" s="249"/>
      <c r="E48" s="246" t="s">
        <v>366</v>
      </c>
      <c r="F48" s="246"/>
      <c r="G48" s="246"/>
      <c r="H48" s="246"/>
      <c r="I48" s="246"/>
      <c r="J48" s="246"/>
      <c r="K48" s="246"/>
      <c r="L48" s="246"/>
      <c r="M48" s="246"/>
      <c r="N48" s="246"/>
      <c r="O48" s="247"/>
      <c r="P48" s="5"/>
      <c r="Q48" s="5"/>
      <c r="R48" s="5"/>
      <c r="S48" s="5"/>
      <c r="T48" s="5"/>
      <c r="U48" s="5"/>
      <c r="V48" s="5"/>
      <c r="W48" s="5"/>
      <c r="X48" s="5"/>
      <c r="Y48" s="5"/>
      <c r="Z48" s="5"/>
    </row>
    <row r="49" spans="1:26" ht="16.5" thickTop="1" x14ac:dyDescent="0.25">
      <c r="A49" s="5"/>
      <c r="B49" s="293" t="s">
        <v>380</v>
      </c>
      <c r="C49" s="248">
        <v>45076</v>
      </c>
      <c r="D49" s="249"/>
      <c r="E49" s="294" t="s">
        <v>381</v>
      </c>
      <c r="F49" s="246"/>
      <c r="G49" s="246"/>
      <c r="H49" s="246"/>
      <c r="I49" s="246"/>
      <c r="J49" s="246"/>
      <c r="K49" s="246"/>
      <c r="L49" s="246"/>
      <c r="M49" s="246"/>
      <c r="N49" s="246"/>
      <c r="O49" s="247"/>
      <c r="P49" s="5"/>
      <c r="Q49" s="5"/>
      <c r="R49" s="5"/>
      <c r="S49" s="5"/>
      <c r="T49" s="5"/>
      <c r="U49" s="5"/>
      <c r="V49" s="5"/>
      <c r="W49" s="5"/>
      <c r="X49" s="5"/>
      <c r="Y49" s="5"/>
      <c r="Z49" s="5"/>
    </row>
    <row r="50" spans="1:26" ht="15.7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sheetData>
  <sheetProtection algorithmName="SHA-512" hashValue="AOi4iqnrqwb/zo+jE0/7BYQol9/U5XztE1bgTRtYUbhNqTX0uvAvSarmrDSOpyZdarBPfPgK6kdpl+2EOl4kNQ==" saltValue="PqX1pJZcp7kQRyH5PwP4uQ==" spinCount="100000" sheet="1" objects="1" scenarios="1"/>
  <mergeCells count="13">
    <mergeCell ref="C49:D49"/>
    <mergeCell ref="E49:O49"/>
    <mergeCell ref="B41:O42"/>
    <mergeCell ref="B21:O21"/>
    <mergeCell ref="B24:O24"/>
    <mergeCell ref="B27:O30"/>
    <mergeCell ref="B33:O38"/>
    <mergeCell ref="C46:D46"/>
    <mergeCell ref="E46:O46"/>
    <mergeCell ref="C47:D47"/>
    <mergeCell ref="E47:O47"/>
    <mergeCell ref="C48:D48"/>
    <mergeCell ref="E48:O48"/>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S710"/>
  <sheetViews>
    <sheetView topLeftCell="A108" workbookViewId="0">
      <selection activeCell="C588" sqref="C588"/>
    </sheetView>
  </sheetViews>
  <sheetFormatPr defaultColWidth="14.42578125" defaultRowHeight="15" customHeight="1" x14ac:dyDescent="0.25"/>
  <cols>
    <col min="1" max="1" width="5" customWidth="1"/>
    <col min="2" max="2" width="22.7109375" customWidth="1"/>
    <col min="3" max="3" width="31.42578125" customWidth="1"/>
    <col min="4" max="49" width="10.42578125" customWidth="1"/>
    <col min="50" max="71" width="11.42578125" customWidth="1"/>
  </cols>
  <sheetData>
    <row r="1" spans="1:71" ht="20.25" x14ac:dyDescent="0.25">
      <c r="A1" s="87"/>
      <c r="B1" s="18" t="s">
        <v>309</v>
      </c>
      <c r="C1" s="8"/>
      <c r="D1" s="20"/>
      <c r="E1" s="2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34"/>
      <c r="AY1" s="100"/>
      <c r="AZ1" s="100"/>
      <c r="BA1" s="100"/>
      <c r="BB1" s="100"/>
      <c r="BC1" s="100"/>
      <c r="BD1" s="100"/>
      <c r="BE1" s="100"/>
      <c r="BF1" s="100"/>
      <c r="BG1" s="100"/>
      <c r="BH1" s="100"/>
      <c r="BI1" s="100"/>
      <c r="BJ1" s="100"/>
      <c r="BK1" s="100"/>
      <c r="BL1" s="100"/>
      <c r="BM1" s="100"/>
      <c r="BN1" s="100"/>
      <c r="BO1" s="100"/>
      <c r="BP1" s="100"/>
      <c r="BQ1" s="100"/>
      <c r="BR1" s="100"/>
      <c r="BS1" s="100"/>
    </row>
    <row r="2" spans="1:71" x14ac:dyDescent="0.25">
      <c r="A2" s="135"/>
      <c r="B2" s="135" t="s">
        <v>299</v>
      </c>
      <c r="C2" s="135"/>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34"/>
      <c r="AY2" s="100"/>
      <c r="AZ2" s="100"/>
      <c r="BA2" s="100"/>
      <c r="BB2" s="100"/>
      <c r="BC2" s="100"/>
      <c r="BD2" s="100"/>
      <c r="BE2" s="100"/>
      <c r="BF2" s="100"/>
      <c r="BG2" s="100"/>
      <c r="BH2" s="100"/>
      <c r="BI2" s="100"/>
      <c r="BJ2" s="100"/>
      <c r="BK2" s="100"/>
      <c r="BL2" s="100"/>
      <c r="BM2" s="100"/>
      <c r="BN2" s="100"/>
      <c r="BO2" s="100"/>
      <c r="BP2" s="100"/>
      <c r="BQ2" s="100"/>
      <c r="BR2" s="100"/>
      <c r="BS2" s="100"/>
    </row>
    <row r="3" spans="1:71" x14ac:dyDescent="0.25">
      <c r="A3" s="136"/>
      <c r="B3" s="137" t="s">
        <v>300</v>
      </c>
      <c r="C3" s="137"/>
      <c r="D3" s="138">
        <v>2015</v>
      </c>
      <c r="E3" s="136">
        <v>2016</v>
      </c>
      <c r="F3" s="136">
        <v>2017</v>
      </c>
      <c r="G3" s="136">
        <v>2018</v>
      </c>
      <c r="H3" s="136">
        <v>2019</v>
      </c>
      <c r="I3" s="138">
        <v>2020</v>
      </c>
      <c r="J3" s="136">
        <v>2021</v>
      </c>
      <c r="K3" s="136">
        <v>2022</v>
      </c>
      <c r="L3" s="136">
        <v>2023</v>
      </c>
      <c r="M3" s="136">
        <v>2024</v>
      </c>
      <c r="N3" s="138">
        <v>2025</v>
      </c>
      <c r="O3" s="136">
        <v>2026</v>
      </c>
      <c r="P3" s="136">
        <v>2027</v>
      </c>
      <c r="Q3" s="136">
        <v>2028</v>
      </c>
      <c r="R3" s="136">
        <v>2029</v>
      </c>
      <c r="S3" s="138">
        <v>2030</v>
      </c>
      <c r="T3" s="136">
        <v>2031</v>
      </c>
      <c r="U3" s="136">
        <v>2032</v>
      </c>
      <c r="V3" s="136">
        <v>2033</v>
      </c>
      <c r="W3" s="136">
        <v>2034</v>
      </c>
      <c r="X3" s="138">
        <v>2035</v>
      </c>
      <c r="Y3" s="136">
        <v>2036</v>
      </c>
      <c r="Z3" s="136">
        <v>2037</v>
      </c>
      <c r="AA3" s="136">
        <v>2038</v>
      </c>
      <c r="AB3" s="136">
        <v>2039</v>
      </c>
      <c r="AC3" s="138">
        <v>2040</v>
      </c>
      <c r="AD3" s="136">
        <v>2041</v>
      </c>
      <c r="AE3" s="136">
        <v>2042</v>
      </c>
      <c r="AF3" s="136">
        <v>2043</v>
      </c>
      <c r="AG3" s="136">
        <v>2044</v>
      </c>
      <c r="AH3" s="138">
        <v>2045</v>
      </c>
      <c r="AI3" s="136">
        <v>2046</v>
      </c>
      <c r="AJ3" s="136">
        <v>2047</v>
      </c>
      <c r="AK3" s="136">
        <v>2048</v>
      </c>
      <c r="AL3" s="136">
        <v>2049</v>
      </c>
      <c r="AM3" s="138">
        <v>2050</v>
      </c>
      <c r="AN3" s="136"/>
      <c r="AO3" s="136"/>
      <c r="AP3" s="136"/>
      <c r="AQ3" s="136"/>
      <c r="AR3" s="136"/>
      <c r="AS3" s="136"/>
      <c r="AT3" s="136"/>
      <c r="AU3" s="136"/>
      <c r="AV3" s="136"/>
      <c r="AW3" s="136"/>
      <c r="AX3" s="134"/>
      <c r="AY3" s="100"/>
      <c r="AZ3" s="100"/>
      <c r="BA3" s="100"/>
      <c r="BB3" s="100"/>
      <c r="BC3" s="100"/>
      <c r="BD3" s="100"/>
      <c r="BE3" s="100"/>
      <c r="BF3" s="100"/>
      <c r="BG3" s="100"/>
      <c r="BH3" s="100"/>
      <c r="BI3" s="100"/>
      <c r="BJ3" s="100"/>
      <c r="BK3" s="100"/>
      <c r="BL3" s="100"/>
      <c r="BM3" s="100"/>
      <c r="BN3" s="100"/>
      <c r="BO3" s="100"/>
      <c r="BP3" s="100"/>
      <c r="BQ3" s="100"/>
      <c r="BR3" s="100"/>
      <c r="BS3" s="100"/>
    </row>
    <row r="4" spans="1:71" x14ac:dyDescent="0.25">
      <c r="A4" s="139" t="str">
        <f>+IF(AND(B4='1.5C'!B4,'1.5C'!C4=WB2C!C4),"","NFG")</f>
        <v/>
      </c>
      <c r="B4" s="100" t="str">
        <f>+rawWB2C!B5</f>
        <v>Bulk Carrier</v>
      </c>
      <c r="C4" s="100" t="str">
        <f>B4&amp;" "&amp;rawWB2C!C5</f>
        <v>Bulk Carrier (DWT) 0 - 9,999</v>
      </c>
      <c r="D4" s="140">
        <f>+rawWB2C!D5</f>
        <v>0.93276414087513349</v>
      </c>
      <c r="E4" s="140">
        <f>+rawWB2C!E5</f>
        <v>0.97118463180362868</v>
      </c>
      <c r="F4" s="140">
        <f>+rawWB2C!F5</f>
        <v>1.0096051227321239</v>
      </c>
      <c r="G4" s="140">
        <f>+rawWB2C!G5</f>
        <v>1</v>
      </c>
      <c r="H4" s="140">
        <f>+rawWB2C!H5</f>
        <v>0.98800768734149158</v>
      </c>
      <c r="I4" s="140">
        <f>+rawWB2C!I5</f>
        <v>0.97601537468297861</v>
      </c>
      <c r="J4" s="140">
        <f>+rawWB2C!J5</f>
        <v>0.96402306202446475</v>
      </c>
      <c r="K4" s="140">
        <f>+rawWB2C!K5</f>
        <v>0.95203074936595078</v>
      </c>
      <c r="L4" s="140">
        <f>+rawWB2C!L5</f>
        <v>0.94003843670743692</v>
      </c>
      <c r="M4" s="140">
        <f>+rawWB2C!M5</f>
        <v>0.92804612404892295</v>
      </c>
      <c r="N4" s="140">
        <f>+rawWB2C!N5</f>
        <v>0.91605381139040898</v>
      </c>
      <c r="O4" s="140">
        <f>+rawWB2C!O5</f>
        <v>0.90864291000748421</v>
      </c>
      <c r="P4" s="140">
        <f>+rawWB2C!P5</f>
        <v>0.90123200862455943</v>
      </c>
      <c r="Q4" s="140">
        <f>+rawWB2C!Q5</f>
        <v>0.89382110724163466</v>
      </c>
      <c r="R4" s="140">
        <f>+rawWB2C!R5</f>
        <v>0.88641020585871</v>
      </c>
      <c r="S4" s="140">
        <f>+rawWB2C!S5</f>
        <v>0.87899930447578511</v>
      </c>
      <c r="T4" s="140">
        <f>+rawWB2C!T5</f>
        <v>0.87180038940815741</v>
      </c>
      <c r="U4" s="140">
        <f>+rawWB2C!U5</f>
        <v>0.8646014743405297</v>
      </c>
      <c r="V4" s="140">
        <f>+rawWB2C!V5</f>
        <v>0.85740255927290199</v>
      </c>
      <c r="W4" s="140">
        <f>+rawWB2C!W5</f>
        <v>0.85020364420527428</v>
      </c>
      <c r="X4" s="140">
        <f>+rawWB2C!X5</f>
        <v>0.84300472913764679</v>
      </c>
      <c r="Y4" s="140">
        <f>+rawWB2C!Y5</f>
        <v>0.82507612504973438</v>
      </c>
      <c r="Z4" s="140">
        <f>+rawWB2C!Z5</f>
        <v>0.80714752096182207</v>
      </c>
      <c r="AA4" s="140">
        <f>+rawWB2C!AA5</f>
        <v>0.78921891687390966</v>
      </c>
      <c r="AB4" s="140">
        <f>+rawWB2C!AB5</f>
        <v>0.77129031278599736</v>
      </c>
      <c r="AC4" s="140">
        <f>+rawWB2C!AC5</f>
        <v>0.75336170869808494</v>
      </c>
      <c r="AD4" s="140">
        <f>+rawWB2C!AD5</f>
        <v>0.73954280652627424</v>
      </c>
      <c r="AE4" s="140">
        <f>+rawWB2C!AE5</f>
        <v>0.72572390435446366</v>
      </c>
      <c r="AF4" s="140">
        <f>+rawWB2C!AF5</f>
        <v>0.71190500218265296</v>
      </c>
      <c r="AG4" s="140">
        <f>+rawWB2C!AG5</f>
        <v>0.69808610001084237</v>
      </c>
      <c r="AH4" s="140">
        <f>+rawWB2C!AH5</f>
        <v>0.68426719783903189</v>
      </c>
      <c r="AI4" s="140">
        <f>+rawWB2C!AI5</f>
        <v>0.6724404669399956</v>
      </c>
      <c r="AJ4" s="140">
        <f>+rawWB2C!AJ5</f>
        <v>0.6606137360409593</v>
      </c>
      <c r="AK4" s="140">
        <f>+rawWB2C!AK5</f>
        <v>0.648787005141923</v>
      </c>
      <c r="AL4" s="140">
        <f>+rawWB2C!AL5</f>
        <v>0.6369602742428867</v>
      </c>
      <c r="AM4" s="140">
        <f>+rawWB2C!AM5</f>
        <v>0.62513354334385018</v>
      </c>
      <c r="AN4" s="140"/>
      <c r="AO4" s="140"/>
      <c r="AP4" s="140"/>
      <c r="AQ4" s="140"/>
      <c r="AR4" s="140"/>
      <c r="AS4" s="140"/>
      <c r="AT4" s="140"/>
      <c r="AU4" s="140"/>
      <c r="AV4" s="140"/>
      <c r="AW4" s="140"/>
      <c r="AX4" s="100"/>
      <c r="AY4" s="140"/>
      <c r="AZ4" s="141"/>
      <c r="BA4" s="140"/>
      <c r="BB4" s="140"/>
      <c r="BC4" s="140"/>
      <c r="BD4" s="140"/>
      <c r="BE4" s="140"/>
      <c r="BF4" s="140"/>
      <c r="BG4" s="140"/>
      <c r="BH4" s="100"/>
      <c r="BI4" s="100"/>
      <c r="BJ4" s="100"/>
      <c r="BK4" s="100"/>
      <c r="BL4" s="100"/>
      <c r="BM4" s="100"/>
      <c r="BN4" s="100"/>
      <c r="BO4" s="100"/>
      <c r="BP4" s="100"/>
      <c r="BQ4" s="100"/>
      <c r="BR4" s="100"/>
      <c r="BS4" s="100"/>
    </row>
    <row r="5" spans="1:71" x14ac:dyDescent="0.25">
      <c r="A5" s="139" t="str">
        <f>+IF(AND(B5='1.5C'!B5,'1.5C'!C5=WB2C!C5),"","NFG")</f>
        <v/>
      </c>
      <c r="B5" s="100" t="str">
        <f>+rawWB2C!B6</f>
        <v>Bulk Carrier</v>
      </c>
      <c r="C5" s="100" t="str">
        <f>B5&amp;" "&amp;rawWB2C!C6</f>
        <v>Bulk Carrier (DWT) 10,000 - 34,999</v>
      </c>
      <c r="D5" s="140">
        <f>+rawWB2C!D6</f>
        <v>0.93276414087513349</v>
      </c>
      <c r="E5" s="140">
        <f>+rawWB2C!E6</f>
        <v>0.97118463180362868</v>
      </c>
      <c r="F5" s="140">
        <f>+rawWB2C!F6</f>
        <v>1.0096051227321239</v>
      </c>
      <c r="G5" s="140">
        <f>+rawWB2C!G6</f>
        <v>1</v>
      </c>
      <c r="H5" s="140">
        <f>+rawWB2C!H6</f>
        <v>0.98800768734149158</v>
      </c>
      <c r="I5" s="140">
        <f>+rawWB2C!I6</f>
        <v>0.97601537468297861</v>
      </c>
      <c r="J5" s="140">
        <f>+rawWB2C!J6</f>
        <v>0.96402306202446475</v>
      </c>
      <c r="K5" s="140">
        <f>+rawWB2C!K6</f>
        <v>0.95203074936595078</v>
      </c>
      <c r="L5" s="140">
        <f>+rawWB2C!L6</f>
        <v>0.94003843670743692</v>
      </c>
      <c r="M5" s="140">
        <f>+rawWB2C!M6</f>
        <v>0.92804612404892295</v>
      </c>
      <c r="N5" s="140">
        <f>+rawWB2C!N6</f>
        <v>0.91605381139040898</v>
      </c>
      <c r="O5" s="140">
        <f>+rawWB2C!O6</f>
        <v>0.90864291000748421</v>
      </c>
      <c r="P5" s="140">
        <f>+rawWB2C!P6</f>
        <v>0.90123200862455943</v>
      </c>
      <c r="Q5" s="140">
        <f>+rawWB2C!Q6</f>
        <v>0.89382110724163466</v>
      </c>
      <c r="R5" s="140">
        <f>+rawWB2C!R6</f>
        <v>0.88641020585871</v>
      </c>
      <c r="S5" s="140">
        <f>+rawWB2C!S6</f>
        <v>0.87899930447578511</v>
      </c>
      <c r="T5" s="140">
        <f>+rawWB2C!T6</f>
        <v>0.87180038940815741</v>
      </c>
      <c r="U5" s="140">
        <f>+rawWB2C!U6</f>
        <v>0.8646014743405297</v>
      </c>
      <c r="V5" s="140">
        <f>+rawWB2C!V6</f>
        <v>0.85740255927290199</v>
      </c>
      <c r="W5" s="140">
        <f>+rawWB2C!W6</f>
        <v>0.85020364420527428</v>
      </c>
      <c r="X5" s="140">
        <f>+rawWB2C!X6</f>
        <v>0.84300472913764679</v>
      </c>
      <c r="Y5" s="140">
        <f>+rawWB2C!Y6</f>
        <v>0.82507612504973438</v>
      </c>
      <c r="Z5" s="140">
        <f>+rawWB2C!Z6</f>
        <v>0.80714752096182207</v>
      </c>
      <c r="AA5" s="140">
        <f>+rawWB2C!AA6</f>
        <v>0.78921891687390966</v>
      </c>
      <c r="AB5" s="140">
        <f>+rawWB2C!AB6</f>
        <v>0.77129031278599736</v>
      </c>
      <c r="AC5" s="140">
        <f>+rawWB2C!AC6</f>
        <v>0.75336170869808494</v>
      </c>
      <c r="AD5" s="140">
        <f>+rawWB2C!AD6</f>
        <v>0.73954280652627424</v>
      </c>
      <c r="AE5" s="140">
        <f>+rawWB2C!AE6</f>
        <v>0.72572390435446366</v>
      </c>
      <c r="AF5" s="140">
        <f>+rawWB2C!AF6</f>
        <v>0.71190500218265296</v>
      </c>
      <c r="AG5" s="140">
        <f>+rawWB2C!AG6</f>
        <v>0.69808610001084237</v>
      </c>
      <c r="AH5" s="140">
        <f>+rawWB2C!AH6</f>
        <v>0.68426719783903189</v>
      </c>
      <c r="AI5" s="140">
        <f>+rawWB2C!AI6</f>
        <v>0.6724404669399956</v>
      </c>
      <c r="AJ5" s="140">
        <f>+rawWB2C!AJ6</f>
        <v>0.6606137360409593</v>
      </c>
      <c r="AK5" s="140">
        <f>+rawWB2C!AK6</f>
        <v>0.648787005141923</v>
      </c>
      <c r="AL5" s="140">
        <f>+rawWB2C!AL6</f>
        <v>0.6369602742428867</v>
      </c>
      <c r="AM5" s="140">
        <f>+rawWB2C!AM6</f>
        <v>0.62513354334385018</v>
      </c>
      <c r="AN5" s="140"/>
      <c r="AO5" s="140"/>
      <c r="AP5" s="140"/>
      <c r="AQ5" s="140"/>
      <c r="AR5" s="140"/>
      <c r="AS5" s="140"/>
      <c r="AT5" s="140"/>
      <c r="AU5" s="140"/>
      <c r="AV5" s="140"/>
      <c r="AW5" s="140"/>
      <c r="AX5" s="100"/>
      <c r="AY5" s="140"/>
      <c r="AZ5" s="141"/>
      <c r="BA5" s="140"/>
      <c r="BB5" s="140"/>
      <c r="BC5" s="140"/>
      <c r="BD5" s="140"/>
      <c r="BE5" s="140"/>
      <c r="BF5" s="140"/>
      <c r="BG5" s="140"/>
      <c r="BH5" s="100"/>
      <c r="BI5" s="100"/>
      <c r="BJ5" s="100"/>
      <c r="BK5" s="100"/>
      <c r="BL5" s="100"/>
      <c r="BM5" s="100"/>
      <c r="BN5" s="100"/>
      <c r="BO5" s="100"/>
      <c r="BP5" s="100"/>
      <c r="BQ5" s="100"/>
      <c r="BR5" s="100"/>
      <c r="BS5" s="100"/>
    </row>
    <row r="6" spans="1:71" x14ac:dyDescent="0.25">
      <c r="A6" s="139" t="str">
        <f>+IF(AND(B6='1.5C'!B6,'1.5C'!C6=WB2C!C6),"","NFG")</f>
        <v/>
      </c>
      <c r="B6" s="100" t="str">
        <f>+rawWB2C!B7</f>
        <v>Bulk Carrier</v>
      </c>
      <c r="C6" s="100" t="str">
        <f>B6&amp;" "&amp;rawWB2C!C7</f>
        <v>Bulk Carrier (DWT) 35,000 - 59,999</v>
      </c>
      <c r="D6" s="140">
        <f>+rawWB2C!D7</f>
        <v>0.93276414087513349</v>
      </c>
      <c r="E6" s="140">
        <f>+rawWB2C!E7</f>
        <v>0.97118463180362868</v>
      </c>
      <c r="F6" s="140">
        <f>+rawWB2C!F7</f>
        <v>1.0096051227321239</v>
      </c>
      <c r="G6" s="140">
        <f>+rawWB2C!G7</f>
        <v>1</v>
      </c>
      <c r="H6" s="140">
        <f>+rawWB2C!H7</f>
        <v>0.98800768734149158</v>
      </c>
      <c r="I6" s="140">
        <f>+rawWB2C!I7</f>
        <v>0.97601537468297861</v>
      </c>
      <c r="J6" s="140">
        <f>+rawWB2C!J7</f>
        <v>0.96402306202446475</v>
      </c>
      <c r="K6" s="140">
        <f>+rawWB2C!K7</f>
        <v>0.95203074936595078</v>
      </c>
      <c r="L6" s="140">
        <f>+rawWB2C!L7</f>
        <v>0.94003843670743692</v>
      </c>
      <c r="M6" s="140">
        <f>+rawWB2C!M7</f>
        <v>0.92804612404892295</v>
      </c>
      <c r="N6" s="140">
        <f>+rawWB2C!N7</f>
        <v>0.91605381139040898</v>
      </c>
      <c r="O6" s="140">
        <f>+rawWB2C!O7</f>
        <v>0.90864291000748421</v>
      </c>
      <c r="P6" s="140">
        <f>+rawWB2C!P7</f>
        <v>0.90123200862455943</v>
      </c>
      <c r="Q6" s="140">
        <f>+rawWB2C!Q7</f>
        <v>0.89382110724163466</v>
      </c>
      <c r="R6" s="140">
        <f>+rawWB2C!R7</f>
        <v>0.88641020585871</v>
      </c>
      <c r="S6" s="140">
        <f>+rawWB2C!S7</f>
        <v>0.87899930447578511</v>
      </c>
      <c r="T6" s="140">
        <f>+rawWB2C!T7</f>
        <v>0.87180038940815741</v>
      </c>
      <c r="U6" s="140">
        <f>+rawWB2C!U7</f>
        <v>0.8646014743405297</v>
      </c>
      <c r="V6" s="140">
        <f>+rawWB2C!V7</f>
        <v>0.85740255927290199</v>
      </c>
      <c r="W6" s="140">
        <f>+rawWB2C!W7</f>
        <v>0.85020364420527428</v>
      </c>
      <c r="X6" s="140">
        <f>+rawWB2C!X7</f>
        <v>0.84300472913764679</v>
      </c>
      <c r="Y6" s="140">
        <f>+rawWB2C!Y7</f>
        <v>0.82507612504973438</v>
      </c>
      <c r="Z6" s="140">
        <f>+rawWB2C!Z7</f>
        <v>0.80714752096182207</v>
      </c>
      <c r="AA6" s="140">
        <f>+rawWB2C!AA7</f>
        <v>0.78921891687390966</v>
      </c>
      <c r="AB6" s="140">
        <f>+rawWB2C!AB7</f>
        <v>0.77129031278599736</v>
      </c>
      <c r="AC6" s="140">
        <f>+rawWB2C!AC7</f>
        <v>0.75336170869808494</v>
      </c>
      <c r="AD6" s="140">
        <f>+rawWB2C!AD7</f>
        <v>0.73954280652627424</v>
      </c>
      <c r="AE6" s="140">
        <f>+rawWB2C!AE7</f>
        <v>0.72572390435446366</v>
      </c>
      <c r="AF6" s="140">
        <f>+rawWB2C!AF7</f>
        <v>0.71190500218265296</v>
      </c>
      <c r="AG6" s="140">
        <f>+rawWB2C!AG7</f>
        <v>0.69808610001084237</v>
      </c>
      <c r="AH6" s="140">
        <f>+rawWB2C!AH7</f>
        <v>0.68426719783903189</v>
      </c>
      <c r="AI6" s="140">
        <f>+rawWB2C!AI7</f>
        <v>0.6724404669399956</v>
      </c>
      <c r="AJ6" s="140">
        <f>+rawWB2C!AJ7</f>
        <v>0.6606137360409593</v>
      </c>
      <c r="AK6" s="140">
        <f>+rawWB2C!AK7</f>
        <v>0.648787005141923</v>
      </c>
      <c r="AL6" s="140">
        <f>+rawWB2C!AL7</f>
        <v>0.6369602742428867</v>
      </c>
      <c r="AM6" s="140">
        <f>+rawWB2C!AM7</f>
        <v>0.62513354334385018</v>
      </c>
      <c r="AN6" s="140"/>
      <c r="AO6" s="140"/>
      <c r="AP6" s="140"/>
      <c r="AQ6" s="140"/>
      <c r="AR6" s="140"/>
      <c r="AS6" s="140"/>
      <c r="AT6" s="140"/>
      <c r="AU6" s="140"/>
      <c r="AV6" s="140"/>
      <c r="AW6" s="140"/>
      <c r="AX6" s="100"/>
      <c r="AY6" s="140"/>
      <c r="AZ6" s="141"/>
      <c r="BA6" s="140"/>
      <c r="BB6" s="140"/>
      <c r="BC6" s="140"/>
      <c r="BD6" s="140"/>
      <c r="BE6" s="140"/>
      <c r="BF6" s="140"/>
      <c r="BG6" s="140"/>
      <c r="BH6" s="100"/>
      <c r="BI6" s="100"/>
      <c r="BJ6" s="100"/>
      <c r="BK6" s="100"/>
      <c r="BL6" s="100"/>
      <c r="BM6" s="100"/>
      <c r="BN6" s="100"/>
      <c r="BO6" s="100"/>
      <c r="BP6" s="100"/>
      <c r="BQ6" s="100"/>
      <c r="BR6" s="100"/>
      <c r="BS6" s="100"/>
    </row>
    <row r="7" spans="1:71" x14ac:dyDescent="0.25">
      <c r="A7" s="139" t="str">
        <f>+IF(AND(B7='1.5C'!B7,'1.5C'!C7=WB2C!C7),"","NFG")</f>
        <v/>
      </c>
      <c r="B7" s="100" t="str">
        <f>+rawWB2C!B8</f>
        <v>Bulk Carrier</v>
      </c>
      <c r="C7" s="100" t="str">
        <f>B7&amp;" "&amp;rawWB2C!C8</f>
        <v>Bulk Carrier (DWT) 60,000 - 99,999</v>
      </c>
      <c r="D7" s="140">
        <f>+rawWB2C!D8</f>
        <v>0.93276414087513349</v>
      </c>
      <c r="E7" s="140">
        <f>+rawWB2C!E8</f>
        <v>0.97118463180362868</v>
      </c>
      <c r="F7" s="140">
        <f>+rawWB2C!F8</f>
        <v>1.0096051227321239</v>
      </c>
      <c r="G7" s="140">
        <f>+rawWB2C!G8</f>
        <v>1</v>
      </c>
      <c r="H7" s="140">
        <f>+rawWB2C!H8</f>
        <v>0.98800768734149158</v>
      </c>
      <c r="I7" s="140">
        <f>+rawWB2C!I8</f>
        <v>0.97601537468297861</v>
      </c>
      <c r="J7" s="140">
        <f>+rawWB2C!J8</f>
        <v>0.96402306202446475</v>
      </c>
      <c r="K7" s="140">
        <f>+rawWB2C!K8</f>
        <v>0.95203074936595078</v>
      </c>
      <c r="L7" s="140">
        <f>+rawWB2C!L8</f>
        <v>0.94003843670743692</v>
      </c>
      <c r="M7" s="140">
        <f>+rawWB2C!M8</f>
        <v>0.92804612404892295</v>
      </c>
      <c r="N7" s="140">
        <f>+rawWB2C!N8</f>
        <v>0.91605381139040898</v>
      </c>
      <c r="O7" s="140">
        <f>+rawWB2C!O8</f>
        <v>0.90864291000748421</v>
      </c>
      <c r="P7" s="140">
        <f>+rawWB2C!P8</f>
        <v>0.90123200862455943</v>
      </c>
      <c r="Q7" s="140">
        <f>+rawWB2C!Q8</f>
        <v>0.89382110724163466</v>
      </c>
      <c r="R7" s="140">
        <f>+rawWB2C!R8</f>
        <v>0.88641020585871</v>
      </c>
      <c r="S7" s="140">
        <f>+rawWB2C!S8</f>
        <v>0.87899930447578511</v>
      </c>
      <c r="T7" s="140">
        <f>+rawWB2C!T8</f>
        <v>0.87180038940815741</v>
      </c>
      <c r="U7" s="140">
        <f>+rawWB2C!U8</f>
        <v>0.8646014743405297</v>
      </c>
      <c r="V7" s="140">
        <f>+rawWB2C!V8</f>
        <v>0.85740255927290199</v>
      </c>
      <c r="W7" s="140">
        <f>+rawWB2C!W8</f>
        <v>0.85020364420527428</v>
      </c>
      <c r="X7" s="140">
        <f>+rawWB2C!X8</f>
        <v>0.84300472913764679</v>
      </c>
      <c r="Y7" s="140">
        <f>+rawWB2C!Y8</f>
        <v>0.82507612504973438</v>
      </c>
      <c r="Z7" s="140">
        <f>+rawWB2C!Z8</f>
        <v>0.80714752096182207</v>
      </c>
      <c r="AA7" s="140">
        <f>+rawWB2C!AA8</f>
        <v>0.78921891687390966</v>
      </c>
      <c r="AB7" s="140">
        <f>+rawWB2C!AB8</f>
        <v>0.77129031278599736</v>
      </c>
      <c r="AC7" s="140">
        <f>+rawWB2C!AC8</f>
        <v>0.75336170869808494</v>
      </c>
      <c r="AD7" s="140">
        <f>+rawWB2C!AD8</f>
        <v>0.73954280652627424</v>
      </c>
      <c r="AE7" s="140">
        <f>+rawWB2C!AE8</f>
        <v>0.72572390435446366</v>
      </c>
      <c r="AF7" s="140">
        <f>+rawWB2C!AF8</f>
        <v>0.71190500218265296</v>
      </c>
      <c r="AG7" s="140">
        <f>+rawWB2C!AG8</f>
        <v>0.69808610001084237</v>
      </c>
      <c r="AH7" s="140">
        <f>+rawWB2C!AH8</f>
        <v>0.68426719783903189</v>
      </c>
      <c r="AI7" s="140">
        <f>+rawWB2C!AI8</f>
        <v>0.6724404669399956</v>
      </c>
      <c r="AJ7" s="140">
        <f>+rawWB2C!AJ8</f>
        <v>0.6606137360409593</v>
      </c>
      <c r="AK7" s="140">
        <f>+rawWB2C!AK8</f>
        <v>0.648787005141923</v>
      </c>
      <c r="AL7" s="140">
        <f>+rawWB2C!AL8</f>
        <v>0.6369602742428867</v>
      </c>
      <c r="AM7" s="140">
        <f>+rawWB2C!AM8</f>
        <v>0.62513354334385018</v>
      </c>
      <c r="AN7" s="140"/>
      <c r="AO7" s="140"/>
      <c r="AP7" s="140"/>
      <c r="AQ7" s="140"/>
      <c r="AR7" s="140"/>
      <c r="AS7" s="140"/>
      <c r="AT7" s="140"/>
      <c r="AU7" s="140"/>
      <c r="AV7" s="140"/>
      <c r="AW7" s="140"/>
      <c r="AX7" s="100"/>
      <c r="AY7" s="140"/>
      <c r="AZ7" s="141"/>
      <c r="BA7" s="140"/>
      <c r="BB7" s="140"/>
      <c r="BC7" s="140"/>
      <c r="BD7" s="140"/>
      <c r="BE7" s="140"/>
      <c r="BF7" s="140"/>
      <c r="BG7" s="140"/>
      <c r="BH7" s="100"/>
      <c r="BI7" s="100"/>
      <c r="BJ7" s="100"/>
      <c r="BK7" s="100"/>
      <c r="BL7" s="100"/>
      <c r="BM7" s="100"/>
      <c r="BN7" s="100"/>
      <c r="BO7" s="100"/>
      <c r="BP7" s="100"/>
      <c r="BQ7" s="100"/>
      <c r="BR7" s="100"/>
      <c r="BS7" s="100"/>
    </row>
    <row r="8" spans="1:71" x14ac:dyDescent="0.25">
      <c r="A8" s="139" t="str">
        <f>+IF(AND(B8='1.5C'!B8,'1.5C'!C8=WB2C!C8),"","NFG")</f>
        <v/>
      </c>
      <c r="B8" s="100" t="str">
        <f>+rawWB2C!B9</f>
        <v>Bulk Carrier</v>
      </c>
      <c r="C8" s="100" t="str">
        <f>B8&amp;" "&amp;rawWB2C!C9</f>
        <v>Bulk Carrier (DWT) 100,000 - 199,999</v>
      </c>
      <c r="D8" s="140">
        <f>+rawWB2C!D9</f>
        <v>0.93276414087513349</v>
      </c>
      <c r="E8" s="140">
        <f>+rawWB2C!E9</f>
        <v>0.97118463180362868</v>
      </c>
      <c r="F8" s="140">
        <f>+rawWB2C!F9</f>
        <v>1.0096051227321239</v>
      </c>
      <c r="G8" s="140">
        <f>+rawWB2C!G9</f>
        <v>1</v>
      </c>
      <c r="H8" s="140">
        <f>+rawWB2C!H9</f>
        <v>0.98800768734149158</v>
      </c>
      <c r="I8" s="140">
        <f>+rawWB2C!I9</f>
        <v>0.97601537468297861</v>
      </c>
      <c r="J8" s="140">
        <f>+rawWB2C!J9</f>
        <v>0.96402306202446475</v>
      </c>
      <c r="K8" s="140">
        <f>+rawWB2C!K9</f>
        <v>0.95203074936595078</v>
      </c>
      <c r="L8" s="140">
        <f>+rawWB2C!L9</f>
        <v>0.94003843670743692</v>
      </c>
      <c r="M8" s="140">
        <f>+rawWB2C!M9</f>
        <v>0.92804612404892295</v>
      </c>
      <c r="N8" s="140">
        <f>+rawWB2C!N9</f>
        <v>0.91605381139040898</v>
      </c>
      <c r="O8" s="140">
        <f>+rawWB2C!O9</f>
        <v>0.90864291000748421</v>
      </c>
      <c r="P8" s="140">
        <f>+rawWB2C!P9</f>
        <v>0.90123200862455943</v>
      </c>
      <c r="Q8" s="140">
        <f>+rawWB2C!Q9</f>
        <v>0.89382110724163466</v>
      </c>
      <c r="R8" s="140">
        <f>+rawWB2C!R9</f>
        <v>0.88641020585871</v>
      </c>
      <c r="S8" s="140">
        <f>+rawWB2C!S9</f>
        <v>0.87899930447578511</v>
      </c>
      <c r="T8" s="140">
        <f>+rawWB2C!T9</f>
        <v>0.87180038940815741</v>
      </c>
      <c r="U8" s="140">
        <f>+rawWB2C!U9</f>
        <v>0.8646014743405297</v>
      </c>
      <c r="V8" s="140">
        <f>+rawWB2C!V9</f>
        <v>0.85740255927290199</v>
      </c>
      <c r="W8" s="140">
        <f>+rawWB2C!W9</f>
        <v>0.85020364420527428</v>
      </c>
      <c r="X8" s="140">
        <f>+rawWB2C!X9</f>
        <v>0.84300472913764679</v>
      </c>
      <c r="Y8" s="140">
        <f>+rawWB2C!Y9</f>
        <v>0.82507612504973438</v>
      </c>
      <c r="Z8" s="140">
        <f>+rawWB2C!Z9</f>
        <v>0.80714752096182207</v>
      </c>
      <c r="AA8" s="140">
        <f>+rawWB2C!AA9</f>
        <v>0.78921891687390966</v>
      </c>
      <c r="AB8" s="140">
        <f>+rawWB2C!AB9</f>
        <v>0.77129031278599736</v>
      </c>
      <c r="AC8" s="140">
        <f>+rawWB2C!AC9</f>
        <v>0.75336170869808494</v>
      </c>
      <c r="AD8" s="140">
        <f>+rawWB2C!AD9</f>
        <v>0.73954280652627424</v>
      </c>
      <c r="AE8" s="140">
        <f>+rawWB2C!AE9</f>
        <v>0.72572390435446366</v>
      </c>
      <c r="AF8" s="140">
        <f>+rawWB2C!AF9</f>
        <v>0.71190500218265296</v>
      </c>
      <c r="AG8" s="140">
        <f>+rawWB2C!AG9</f>
        <v>0.69808610001084237</v>
      </c>
      <c r="AH8" s="140">
        <f>+rawWB2C!AH9</f>
        <v>0.68426719783903189</v>
      </c>
      <c r="AI8" s="140">
        <f>+rawWB2C!AI9</f>
        <v>0.6724404669399956</v>
      </c>
      <c r="AJ8" s="140">
        <f>+rawWB2C!AJ9</f>
        <v>0.6606137360409593</v>
      </c>
      <c r="AK8" s="140">
        <f>+rawWB2C!AK9</f>
        <v>0.648787005141923</v>
      </c>
      <c r="AL8" s="140">
        <f>+rawWB2C!AL9</f>
        <v>0.6369602742428867</v>
      </c>
      <c r="AM8" s="140">
        <f>+rawWB2C!AM9</f>
        <v>0.62513354334385018</v>
      </c>
      <c r="AN8" s="140"/>
      <c r="AO8" s="140"/>
      <c r="AP8" s="140"/>
      <c r="AQ8" s="140"/>
      <c r="AR8" s="140"/>
      <c r="AS8" s="140"/>
      <c r="AT8" s="140"/>
      <c r="AU8" s="140"/>
      <c r="AV8" s="140"/>
      <c r="AW8" s="140"/>
      <c r="AX8" s="100"/>
      <c r="AY8" s="140"/>
      <c r="AZ8" s="141"/>
      <c r="BA8" s="140"/>
      <c r="BB8" s="140"/>
      <c r="BC8" s="140"/>
      <c r="BD8" s="140"/>
      <c r="BE8" s="140"/>
      <c r="BF8" s="140"/>
      <c r="BG8" s="140"/>
      <c r="BH8" s="100"/>
      <c r="BI8" s="100"/>
      <c r="BJ8" s="100"/>
      <c r="BK8" s="100"/>
      <c r="BL8" s="100"/>
      <c r="BM8" s="100"/>
      <c r="BN8" s="100"/>
      <c r="BO8" s="100"/>
      <c r="BP8" s="100"/>
      <c r="BQ8" s="100"/>
      <c r="BR8" s="100"/>
      <c r="BS8" s="100"/>
    </row>
    <row r="9" spans="1:71" x14ac:dyDescent="0.25">
      <c r="A9" s="139" t="str">
        <f>+IF(AND(B9='1.5C'!B9,'1.5C'!C9=WB2C!C9),"","NFG")</f>
        <v/>
      </c>
      <c r="B9" s="100" t="str">
        <f>+rawWB2C!B10</f>
        <v>Bulk Carrier</v>
      </c>
      <c r="C9" s="100" t="str">
        <f>B9&amp;" "&amp;rawWB2C!C10</f>
        <v>Bulk Carrier (DWT) &gt;200,000</v>
      </c>
      <c r="D9" s="140">
        <f>+rawWB2C!D10</f>
        <v>0.93276414087513349</v>
      </c>
      <c r="E9" s="140">
        <f>+rawWB2C!E10</f>
        <v>0.97118463180362868</v>
      </c>
      <c r="F9" s="140">
        <f>+rawWB2C!F10</f>
        <v>1.0096051227321239</v>
      </c>
      <c r="G9" s="140">
        <f>+rawWB2C!G10</f>
        <v>1</v>
      </c>
      <c r="H9" s="140">
        <f>+rawWB2C!H10</f>
        <v>0.98800768734149158</v>
      </c>
      <c r="I9" s="140">
        <f>+rawWB2C!I10</f>
        <v>0.97601537468297861</v>
      </c>
      <c r="J9" s="140">
        <f>+rawWB2C!J10</f>
        <v>0.96402306202446475</v>
      </c>
      <c r="K9" s="140">
        <f>+rawWB2C!K10</f>
        <v>0.95203074936595078</v>
      </c>
      <c r="L9" s="140">
        <f>+rawWB2C!L10</f>
        <v>0.94003843670743692</v>
      </c>
      <c r="M9" s="140">
        <f>+rawWB2C!M10</f>
        <v>0.92804612404892295</v>
      </c>
      <c r="N9" s="140">
        <f>+rawWB2C!N10</f>
        <v>0.91605381139040898</v>
      </c>
      <c r="O9" s="140">
        <f>+rawWB2C!O10</f>
        <v>0.90864291000748421</v>
      </c>
      <c r="P9" s="140">
        <f>+rawWB2C!P10</f>
        <v>0.90123200862455943</v>
      </c>
      <c r="Q9" s="140">
        <f>+rawWB2C!Q10</f>
        <v>0.89382110724163466</v>
      </c>
      <c r="R9" s="140">
        <f>+rawWB2C!R10</f>
        <v>0.88641020585871</v>
      </c>
      <c r="S9" s="140">
        <f>+rawWB2C!S10</f>
        <v>0.87899930447578511</v>
      </c>
      <c r="T9" s="140">
        <f>+rawWB2C!T10</f>
        <v>0.87180038940815741</v>
      </c>
      <c r="U9" s="140">
        <f>+rawWB2C!U10</f>
        <v>0.8646014743405297</v>
      </c>
      <c r="V9" s="140">
        <f>+rawWB2C!V10</f>
        <v>0.85740255927290199</v>
      </c>
      <c r="W9" s="140">
        <f>+rawWB2C!W10</f>
        <v>0.85020364420527428</v>
      </c>
      <c r="X9" s="140">
        <f>+rawWB2C!X10</f>
        <v>0.84300472913764679</v>
      </c>
      <c r="Y9" s="140">
        <f>+rawWB2C!Y10</f>
        <v>0.82507612504973438</v>
      </c>
      <c r="Z9" s="140">
        <f>+rawWB2C!Z10</f>
        <v>0.80714752096182207</v>
      </c>
      <c r="AA9" s="140">
        <f>+rawWB2C!AA10</f>
        <v>0.78921891687390966</v>
      </c>
      <c r="AB9" s="140">
        <f>+rawWB2C!AB10</f>
        <v>0.77129031278599736</v>
      </c>
      <c r="AC9" s="140">
        <f>+rawWB2C!AC10</f>
        <v>0.75336170869808494</v>
      </c>
      <c r="AD9" s="140">
        <f>+rawWB2C!AD10</f>
        <v>0.73954280652627424</v>
      </c>
      <c r="AE9" s="140">
        <f>+rawWB2C!AE10</f>
        <v>0.72572390435446366</v>
      </c>
      <c r="AF9" s="140">
        <f>+rawWB2C!AF10</f>
        <v>0.71190500218265296</v>
      </c>
      <c r="AG9" s="140">
        <f>+rawWB2C!AG10</f>
        <v>0.69808610001084237</v>
      </c>
      <c r="AH9" s="140">
        <f>+rawWB2C!AH10</f>
        <v>0.68426719783903189</v>
      </c>
      <c r="AI9" s="140">
        <f>+rawWB2C!AI10</f>
        <v>0.6724404669399956</v>
      </c>
      <c r="AJ9" s="140">
        <f>+rawWB2C!AJ10</f>
        <v>0.6606137360409593</v>
      </c>
      <c r="AK9" s="140">
        <f>+rawWB2C!AK10</f>
        <v>0.648787005141923</v>
      </c>
      <c r="AL9" s="140">
        <f>+rawWB2C!AL10</f>
        <v>0.6369602742428867</v>
      </c>
      <c r="AM9" s="140">
        <f>+rawWB2C!AM10</f>
        <v>0.62513354334385018</v>
      </c>
      <c r="AN9" s="140"/>
      <c r="AO9" s="140"/>
      <c r="AP9" s="140"/>
      <c r="AQ9" s="140"/>
      <c r="AR9" s="140"/>
      <c r="AS9" s="140"/>
      <c r="AT9" s="140"/>
      <c r="AU9" s="140"/>
      <c r="AV9" s="140"/>
      <c r="AW9" s="140"/>
      <c r="AX9" s="100"/>
      <c r="AY9" s="140"/>
      <c r="AZ9" s="141"/>
      <c r="BA9" s="140"/>
      <c r="BB9" s="140"/>
      <c r="BC9" s="140"/>
      <c r="BD9" s="140"/>
      <c r="BE9" s="140"/>
      <c r="BF9" s="140"/>
      <c r="BG9" s="140"/>
      <c r="BH9" s="100"/>
      <c r="BI9" s="100"/>
      <c r="BJ9" s="100"/>
      <c r="BK9" s="100"/>
      <c r="BL9" s="100"/>
      <c r="BM9" s="100"/>
      <c r="BN9" s="100"/>
      <c r="BO9" s="100"/>
      <c r="BP9" s="100"/>
      <c r="BQ9" s="100"/>
      <c r="BR9" s="100"/>
      <c r="BS9" s="100"/>
    </row>
    <row r="10" spans="1:71" x14ac:dyDescent="0.25">
      <c r="A10" s="139" t="str">
        <f>+IF(AND(B10='1.5C'!B10,'1.5C'!C10=WB2C!C10),"","NFG")</f>
        <v/>
      </c>
      <c r="B10" s="100" t="str">
        <f>+rawWB2C!B11</f>
        <v>Chemical Tanker</v>
      </c>
      <c r="C10" s="100" t="str">
        <f>B10&amp;" "&amp;rawWB2C!C11</f>
        <v>Chemical Tanker (DWT) 0 - 4,999</v>
      </c>
      <c r="D10" s="140">
        <f>+rawWB2C!D11</f>
        <v>0.93276414087513349</v>
      </c>
      <c r="E10" s="140">
        <f>+rawWB2C!E11</f>
        <v>0.97118463180362868</v>
      </c>
      <c r="F10" s="140">
        <f>+rawWB2C!F11</f>
        <v>1.0096051227321239</v>
      </c>
      <c r="G10" s="140">
        <f>+rawWB2C!G11</f>
        <v>1</v>
      </c>
      <c r="H10" s="140">
        <f>+rawWB2C!H11</f>
        <v>0.98800768734149158</v>
      </c>
      <c r="I10" s="140">
        <f>+rawWB2C!I11</f>
        <v>0.97601537468297861</v>
      </c>
      <c r="J10" s="140">
        <f>+rawWB2C!J11</f>
        <v>0.96402306202446475</v>
      </c>
      <c r="K10" s="140">
        <f>+rawWB2C!K11</f>
        <v>0.95203074936595078</v>
      </c>
      <c r="L10" s="140">
        <f>+rawWB2C!L11</f>
        <v>0.94003843670743692</v>
      </c>
      <c r="M10" s="140">
        <f>+rawWB2C!M11</f>
        <v>0.92804612404892295</v>
      </c>
      <c r="N10" s="140">
        <f>+rawWB2C!N11</f>
        <v>0.91605381139040898</v>
      </c>
      <c r="O10" s="140">
        <f>+rawWB2C!O11</f>
        <v>0.90864291000748421</v>
      </c>
      <c r="P10" s="140">
        <f>+rawWB2C!P11</f>
        <v>0.90123200862455943</v>
      </c>
      <c r="Q10" s="140">
        <f>+rawWB2C!Q11</f>
        <v>0.89382110724163466</v>
      </c>
      <c r="R10" s="140">
        <f>+rawWB2C!R11</f>
        <v>0.88641020585871</v>
      </c>
      <c r="S10" s="140">
        <f>+rawWB2C!S11</f>
        <v>0.87899930447578511</v>
      </c>
      <c r="T10" s="140">
        <f>+rawWB2C!T11</f>
        <v>0.87180038940815741</v>
      </c>
      <c r="U10" s="140">
        <f>+rawWB2C!U11</f>
        <v>0.8646014743405297</v>
      </c>
      <c r="V10" s="140">
        <f>+rawWB2C!V11</f>
        <v>0.85740255927290199</v>
      </c>
      <c r="W10" s="140">
        <f>+rawWB2C!W11</f>
        <v>0.85020364420527428</v>
      </c>
      <c r="X10" s="140">
        <f>+rawWB2C!X11</f>
        <v>0.84300472913764679</v>
      </c>
      <c r="Y10" s="140">
        <f>+rawWB2C!Y11</f>
        <v>0.82507612504973438</v>
      </c>
      <c r="Z10" s="140">
        <f>+rawWB2C!Z11</f>
        <v>0.80714752096182207</v>
      </c>
      <c r="AA10" s="140">
        <f>+rawWB2C!AA11</f>
        <v>0.78921891687390966</v>
      </c>
      <c r="AB10" s="140">
        <f>+rawWB2C!AB11</f>
        <v>0.77129031278599736</v>
      </c>
      <c r="AC10" s="140">
        <f>+rawWB2C!AC11</f>
        <v>0.75336170869808494</v>
      </c>
      <c r="AD10" s="140">
        <f>+rawWB2C!AD11</f>
        <v>0.73954280652627424</v>
      </c>
      <c r="AE10" s="140">
        <f>+rawWB2C!AE11</f>
        <v>0.72572390435446366</v>
      </c>
      <c r="AF10" s="140">
        <f>+rawWB2C!AF11</f>
        <v>0.71190500218265296</v>
      </c>
      <c r="AG10" s="140">
        <f>+rawWB2C!AG11</f>
        <v>0.69808610001084237</v>
      </c>
      <c r="AH10" s="140">
        <f>+rawWB2C!AH11</f>
        <v>0.68426719783903189</v>
      </c>
      <c r="AI10" s="140">
        <f>+rawWB2C!AI11</f>
        <v>0.6724404669399956</v>
      </c>
      <c r="AJ10" s="140">
        <f>+rawWB2C!AJ11</f>
        <v>0.6606137360409593</v>
      </c>
      <c r="AK10" s="140">
        <f>+rawWB2C!AK11</f>
        <v>0.648787005141923</v>
      </c>
      <c r="AL10" s="140">
        <f>+rawWB2C!AL11</f>
        <v>0.6369602742428867</v>
      </c>
      <c r="AM10" s="140">
        <f>+rawWB2C!AM11</f>
        <v>0.62513354334385018</v>
      </c>
      <c r="AN10" s="140"/>
      <c r="AO10" s="140"/>
      <c r="AP10" s="140"/>
      <c r="AQ10" s="140"/>
      <c r="AR10" s="140"/>
      <c r="AS10" s="140"/>
      <c r="AT10" s="140"/>
      <c r="AU10" s="140"/>
      <c r="AV10" s="140"/>
      <c r="AW10" s="140"/>
      <c r="AX10" s="100"/>
      <c r="AY10" s="140"/>
      <c r="AZ10" s="141"/>
      <c r="BA10" s="140"/>
      <c r="BB10" s="140"/>
      <c r="BC10" s="140"/>
      <c r="BD10" s="140"/>
      <c r="BE10" s="140"/>
      <c r="BF10" s="140"/>
      <c r="BG10" s="140"/>
      <c r="BH10" s="100"/>
      <c r="BI10" s="100"/>
      <c r="BJ10" s="100"/>
      <c r="BK10" s="100"/>
      <c r="BL10" s="100"/>
      <c r="BM10" s="100"/>
      <c r="BN10" s="100"/>
      <c r="BO10" s="100"/>
      <c r="BP10" s="100"/>
      <c r="BQ10" s="100"/>
      <c r="BR10" s="100"/>
      <c r="BS10" s="100"/>
    </row>
    <row r="11" spans="1:71" x14ac:dyDescent="0.25">
      <c r="A11" s="139" t="str">
        <f>+IF(AND(B11='1.5C'!B11,'1.5C'!C11=WB2C!C11),"","NFG")</f>
        <v/>
      </c>
      <c r="B11" s="100" t="str">
        <f>+rawWB2C!B12</f>
        <v>Chemical Tanker</v>
      </c>
      <c r="C11" s="100" t="str">
        <f>B11&amp;" "&amp;rawWB2C!C12</f>
        <v>Chemical Tanker (DWT) 5,000 - 9,999</v>
      </c>
      <c r="D11" s="140">
        <f>+rawWB2C!D12</f>
        <v>0.93276414087513349</v>
      </c>
      <c r="E11" s="140">
        <f>+rawWB2C!E12</f>
        <v>0.97118463180362868</v>
      </c>
      <c r="F11" s="140">
        <f>+rawWB2C!F12</f>
        <v>1.0096051227321239</v>
      </c>
      <c r="G11" s="140">
        <f>+rawWB2C!G12</f>
        <v>1</v>
      </c>
      <c r="H11" s="140">
        <f>+rawWB2C!H12</f>
        <v>0.98800768734149158</v>
      </c>
      <c r="I11" s="140">
        <f>+rawWB2C!I12</f>
        <v>0.97601537468297861</v>
      </c>
      <c r="J11" s="140">
        <f>+rawWB2C!J12</f>
        <v>0.96402306202446475</v>
      </c>
      <c r="K11" s="140">
        <f>+rawWB2C!K12</f>
        <v>0.95203074936595078</v>
      </c>
      <c r="L11" s="140">
        <f>+rawWB2C!L12</f>
        <v>0.94003843670743692</v>
      </c>
      <c r="M11" s="140">
        <f>+rawWB2C!M12</f>
        <v>0.92804612404892295</v>
      </c>
      <c r="N11" s="140">
        <f>+rawWB2C!N12</f>
        <v>0.91605381139040898</v>
      </c>
      <c r="O11" s="140">
        <f>+rawWB2C!O12</f>
        <v>0.90864291000748421</v>
      </c>
      <c r="P11" s="140">
        <f>+rawWB2C!P12</f>
        <v>0.90123200862455943</v>
      </c>
      <c r="Q11" s="140">
        <f>+rawWB2C!Q12</f>
        <v>0.89382110724163466</v>
      </c>
      <c r="R11" s="140">
        <f>+rawWB2C!R12</f>
        <v>0.88641020585871</v>
      </c>
      <c r="S11" s="140">
        <f>+rawWB2C!S12</f>
        <v>0.87899930447578511</v>
      </c>
      <c r="T11" s="140">
        <f>+rawWB2C!T12</f>
        <v>0.87180038940815741</v>
      </c>
      <c r="U11" s="140">
        <f>+rawWB2C!U12</f>
        <v>0.8646014743405297</v>
      </c>
      <c r="V11" s="140">
        <f>+rawWB2C!V12</f>
        <v>0.85740255927290199</v>
      </c>
      <c r="W11" s="140">
        <f>+rawWB2C!W12</f>
        <v>0.85020364420527428</v>
      </c>
      <c r="X11" s="140">
        <f>+rawWB2C!X12</f>
        <v>0.84300472913764679</v>
      </c>
      <c r="Y11" s="140">
        <f>+rawWB2C!Y12</f>
        <v>0.82507612504973438</v>
      </c>
      <c r="Z11" s="140">
        <f>+rawWB2C!Z12</f>
        <v>0.80714752096182207</v>
      </c>
      <c r="AA11" s="140">
        <f>+rawWB2C!AA12</f>
        <v>0.78921891687390966</v>
      </c>
      <c r="AB11" s="140">
        <f>+rawWB2C!AB12</f>
        <v>0.77129031278599736</v>
      </c>
      <c r="AC11" s="140">
        <f>+rawWB2C!AC12</f>
        <v>0.75336170869808494</v>
      </c>
      <c r="AD11" s="140">
        <f>+rawWB2C!AD12</f>
        <v>0.73954280652627424</v>
      </c>
      <c r="AE11" s="140">
        <f>+rawWB2C!AE12</f>
        <v>0.72572390435446366</v>
      </c>
      <c r="AF11" s="140">
        <f>+rawWB2C!AF12</f>
        <v>0.71190500218265296</v>
      </c>
      <c r="AG11" s="140">
        <f>+rawWB2C!AG12</f>
        <v>0.69808610001084237</v>
      </c>
      <c r="AH11" s="140">
        <f>+rawWB2C!AH12</f>
        <v>0.68426719783903189</v>
      </c>
      <c r="AI11" s="140">
        <f>+rawWB2C!AI12</f>
        <v>0.6724404669399956</v>
      </c>
      <c r="AJ11" s="140">
        <f>+rawWB2C!AJ12</f>
        <v>0.6606137360409593</v>
      </c>
      <c r="AK11" s="140">
        <f>+rawWB2C!AK12</f>
        <v>0.648787005141923</v>
      </c>
      <c r="AL11" s="140">
        <f>+rawWB2C!AL12</f>
        <v>0.6369602742428867</v>
      </c>
      <c r="AM11" s="140">
        <f>+rawWB2C!AM12</f>
        <v>0.62513354334385018</v>
      </c>
      <c r="AN11" s="140"/>
      <c r="AO11" s="140"/>
      <c r="AP11" s="140"/>
      <c r="AQ11" s="140"/>
      <c r="AR11" s="140"/>
      <c r="AS11" s="140"/>
      <c r="AT11" s="140"/>
      <c r="AU11" s="140"/>
      <c r="AV11" s="140"/>
      <c r="AW11" s="140"/>
      <c r="AX11" s="100"/>
      <c r="AY11" s="140"/>
      <c r="AZ11" s="141"/>
      <c r="BA11" s="140"/>
      <c r="BB11" s="140"/>
      <c r="BC11" s="140"/>
      <c r="BD11" s="140"/>
      <c r="BE11" s="140"/>
      <c r="BF11" s="140"/>
      <c r="BG11" s="140"/>
      <c r="BH11" s="100"/>
      <c r="BI11" s="100"/>
      <c r="BJ11" s="100"/>
      <c r="BK11" s="100"/>
      <c r="BL11" s="100"/>
      <c r="BM11" s="100"/>
      <c r="BN11" s="100"/>
      <c r="BO11" s="100"/>
      <c r="BP11" s="100"/>
      <c r="BQ11" s="100"/>
      <c r="BR11" s="100"/>
      <c r="BS11" s="100"/>
    </row>
    <row r="12" spans="1:71" x14ac:dyDescent="0.25">
      <c r="A12" s="139" t="str">
        <f>+IF(AND(B12='1.5C'!B12,'1.5C'!C12=WB2C!C12),"","NFG")</f>
        <v/>
      </c>
      <c r="B12" s="100" t="str">
        <f>+rawWB2C!B13</f>
        <v>Chemical Tanker</v>
      </c>
      <c r="C12" s="100" t="str">
        <f>B12&amp;" "&amp;rawWB2C!C13</f>
        <v>Chemical Tanker (DWT) 10,000 - 19,999</v>
      </c>
      <c r="D12" s="140">
        <f>+rawWB2C!D13</f>
        <v>0.93276414087513349</v>
      </c>
      <c r="E12" s="140">
        <f>+rawWB2C!E13</f>
        <v>0.97118463180362868</v>
      </c>
      <c r="F12" s="140">
        <f>+rawWB2C!F13</f>
        <v>1.0096051227321239</v>
      </c>
      <c r="G12" s="140">
        <f>+rawWB2C!G13</f>
        <v>1</v>
      </c>
      <c r="H12" s="140">
        <f>+rawWB2C!H13</f>
        <v>0.98800768734149158</v>
      </c>
      <c r="I12" s="140">
        <f>+rawWB2C!I13</f>
        <v>0.97601537468297861</v>
      </c>
      <c r="J12" s="140">
        <f>+rawWB2C!J13</f>
        <v>0.96402306202446475</v>
      </c>
      <c r="K12" s="140">
        <f>+rawWB2C!K13</f>
        <v>0.95203074936595078</v>
      </c>
      <c r="L12" s="140">
        <f>+rawWB2C!L13</f>
        <v>0.94003843670743692</v>
      </c>
      <c r="M12" s="140">
        <f>+rawWB2C!M13</f>
        <v>0.92804612404892295</v>
      </c>
      <c r="N12" s="140">
        <f>+rawWB2C!N13</f>
        <v>0.91605381139040898</v>
      </c>
      <c r="O12" s="140">
        <f>+rawWB2C!O13</f>
        <v>0.90864291000748421</v>
      </c>
      <c r="P12" s="140">
        <f>+rawWB2C!P13</f>
        <v>0.90123200862455943</v>
      </c>
      <c r="Q12" s="140">
        <f>+rawWB2C!Q13</f>
        <v>0.89382110724163466</v>
      </c>
      <c r="R12" s="140">
        <f>+rawWB2C!R13</f>
        <v>0.88641020585871</v>
      </c>
      <c r="S12" s="140">
        <f>+rawWB2C!S13</f>
        <v>0.87899930447578511</v>
      </c>
      <c r="T12" s="140">
        <f>+rawWB2C!T13</f>
        <v>0.87180038940815741</v>
      </c>
      <c r="U12" s="140">
        <f>+rawWB2C!U13</f>
        <v>0.8646014743405297</v>
      </c>
      <c r="V12" s="140">
        <f>+rawWB2C!V13</f>
        <v>0.85740255927290199</v>
      </c>
      <c r="W12" s="140">
        <f>+rawWB2C!W13</f>
        <v>0.85020364420527428</v>
      </c>
      <c r="X12" s="140">
        <f>+rawWB2C!X13</f>
        <v>0.84300472913764679</v>
      </c>
      <c r="Y12" s="140">
        <f>+rawWB2C!Y13</f>
        <v>0.82507612504973438</v>
      </c>
      <c r="Z12" s="140">
        <f>+rawWB2C!Z13</f>
        <v>0.80714752096182207</v>
      </c>
      <c r="AA12" s="140">
        <f>+rawWB2C!AA13</f>
        <v>0.78921891687390966</v>
      </c>
      <c r="AB12" s="140">
        <f>+rawWB2C!AB13</f>
        <v>0.77129031278599736</v>
      </c>
      <c r="AC12" s="140">
        <f>+rawWB2C!AC13</f>
        <v>0.75336170869808494</v>
      </c>
      <c r="AD12" s="140">
        <f>+rawWB2C!AD13</f>
        <v>0.73954280652627424</v>
      </c>
      <c r="AE12" s="140">
        <f>+rawWB2C!AE13</f>
        <v>0.72572390435446366</v>
      </c>
      <c r="AF12" s="140">
        <f>+rawWB2C!AF13</f>
        <v>0.71190500218265296</v>
      </c>
      <c r="AG12" s="140">
        <f>+rawWB2C!AG13</f>
        <v>0.69808610001084237</v>
      </c>
      <c r="AH12" s="140">
        <f>+rawWB2C!AH13</f>
        <v>0.68426719783903189</v>
      </c>
      <c r="AI12" s="140">
        <f>+rawWB2C!AI13</f>
        <v>0.6724404669399956</v>
      </c>
      <c r="AJ12" s="140">
        <f>+rawWB2C!AJ13</f>
        <v>0.6606137360409593</v>
      </c>
      <c r="AK12" s="140">
        <f>+rawWB2C!AK13</f>
        <v>0.648787005141923</v>
      </c>
      <c r="AL12" s="140">
        <f>+rawWB2C!AL13</f>
        <v>0.6369602742428867</v>
      </c>
      <c r="AM12" s="140">
        <f>+rawWB2C!AM13</f>
        <v>0.62513354334385018</v>
      </c>
      <c r="AN12" s="140"/>
      <c r="AO12" s="140"/>
      <c r="AP12" s="140"/>
      <c r="AQ12" s="140"/>
      <c r="AR12" s="140"/>
      <c r="AS12" s="140"/>
      <c r="AT12" s="140"/>
      <c r="AU12" s="140"/>
      <c r="AV12" s="140"/>
      <c r="AW12" s="140"/>
      <c r="AX12" s="100"/>
      <c r="AY12" s="140"/>
      <c r="AZ12" s="141"/>
      <c r="BA12" s="140"/>
      <c r="BB12" s="140"/>
      <c r="BC12" s="140"/>
      <c r="BD12" s="140"/>
      <c r="BE12" s="140"/>
      <c r="BF12" s="140"/>
      <c r="BG12" s="140"/>
      <c r="BH12" s="100"/>
      <c r="BI12" s="100"/>
      <c r="BJ12" s="100"/>
      <c r="BK12" s="100"/>
      <c r="BL12" s="100"/>
      <c r="BM12" s="100"/>
      <c r="BN12" s="100"/>
      <c r="BO12" s="100"/>
      <c r="BP12" s="100"/>
      <c r="BQ12" s="100"/>
      <c r="BR12" s="100"/>
      <c r="BS12" s="100"/>
    </row>
    <row r="13" spans="1:71" x14ac:dyDescent="0.25">
      <c r="A13" s="139" t="str">
        <f>+IF(AND(B13='1.5C'!B13,'1.5C'!C13=WB2C!C13),"","NFG")</f>
        <v/>
      </c>
      <c r="B13" s="100" t="str">
        <f>+rawWB2C!B14</f>
        <v>Chemical Tanker</v>
      </c>
      <c r="C13" s="100" t="str">
        <f>B13&amp;" "&amp;rawWB2C!C14</f>
        <v>Chemical Tanker (DWT) 20,000 - 39,999</v>
      </c>
      <c r="D13" s="140">
        <f>+rawWB2C!D14</f>
        <v>0.93276414087513349</v>
      </c>
      <c r="E13" s="140">
        <f>+rawWB2C!E14</f>
        <v>0.97118463180362868</v>
      </c>
      <c r="F13" s="140">
        <f>+rawWB2C!F14</f>
        <v>1.0096051227321239</v>
      </c>
      <c r="G13" s="140">
        <f>+rawWB2C!G14</f>
        <v>1</v>
      </c>
      <c r="H13" s="140">
        <f>+rawWB2C!H14</f>
        <v>0.98800768734149158</v>
      </c>
      <c r="I13" s="140">
        <f>+rawWB2C!I14</f>
        <v>0.97601537468297861</v>
      </c>
      <c r="J13" s="140">
        <f>+rawWB2C!J14</f>
        <v>0.96402306202446475</v>
      </c>
      <c r="K13" s="140">
        <f>+rawWB2C!K14</f>
        <v>0.95203074936595078</v>
      </c>
      <c r="L13" s="140">
        <f>+rawWB2C!L14</f>
        <v>0.94003843670743692</v>
      </c>
      <c r="M13" s="140">
        <f>+rawWB2C!M14</f>
        <v>0.92804612404892295</v>
      </c>
      <c r="N13" s="140">
        <f>+rawWB2C!N14</f>
        <v>0.91605381139040898</v>
      </c>
      <c r="O13" s="140">
        <f>+rawWB2C!O14</f>
        <v>0.90864291000748421</v>
      </c>
      <c r="P13" s="140">
        <f>+rawWB2C!P14</f>
        <v>0.90123200862455943</v>
      </c>
      <c r="Q13" s="140">
        <f>+rawWB2C!Q14</f>
        <v>0.89382110724163466</v>
      </c>
      <c r="R13" s="140">
        <f>+rawWB2C!R14</f>
        <v>0.88641020585871</v>
      </c>
      <c r="S13" s="140">
        <f>+rawWB2C!S14</f>
        <v>0.87899930447578511</v>
      </c>
      <c r="T13" s="140">
        <f>+rawWB2C!T14</f>
        <v>0.87180038940815741</v>
      </c>
      <c r="U13" s="140">
        <f>+rawWB2C!U14</f>
        <v>0.8646014743405297</v>
      </c>
      <c r="V13" s="140">
        <f>+rawWB2C!V14</f>
        <v>0.85740255927290199</v>
      </c>
      <c r="W13" s="140">
        <f>+rawWB2C!W14</f>
        <v>0.85020364420527428</v>
      </c>
      <c r="X13" s="140">
        <f>+rawWB2C!X14</f>
        <v>0.84300472913764679</v>
      </c>
      <c r="Y13" s="140">
        <f>+rawWB2C!Y14</f>
        <v>0.82507612504973438</v>
      </c>
      <c r="Z13" s="140">
        <f>+rawWB2C!Z14</f>
        <v>0.80714752096182207</v>
      </c>
      <c r="AA13" s="140">
        <f>+rawWB2C!AA14</f>
        <v>0.78921891687390966</v>
      </c>
      <c r="AB13" s="140">
        <f>+rawWB2C!AB14</f>
        <v>0.77129031278599736</v>
      </c>
      <c r="AC13" s="140">
        <f>+rawWB2C!AC14</f>
        <v>0.75336170869808494</v>
      </c>
      <c r="AD13" s="140">
        <f>+rawWB2C!AD14</f>
        <v>0.73954280652627424</v>
      </c>
      <c r="AE13" s="140">
        <f>+rawWB2C!AE14</f>
        <v>0.72572390435446366</v>
      </c>
      <c r="AF13" s="140">
        <f>+rawWB2C!AF14</f>
        <v>0.71190500218265296</v>
      </c>
      <c r="AG13" s="140">
        <f>+rawWB2C!AG14</f>
        <v>0.69808610001084237</v>
      </c>
      <c r="AH13" s="140">
        <f>+rawWB2C!AH14</f>
        <v>0.68426719783903189</v>
      </c>
      <c r="AI13" s="140">
        <f>+rawWB2C!AI14</f>
        <v>0.6724404669399956</v>
      </c>
      <c r="AJ13" s="140">
        <f>+rawWB2C!AJ14</f>
        <v>0.6606137360409593</v>
      </c>
      <c r="AK13" s="140">
        <f>+rawWB2C!AK14</f>
        <v>0.648787005141923</v>
      </c>
      <c r="AL13" s="140">
        <f>+rawWB2C!AL14</f>
        <v>0.6369602742428867</v>
      </c>
      <c r="AM13" s="140">
        <f>+rawWB2C!AM14</f>
        <v>0.62513354334385018</v>
      </c>
      <c r="AN13" s="140"/>
      <c r="AO13" s="140"/>
      <c r="AP13" s="140"/>
      <c r="AQ13" s="140"/>
      <c r="AR13" s="140"/>
      <c r="AS13" s="140"/>
      <c r="AT13" s="140"/>
      <c r="AU13" s="140"/>
      <c r="AV13" s="140"/>
      <c r="AW13" s="140"/>
      <c r="AX13" s="100"/>
      <c r="AY13" s="140"/>
      <c r="AZ13" s="141"/>
      <c r="BA13" s="140"/>
      <c r="BB13" s="140"/>
      <c r="BC13" s="140"/>
      <c r="BD13" s="140"/>
      <c r="BE13" s="140"/>
      <c r="BF13" s="140"/>
      <c r="BG13" s="140"/>
      <c r="BH13" s="100"/>
      <c r="BI13" s="100"/>
      <c r="BJ13" s="100"/>
      <c r="BK13" s="100"/>
      <c r="BL13" s="100"/>
      <c r="BM13" s="100"/>
      <c r="BN13" s="100"/>
      <c r="BO13" s="100"/>
      <c r="BP13" s="100"/>
      <c r="BQ13" s="100"/>
      <c r="BR13" s="100"/>
      <c r="BS13" s="100"/>
    </row>
    <row r="14" spans="1:71" x14ac:dyDescent="0.25">
      <c r="A14" s="139" t="str">
        <f>+IF(AND(B14='1.5C'!B14,'1.5C'!C14=WB2C!C14),"","NFG")</f>
        <v/>
      </c>
      <c r="B14" s="100" t="str">
        <f>+rawWB2C!B15</f>
        <v>Chemical Tanker</v>
      </c>
      <c r="C14" s="100" t="str">
        <f>B14&amp;" "&amp;rawWB2C!C15</f>
        <v>Chemical Tanker (DWT) &gt;40,000</v>
      </c>
      <c r="D14" s="140">
        <f>+rawWB2C!D15</f>
        <v>0.93276414087513349</v>
      </c>
      <c r="E14" s="140">
        <f>+rawWB2C!E15</f>
        <v>0.97118463180362868</v>
      </c>
      <c r="F14" s="140">
        <f>+rawWB2C!F15</f>
        <v>1.0096051227321239</v>
      </c>
      <c r="G14" s="140">
        <f>+rawWB2C!G15</f>
        <v>1</v>
      </c>
      <c r="H14" s="140">
        <f>+rawWB2C!H15</f>
        <v>0.98800768734149158</v>
      </c>
      <c r="I14" s="140">
        <f>+rawWB2C!I15</f>
        <v>0.97601537468297861</v>
      </c>
      <c r="J14" s="140">
        <f>+rawWB2C!J15</f>
        <v>0.96402306202446475</v>
      </c>
      <c r="K14" s="140">
        <f>+rawWB2C!K15</f>
        <v>0.95203074936595078</v>
      </c>
      <c r="L14" s="140">
        <f>+rawWB2C!L15</f>
        <v>0.94003843670743692</v>
      </c>
      <c r="M14" s="140">
        <f>+rawWB2C!M15</f>
        <v>0.92804612404892295</v>
      </c>
      <c r="N14" s="140">
        <f>+rawWB2C!N15</f>
        <v>0.91605381139040898</v>
      </c>
      <c r="O14" s="140">
        <f>+rawWB2C!O15</f>
        <v>0.90864291000748421</v>
      </c>
      <c r="P14" s="140">
        <f>+rawWB2C!P15</f>
        <v>0.90123200862455943</v>
      </c>
      <c r="Q14" s="140">
        <f>+rawWB2C!Q15</f>
        <v>0.89382110724163466</v>
      </c>
      <c r="R14" s="140">
        <f>+rawWB2C!R15</f>
        <v>0.88641020585871</v>
      </c>
      <c r="S14" s="140">
        <f>+rawWB2C!S15</f>
        <v>0.87899930447578511</v>
      </c>
      <c r="T14" s="140">
        <f>+rawWB2C!T15</f>
        <v>0.87180038940815741</v>
      </c>
      <c r="U14" s="140">
        <f>+rawWB2C!U15</f>
        <v>0.8646014743405297</v>
      </c>
      <c r="V14" s="140">
        <f>+rawWB2C!V15</f>
        <v>0.85740255927290199</v>
      </c>
      <c r="W14" s="140">
        <f>+rawWB2C!W15</f>
        <v>0.85020364420527428</v>
      </c>
      <c r="X14" s="140">
        <f>+rawWB2C!X15</f>
        <v>0.84300472913764679</v>
      </c>
      <c r="Y14" s="140">
        <f>+rawWB2C!Y15</f>
        <v>0.82507612504973438</v>
      </c>
      <c r="Z14" s="140">
        <f>+rawWB2C!Z15</f>
        <v>0.80714752096182207</v>
      </c>
      <c r="AA14" s="140">
        <f>+rawWB2C!AA15</f>
        <v>0.78921891687390966</v>
      </c>
      <c r="AB14" s="140">
        <f>+rawWB2C!AB15</f>
        <v>0.77129031278599736</v>
      </c>
      <c r="AC14" s="140">
        <f>+rawWB2C!AC15</f>
        <v>0.75336170869808494</v>
      </c>
      <c r="AD14" s="140">
        <f>+rawWB2C!AD15</f>
        <v>0.73954280652627424</v>
      </c>
      <c r="AE14" s="140">
        <f>+rawWB2C!AE15</f>
        <v>0.72572390435446366</v>
      </c>
      <c r="AF14" s="140">
        <f>+rawWB2C!AF15</f>
        <v>0.71190500218265296</v>
      </c>
      <c r="AG14" s="140">
        <f>+rawWB2C!AG15</f>
        <v>0.69808610001084237</v>
      </c>
      <c r="AH14" s="140">
        <f>+rawWB2C!AH15</f>
        <v>0.68426719783903189</v>
      </c>
      <c r="AI14" s="140">
        <f>+rawWB2C!AI15</f>
        <v>0.6724404669399956</v>
      </c>
      <c r="AJ14" s="140">
        <f>+rawWB2C!AJ15</f>
        <v>0.6606137360409593</v>
      </c>
      <c r="AK14" s="140">
        <f>+rawWB2C!AK15</f>
        <v>0.648787005141923</v>
      </c>
      <c r="AL14" s="140">
        <f>+rawWB2C!AL15</f>
        <v>0.6369602742428867</v>
      </c>
      <c r="AM14" s="140">
        <f>+rawWB2C!AM15</f>
        <v>0.62513354334385018</v>
      </c>
      <c r="AN14" s="140"/>
      <c r="AO14" s="140"/>
      <c r="AP14" s="140"/>
      <c r="AQ14" s="140"/>
      <c r="AR14" s="140"/>
      <c r="AS14" s="140"/>
      <c r="AT14" s="140"/>
      <c r="AU14" s="140"/>
      <c r="AV14" s="140"/>
      <c r="AW14" s="140"/>
      <c r="AX14" s="100"/>
      <c r="AY14" s="140"/>
      <c r="AZ14" s="141"/>
      <c r="BA14" s="140"/>
      <c r="BB14" s="140"/>
      <c r="BC14" s="140"/>
      <c r="BD14" s="140"/>
      <c r="BE14" s="140"/>
      <c r="BF14" s="140"/>
      <c r="BG14" s="140"/>
      <c r="BH14" s="100"/>
      <c r="BI14" s="100"/>
      <c r="BJ14" s="100"/>
      <c r="BK14" s="100"/>
      <c r="BL14" s="100"/>
      <c r="BM14" s="100"/>
      <c r="BN14" s="100"/>
      <c r="BO14" s="100"/>
      <c r="BP14" s="100"/>
      <c r="BQ14" s="100"/>
      <c r="BR14" s="100"/>
      <c r="BS14" s="100"/>
    </row>
    <row r="15" spans="1:71" x14ac:dyDescent="0.25">
      <c r="A15" s="139" t="str">
        <f>+IF(AND(B15='1.5C'!B15,'1.5C'!C15=WB2C!C15),"","NFG")</f>
        <v/>
      </c>
      <c r="B15" s="100" t="str">
        <f>+rawWB2C!B16</f>
        <v>Container</v>
      </c>
      <c r="C15" s="100" t="str">
        <f>B15&amp;" "&amp;rawWB2C!C16</f>
        <v>Container (TEU) 0 - 999</v>
      </c>
      <c r="D15" s="140">
        <f>+rawWB2C!D16</f>
        <v>0.93276414087513349</v>
      </c>
      <c r="E15" s="140">
        <f>+rawWB2C!E16</f>
        <v>0.97118463180362868</v>
      </c>
      <c r="F15" s="140">
        <f>+rawWB2C!F16</f>
        <v>1.0096051227321239</v>
      </c>
      <c r="G15" s="140">
        <f>+rawWB2C!G16</f>
        <v>1</v>
      </c>
      <c r="H15" s="140">
        <f>+rawWB2C!H16</f>
        <v>0.98800768734149158</v>
      </c>
      <c r="I15" s="140">
        <f>+rawWB2C!I16</f>
        <v>0.97601537468297861</v>
      </c>
      <c r="J15" s="140">
        <f>+rawWB2C!J16</f>
        <v>0.96402306202446475</v>
      </c>
      <c r="K15" s="140">
        <f>+rawWB2C!K16</f>
        <v>0.95203074936595078</v>
      </c>
      <c r="L15" s="140">
        <f>+rawWB2C!L16</f>
        <v>0.94003843670743692</v>
      </c>
      <c r="M15" s="140">
        <f>+rawWB2C!M16</f>
        <v>0.92804612404892295</v>
      </c>
      <c r="N15" s="140">
        <f>+rawWB2C!N16</f>
        <v>0.91605381139040898</v>
      </c>
      <c r="O15" s="140">
        <f>+rawWB2C!O16</f>
        <v>0.90864291000748421</v>
      </c>
      <c r="P15" s="140">
        <f>+rawWB2C!P16</f>
        <v>0.90123200862455943</v>
      </c>
      <c r="Q15" s="140">
        <f>+rawWB2C!Q16</f>
        <v>0.89382110724163466</v>
      </c>
      <c r="R15" s="140">
        <f>+rawWB2C!R16</f>
        <v>0.88641020585871</v>
      </c>
      <c r="S15" s="140">
        <f>+rawWB2C!S16</f>
        <v>0.87899930447578511</v>
      </c>
      <c r="T15" s="140">
        <f>+rawWB2C!T16</f>
        <v>0.87180038940815741</v>
      </c>
      <c r="U15" s="140">
        <f>+rawWB2C!U16</f>
        <v>0.8646014743405297</v>
      </c>
      <c r="V15" s="140">
        <f>+rawWB2C!V16</f>
        <v>0.85740255927290199</v>
      </c>
      <c r="W15" s="140">
        <f>+rawWB2C!W16</f>
        <v>0.85020364420527428</v>
      </c>
      <c r="X15" s="140">
        <f>+rawWB2C!X16</f>
        <v>0.84300472913764679</v>
      </c>
      <c r="Y15" s="140">
        <f>+rawWB2C!Y16</f>
        <v>0.82507612504973438</v>
      </c>
      <c r="Z15" s="140">
        <f>+rawWB2C!Z16</f>
        <v>0.80714752096182207</v>
      </c>
      <c r="AA15" s="140">
        <f>+rawWB2C!AA16</f>
        <v>0.78921891687390966</v>
      </c>
      <c r="AB15" s="140">
        <f>+rawWB2C!AB16</f>
        <v>0.77129031278599736</v>
      </c>
      <c r="AC15" s="140">
        <f>+rawWB2C!AC16</f>
        <v>0.75336170869808494</v>
      </c>
      <c r="AD15" s="140">
        <f>+rawWB2C!AD16</f>
        <v>0.73954280652627424</v>
      </c>
      <c r="AE15" s="140">
        <f>+rawWB2C!AE16</f>
        <v>0.72572390435446366</v>
      </c>
      <c r="AF15" s="140">
        <f>+rawWB2C!AF16</f>
        <v>0.71190500218265296</v>
      </c>
      <c r="AG15" s="140">
        <f>+rawWB2C!AG16</f>
        <v>0.69808610001084237</v>
      </c>
      <c r="AH15" s="140">
        <f>+rawWB2C!AH16</f>
        <v>0.68426719783903189</v>
      </c>
      <c r="AI15" s="140">
        <f>+rawWB2C!AI16</f>
        <v>0.6724404669399956</v>
      </c>
      <c r="AJ15" s="140">
        <f>+rawWB2C!AJ16</f>
        <v>0.6606137360409593</v>
      </c>
      <c r="AK15" s="140">
        <f>+rawWB2C!AK16</f>
        <v>0.648787005141923</v>
      </c>
      <c r="AL15" s="140">
        <f>+rawWB2C!AL16</f>
        <v>0.6369602742428867</v>
      </c>
      <c r="AM15" s="140">
        <f>+rawWB2C!AM16</f>
        <v>0.62513354334385018</v>
      </c>
      <c r="AN15" s="140"/>
      <c r="AO15" s="140"/>
      <c r="AP15" s="140"/>
      <c r="AQ15" s="140"/>
      <c r="AR15" s="140"/>
      <c r="AS15" s="140"/>
      <c r="AT15" s="140"/>
      <c r="AU15" s="140"/>
      <c r="AV15" s="140"/>
      <c r="AW15" s="140"/>
      <c r="AX15" s="100"/>
      <c r="AY15" s="140"/>
      <c r="AZ15" s="141"/>
      <c r="BA15" s="140"/>
      <c r="BB15" s="140"/>
      <c r="BC15" s="140"/>
      <c r="BD15" s="140"/>
      <c r="BE15" s="140"/>
      <c r="BF15" s="140"/>
      <c r="BG15" s="140"/>
      <c r="BH15" s="100"/>
      <c r="BI15" s="100"/>
      <c r="BJ15" s="100"/>
      <c r="BK15" s="100"/>
      <c r="BL15" s="100"/>
      <c r="BM15" s="100"/>
      <c r="BN15" s="100"/>
      <c r="BO15" s="100"/>
      <c r="BP15" s="100"/>
      <c r="BQ15" s="100"/>
      <c r="BR15" s="100"/>
      <c r="BS15" s="100"/>
    </row>
    <row r="16" spans="1:71" x14ac:dyDescent="0.25">
      <c r="A16" s="139" t="str">
        <f>+IF(AND(B16='1.5C'!B16,'1.5C'!C16=WB2C!C16),"","NFG")</f>
        <v/>
      </c>
      <c r="B16" s="100" t="str">
        <f>+rawWB2C!B17</f>
        <v>Container</v>
      </c>
      <c r="C16" s="100" t="str">
        <f>B16&amp;" "&amp;rawWB2C!C17</f>
        <v>Container (TEU) 1,000 - 1,999</v>
      </c>
      <c r="D16" s="140">
        <f>+rawWB2C!D17</f>
        <v>0.93276414087513349</v>
      </c>
      <c r="E16" s="140">
        <f>+rawWB2C!E17</f>
        <v>0.97118463180362868</v>
      </c>
      <c r="F16" s="140">
        <f>+rawWB2C!F17</f>
        <v>1.0096051227321239</v>
      </c>
      <c r="G16" s="140">
        <f>+rawWB2C!G17</f>
        <v>1</v>
      </c>
      <c r="H16" s="140">
        <f>+rawWB2C!H17</f>
        <v>0.98800768734149158</v>
      </c>
      <c r="I16" s="140">
        <f>+rawWB2C!I17</f>
        <v>0.97601537468297861</v>
      </c>
      <c r="J16" s="140">
        <f>+rawWB2C!J17</f>
        <v>0.96402306202446475</v>
      </c>
      <c r="K16" s="140">
        <f>+rawWB2C!K17</f>
        <v>0.95203074936595078</v>
      </c>
      <c r="L16" s="140">
        <f>+rawWB2C!L17</f>
        <v>0.94003843670743692</v>
      </c>
      <c r="M16" s="140">
        <f>+rawWB2C!M17</f>
        <v>0.92804612404892295</v>
      </c>
      <c r="N16" s="140">
        <f>+rawWB2C!N17</f>
        <v>0.91605381139040898</v>
      </c>
      <c r="O16" s="140">
        <f>+rawWB2C!O17</f>
        <v>0.90864291000748421</v>
      </c>
      <c r="P16" s="140">
        <f>+rawWB2C!P17</f>
        <v>0.90123200862455943</v>
      </c>
      <c r="Q16" s="140">
        <f>+rawWB2C!Q17</f>
        <v>0.89382110724163466</v>
      </c>
      <c r="R16" s="140">
        <f>+rawWB2C!R17</f>
        <v>0.88641020585871</v>
      </c>
      <c r="S16" s="140">
        <f>+rawWB2C!S17</f>
        <v>0.87899930447578511</v>
      </c>
      <c r="T16" s="140">
        <f>+rawWB2C!T17</f>
        <v>0.87180038940815741</v>
      </c>
      <c r="U16" s="140">
        <f>+rawWB2C!U17</f>
        <v>0.8646014743405297</v>
      </c>
      <c r="V16" s="140">
        <f>+rawWB2C!V17</f>
        <v>0.85740255927290199</v>
      </c>
      <c r="W16" s="140">
        <f>+rawWB2C!W17</f>
        <v>0.85020364420527428</v>
      </c>
      <c r="X16" s="140">
        <f>+rawWB2C!X17</f>
        <v>0.84300472913764679</v>
      </c>
      <c r="Y16" s="140">
        <f>+rawWB2C!Y17</f>
        <v>0.82507612504973438</v>
      </c>
      <c r="Z16" s="140">
        <f>+rawWB2C!Z17</f>
        <v>0.80714752096182207</v>
      </c>
      <c r="AA16" s="140">
        <f>+rawWB2C!AA17</f>
        <v>0.78921891687390966</v>
      </c>
      <c r="AB16" s="140">
        <f>+rawWB2C!AB17</f>
        <v>0.77129031278599736</v>
      </c>
      <c r="AC16" s="140">
        <f>+rawWB2C!AC17</f>
        <v>0.75336170869808494</v>
      </c>
      <c r="AD16" s="140">
        <f>+rawWB2C!AD17</f>
        <v>0.73954280652627424</v>
      </c>
      <c r="AE16" s="140">
        <f>+rawWB2C!AE17</f>
        <v>0.72572390435446366</v>
      </c>
      <c r="AF16" s="140">
        <f>+rawWB2C!AF17</f>
        <v>0.71190500218265296</v>
      </c>
      <c r="AG16" s="140">
        <f>+rawWB2C!AG17</f>
        <v>0.69808610001084237</v>
      </c>
      <c r="AH16" s="140">
        <f>+rawWB2C!AH17</f>
        <v>0.68426719783903189</v>
      </c>
      <c r="AI16" s="140">
        <f>+rawWB2C!AI17</f>
        <v>0.6724404669399956</v>
      </c>
      <c r="AJ16" s="140">
        <f>+rawWB2C!AJ17</f>
        <v>0.6606137360409593</v>
      </c>
      <c r="AK16" s="140">
        <f>+rawWB2C!AK17</f>
        <v>0.648787005141923</v>
      </c>
      <c r="AL16" s="140">
        <f>+rawWB2C!AL17</f>
        <v>0.6369602742428867</v>
      </c>
      <c r="AM16" s="140">
        <f>+rawWB2C!AM17</f>
        <v>0.62513354334385018</v>
      </c>
      <c r="AN16" s="140"/>
      <c r="AO16" s="140"/>
      <c r="AP16" s="140"/>
      <c r="AQ16" s="140"/>
      <c r="AR16" s="140"/>
      <c r="AS16" s="140"/>
      <c r="AT16" s="140"/>
      <c r="AU16" s="140"/>
      <c r="AV16" s="140"/>
      <c r="AW16" s="140"/>
      <c r="AX16" s="100"/>
      <c r="AY16" s="140"/>
      <c r="AZ16" s="140"/>
      <c r="BA16" s="140"/>
      <c r="BB16" s="140"/>
      <c r="BC16" s="140"/>
      <c r="BD16" s="140"/>
      <c r="BE16" s="140"/>
      <c r="BF16" s="140"/>
      <c r="BG16" s="140"/>
      <c r="BH16" s="100"/>
      <c r="BI16" s="100"/>
      <c r="BJ16" s="100"/>
      <c r="BK16" s="100"/>
      <c r="BL16" s="100"/>
      <c r="BM16" s="100"/>
      <c r="BN16" s="100"/>
      <c r="BO16" s="100"/>
      <c r="BP16" s="100"/>
      <c r="BQ16" s="100"/>
      <c r="BR16" s="100"/>
      <c r="BS16" s="100"/>
    </row>
    <row r="17" spans="1:71" x14ac:dyDescent="0.25">
      <c r="A17" s="139" t="str">
        <f>+IF(AND(B17='1.5C'!B17,'1.5C'!C17=WB2C!C17),"","NFG")</f>
        <v/>
      </c>
      <c r="B17" s="100" t="str">
        <f>+rawWB2C!B18</f>
        <v>Container</v>
      </c>
      <c r="C17" s="100" t="str">
        <f>B17&amp;" "&amp;rawWB2C!C18</f>
        <v>Container (TEU) 2,000 - 2,999</v>
      </c>
      <c r="D17" s="140">
        <f>+rawWB2C!D18</f>
        <v>0.93276414087513349</v>
      </c>
      <c r="E17" s="140">
        <f>+rawWB2C!E18</f>
        <v>0.97118463180362868</v>
      </c>
      <c r="F17" s="140">
        <f>+rawWB2C!F18</f>
        <v>1.0096051227321239</v>
      </c>
      <c r="G17" s="140">
        <f>+rawWB2C!G18</f>
        <v>1</v>
      </c>
      <c r="H17" s="140">
        <f>+rawWB2C!H18</f>
        <v>0.98800768734149158</v>
      </c>
      <c r="I17" s="140">
        <f>+rawWB2C!I18</f>
        <v>0.97601537468297861</v>
      </c>
      <c r="J17" s="140">
        <f>+rawWB2C!J18</f>
        <v>0.96402306202446475</v>
      </c>
      <c r="K17" s="140">
        <f>+rawWB2C!K18</f>
        <v>0.95203074936595078</v>
      </c>
      <c r="L17" s="140">
        <f>+rawWB2C!L18</f>
        <v>0.94003843670743692</v>
      </c>
      <c r="M17" s="140">
        <f>+rawWB2C!M18</f>
        <v>0.92804612404892295</v>
      </c>
      <c r="N17" s="140">
        <f>+rawWB2C!N18</f>
        <v>0.91605381139040898</v>
      </c>
      <c r="O17" s="140">
        <f>+rawWB2C!O18</f>
        <v>0.90864291000748421</v>
      </c>
      <c r="P17" s="140">
        <f>+rawWB2C!P18</f>
        <v>0.90123200862455943</v>
      </c>
      <c r="Q17" s="140">
        <f>+rawWB2C!Q18</f>
        <v>0.89382110724163466</v>
      </c>
      <c r="R17" s="140">
        <f>+rawWB2C!R18</f>
        <v>0.88641020585871</v>
      </c>
      <c r="S17" s="140">
        <f>+rawWB2C!S18</f>
        <v>0.87899930447578511</v>
      </c>
      <c r="T17" s="140">
        <f>+rawWB2C!T18</f>
        <v>0.87180038940815741</v>
      </c>
      <c r="U17" s="140">
        <f>+rawWB2C!U18</f>
        <v>0.8646014743405297</v>
      </c>
      <c r="V17" s="140">
        <f>+rawWB2C!V18</f>
        <v>0.85740255927290199</v>
      </c>
      <c r="W17" s="140">
        <f>+rawWB2C!W18</f>
        <v>0.85020364420527428</v>
      </c>
      <c r="X17" s="140">
        <f>+rawWB2C!X18</f>
        <v>0.84300472913764679</v>
      </c>
      <c r="Y17" s="140">
        <f>+rawWB2C!Y18</f>
        <v>0.82507612504973438</v>
      </c>
      <c r="Z17" s="140">
        <f>+rawWB2C!Z18</f>
        <v>0.80714752096182207</v>
      </c>
      <c r="AA17" s="140">
        <f>+rawWB2C!AA18</f>
        <v>0.78921891687390966</v>
      </c>
      <c r="AB17" s="140">
        <f>+rawWB2C!AB18</f>
        <v>0.77129031278599736</v>
      </c>
      <c r="AC17" s="140">
        <f>+rawWB2C!AC18</f>
        <v>0.75336170869808494</v>
      </c>
      <c r="AD17" s="140">
        <f>+rawWB2C!AD18</f>
        <v>0.73954280652627424</v>
      </c>
      <c r="AE17" s="140">
        <f>+rawWB2C!AE18</f>
        <v>0.72572390435446366</v>
      </c>
      <c r="AF17" s="140">
        <f>+rawWB2C!AF18</f>
        <v>0.71190500218265296</v>
      </c>
      <c r="AG17" s="140">
        <f>+rawWB2C!AG18</f>
        <v>0.69808610001084237</v>
      </c>
      <c r="AH17" s="140">
        <f>+rawWB2C!AH18</f>
        <v>0.68426719783903189</v>
      </c>
      <c r="AI17" s="140">
        <f>+rawWB2C!AI18</f>
        <v>0.6724404669399956</v>
      </c>
      <c r="AJ17" s="140">
        <f>+rawWB2C!AJ18</f>
        <v>0.6606137360409593</v>
      </c>
      <c r="AK17" s="140">
        <f>+rawWB2C!AK18</f>
        <v>0.648787005141923</v>
      </c>
      <c r="AL17" s="140">
        <f>+rawWB2C!AL18</f>
        <v>0.6369602742428867</v>
      </c>
      <c r="AM17" s="140">
        <f>+rawWB2C!AM18</f>
        <v>0.62513354334385018</v>
      </c>
      <c r="AN17" s="140"/>
      <c r="AO17" s="140"/>
      <c r="AP17" s="140"/>
      <c r="AQ17" s="140"/>
      <c r="AR17" s="140"/>
      <c r="AS17" s="140"/>
      <c r="AT17" s="140"/>
      <c r="AU17" s="140"/>
      <c r="AV17" s="140"/>
      <c r="AW17" s="140"/>
      <c r="AX17" s="100"/>
      <c r="AY17" s="140"/>
      <c r="AZ17" s="140"/>
      <c r="BA17" s="140"/>
      <c r="BB17" s="140"/>
      <c r="BC17" s="140"/>
      <c r="BD17" s="140"/>
      <c r="BE17" s="140"/>
      <c r="BF17" s="140"/>
      <c r="BG17" s="140"/>
      <c r="BH17" s="100"/>
      <c r="BI17" s="100"/>
      <c r="BJ17" s="100"/>
      <c r="BK17" s="100"/>
      <c r="BL17" s="100"/>
      <c r="BM17" s="100"/>
      <c r="BN17" s="100"/>
      <c r="BO17" s="100"/>
      <c r="BP17" s="100"/>
      <c r="BQ17" s="100"/>
      <c r="BR17" s="100"/>
      <c r="BS17" s="100"/>
    </row>
    <row r="18" spans="1:71" x14ac:dyDescent="0.25">
      <c r="A18" s="139" t="str">
        <f>+IF(AND(B18='1.5C'!B18,'1.5C'!C18=WB2C!C18),"","NFG")</f>
        <v/>
      </c>
      <c r="B18" s="100" t="str">
        <f>+rawWB2C!B19</f>
        <v>Container</v>
      </c>
      <c r="C18" s="100" t="str">
        <f>B18&amp;" "&amp;rawWB2C!C19</f>
        <v>Container (TEU) 3,000 - 4,999</v>
      </c>
      <c r="D18" s="140">
        <f>+rawWB2C!D19</f>
        <v>0.93276414087513349</v>
      </c>
      <c r="E18" s="140">
        <f>+rawWB2C!E19</f>
        <v>0.97118463180362868</v>
      </c>
      <c r="F18" s="140">
        <f>+rawWB2C!F19</f>
        <v>1.0096051227321239</v>
      </c>
      <c r="G18" s="140">
        <f>+rawWB2C!G19</f>
        <v>1</v>
      </c>
      <c r="H18" s="140">
        <f>+rawWB2C!H19</f>
        <v>0.98800768734149158</v>
      </c>
      <c r="I18" s="140">
        <f>+rawWB2C!I19</f>
        <v>0.97601537468297861</v>
      </c>
      <c r="J18" s="140">
        <f>+rawWB2C!J19</f>
        <v>0.96402306202446475</v>
      </c>
      <c r="K18" s="140">
        <f>+rawWB2C!K19</f>
        <v>0.95203074936595078</v>
      </c>
      <c r="L18" s="140">
        <f>+rawWB2C!L19</f>
        <v>0.94003843670743692</v>
      </c>
      <c r="M18" s="140">
        <f>+rawWB2C!M19</f>
        <v>0.92804612404892295</v>
      </c>
      <c r="N18" s="140">
        <f>+rawWB2C!N19</f>
        <v>0.91605381139040898</v>
      </c>
      <c r="O18" s="140">
        <f>+rawWB2C!O19</f>
        <v>0.90864291000748421</v>
      </c>
      <c r="P18" s="140">
        <f>+rawWB2C!P19</f>
        <v>0.90123200862455943</v>
      </c>
      <c r="Q18" s="140">
        <f>+rawWB2C!Q19</f>
        <v>0.89382110724163466</v>
      </c>
      <c r="R18" s="140">
        <f>+rawWB2C!R19</f>
        <v>0.88641020585871</v>
      </c>
      <c r="S18" s="140">
        <f>+rawWB2C!S19</f>
        <v>0.87899930447578511</v>
      </c>
      <c r="T18" s="140">
        <f>+rawWB2C!T19</f>
        <v>0.87180038940815741</v>
      </c>
      <c r="U18" s="140">
        <f>+rawWB2C!U19</f>
        <v>0.8646014743405297</v>
      </c>
      <c r="V18" s="140">
        <f>+rawWB2C!V19</f>
        <v>0.85740255927290199</v>
      </c>
      <c r="W18" s="140">
        <f>+rawWB2C!W19</f>
        <v>0.85020364420527428</v>
      </c>
      <c r="X18" s="140">
        <f>+rawWB2C!X19</f>
        <v>0.84300472913764679</v>
      </c>
      <c r="Y18" s="140">
        <f>+rawWB2C!Y19</f>
        <v>0.82507612504973438</v>
      </c>
      <c r="Z18" s="140">
        <f>+rawWB2C!Z19</f>
        <v>0.80714752096182207</v>
      </c>
      <c r="AA18" s="140">
        <f>+rawWB2C!AA19</f>
        <v>0.78921891687390966</v>
      </c>
      <c r="AB18" s="140">
        <f>+rawWB2C!AB19</f>
        <v>0.77129031278599736</v>
      </c>
      <c r="AC18" s="140">
        <f>+rawWB2C!AC19</f>
        <v>0.75336170869808494</v>
      </c>
      <c r="AD18" s="140">
        <f>+rawWB2C!AD19</f>
        <v>0.73954280652627424</v>
      </c>
      <c r="AE18" s="140">
        <f>+rawWB2C!AE19</f>
        <v>0.72572390435446366</v>
      </c>
      <c r="AF18" s="140">
        <f>+rawWB2C!AF19</f>
        <v>0.71190500218265296</v>
      </c>
      <c r="AG18" s="140">
        <f>+rawWB2C!AG19</f>
        <v>0.69808610001084237</v>
      </c>
      <c r="AH18" s="140">
        <f>+rawWB2C!AH19</f>
        <v>0.68426719783903189</v>
      </c>
      <c r="AI18" s="140">
        <f>+rawWB2C!AI19</f>
        <v>0.6724404669399956</v>
      </c>
      <c r="AJ18" s="140">
        <f>+rawWB2C!AJ19</f>
        <v>0.6606137360409593</v>
      </c>
      <c r="AK18" s="140">
        <f>+rawWB2C!AK19</f>
        <v>0.648787005141923</v>
      </c>
      <c r="AL18" s="140">
        <f>+rawWB2C!AL19</f>
        <v>0.6369602742428867</v>
      </c>
      <c r="AM18" s="140">
        <f>+rawWB2C!AM19</f>
        <v>0.62513354334385018</v>
      </c>
      <c r="AN18" s="140"/>
      <c r="AO18" s="140"/>
      <c r="AP18" s="140"/>
      <c r="AQ18" s="140"/>
      <c r="AR18" s="140"/>
      <c r="AS18" s="140"/>
      <c r="AT18" s="140"/>
      <c r="AU18" s="140"/>
      <c r="AV18" s="140"/>
      <c r="AW18" s="140"/>
      <c r="AX18" s="100"/>
      <c r="AY18" s="140"/>
      <c r="AZ18" s="140"/>
      <c r="BA18" s="140"/>
      <c r="BB18" s="140"/>
      <c r="BC18" s="140"/>
      <c r="BD18" s="140"/>
      <c r="BE18" s="140"/>
      <c r="BF18" s="140"/>
      <c r="BG18" s="140"/>
      <c r="BH18" s="100"/>
      <c r="BI18" s="100"/>
      <c r="BJ18" s="100"/>
      <c r="BK18" s="100"/>
      <c r="BL18" s="100"/>
      <c r="BM18" s="100"/>
      <c r="BN18" s="100"/>
      <c r="BO18" s="100"/>
      <c r="BP18" s="100"/>
      <c r="BQ18" s="100"/>
      <c r="BR18" s="100"/>
      <c r="BS18" s="100"/>
    </row>
    <row r="19" spans="1:71" x14ac:dyDescent="0.25">
      <c r="A19" s="139" t="str">
        <f>+IF(AND(B19='1.5C'!B19,'1.5C'!C19=WB2C!C19),"","NFG")</f>
        <v/>
      </c>
      <c r="B19" s="100" t="str">
        <f>+rawWB2C!B20</f>
        <v>Container</v>
      </c>
      <c r="C19" s="100" t="str">
        <f>B19&amp;" "&amp;rawWB2C!C20</f>
        <v>Container (TEU) 5,000 - 7,999</v>
      </c>
      <c r="D19" s="140">
        <f>+rawWB2C!D20</f>
        <v>0.93276414087513349</v>
      </c>
      <c r="E19" s="140">
        <f>+rawWB2C!E20</f>
        <v>0.97118463180362868</v>
      </c>
      <c r="F19" s="140">
        <f>+rawWB2C!F20</f>
        <v>1.0096051227321239</v>
      </c>
      <c r="G19" s="140">
        <f>+rawWB2C!G20</f>
        <v>1</v>
      </c>
      <c r="H19" s="140">
        <f>+rawWB2C!H20</f>
        <v>0.98800768734149158</v>
      </c>
      <c r="I19" s="140">
        <f>+rawWB2C!I20</f>
        <v>0.97601537468297861</v>
      </c>
      <c r="J19" s="140">
        <f>+rawWB2C!J20</f>
        <v>0.96402306202446475</v>
      </c>
      <c r="K19" s="140">
        <f>+rawWB2C!K20</f>
        <v>0.95203074936595078</v>
      </c>
      <c r="L19" s="140">
        <f>+rawWB2C!L20</f>
        <v>0.94003843670743692</v>
      </c>
      <c r="M19" s="140">
        <f>+rawWB2C!M20</f>
        <v>0.92804612404892295</v>
      </c>
      <c r="N19" s="140">
        <f>+rawWB2C!N20</f>
        <v>0.91605381139040898</v>
      </c>
      <c r="O19" s="140">
        <f>+rawWB2C!O20</f>
        <v>0.90864291000748421</v>
      </c>
      <c r="P19" s="140">
        <f>+rawWB2C!P20</f>
        <v>0.90123200862455943</v>
      </c>
      <c r="Q19" s="140">
        <f>+rawWB2C!Q20</f>
        <v>0.89382110724163466</v>
      </c>
      <c r="R19" s="140">
        <f>+rawWB2C!R20</f>
        <v>0.88641020585871</v>
      </c>
      <c r="S19" s="140">
        <f>+rawWB2C!S20</f>
        <v>0.87899930447578511</v>
      </c>
      <c r="T19" s="140">
        <f>+rawWB2C!T20</f>
        <v>0.87180038940815741</v>
      </c>
      <c r="U19" s="140">
        <f>+rawWB2C!U20</f>
        <v>0.8646014743405297</v>
      </c>
      <c r="V19" s="140">
        <f>+rawWB2C!V20</f>
        <v>0.85740255927290199</v>
      </c>
      <c r="W19" s="140">
        <f>+rawWB2C!W20</f>
        <v>0.85020364420527428</v>
      </c>
      <c r="X19" s="140">
        <f>+rawWB2C!X20</f>
        <v>0.84300472913764679</v>
      </c>
      <c r="Y19" s="140">
        <f>+rawWB2C!Y20</f>
        <v>0.82507612504973438</v>
      </c>
      <c r="Z19" s="140">
        <f>+rawWB2C!Z20</f>
        <v>0.80714752096182207</v>
      </c>
      <c r="AA19" s="140">
        <f>+rawWB2C!AA20</f>
        <v>0.78921891687390966</v>
      </c>
      <c r="AB19" s="140">
        <f>+rawWB2C!AB20</f>
        <v>0.77129031278599736</v>
      </c>
      <c r="AC19" s="140">
        <f>+rawWB2C!AC20</f>
        <v>0.75336170869808494</v>
      </c>
      <c r="AD19" s="140">
        <f>+rawWB2C!AD20</f>
        <v>0.73954280652627424</v>
      </c>
      <c r="AE19" s="140">
        <f>+rawWB2C!AE20</f>
        <v>0.72572390435446366</v>
      </c>
      <c r="AF19" s="140">
        <f>+rawWB2C!AF20</f>
        <v>0.71190500218265296</v>
      </c>
      <c r="AG19" s="140">
        <f>+rawWB2C!AG20</f>
        <v>0.69808610001084237</v>
      </c>
      <c r="AH19" s="140">
        <f>+rawWB2C!AH20</f>
        <v>0.68426719783903189</v>
      </c>
      <c r="AI19" s="140">
        <f>+rawWB2C!AI20</f>
        <v>0.6724404669399956</v>
      </c>
      <c r="AJ19" s="140">
        <f>+rawWB2C!AJ20</f>
        <v>0.6606137360409593</v>
      </c>
      <c r="AK19" s="140">
        <f>+rawWB2C!AK20</f>
        <v>0.648787005141923</v>
      </c>
      <c r="AL19" s="140">
        <f>+rawWB2C!AL20</f>
        <v>0.6369602742428867</v>
      </c>
      <c r="AM19" s="140">
        <f>+rawWB2C!AM20</f>
        <v>0.62513354334385018</v>
      </c>
      <c r="AN19" s="140"/>
      <c r="AO19" s="140"/>
      <c r="AP19" s="140"/>
      <c r="AQ19" s="140"/>
      <c r="AR19" s="140"/>
      <c r="AS19" s="140"/>
      <c r="AT19" s="140"/>
      <c r="AU19" s="140"/>
      <c r="AV19" s="140"/>
      <c r="AW19" s="140"/>
      <c r="AX19" s="100"/>
      <c r="AY19" s="140"/>
      <c r="AZ19" s="100"/>
      <c r="BA19" s="100"/>
      <c r="BB19" s="100"/>
      <c r="BC19" s="100"/>
      <c r="BD19" s="100"/>
      <c r="BE19" s="100"/>
      <c r="BF19" s="100"/>
      <c r="BG19" s="100"/>
      <c r="BH19" s="100"/>
      <c r="BI19" s="100"/>
      <c r="BJ19" s="100"/>
      <c r="BK19" s="100"/>
      <c r="BL19" s="100"/>
      <c r="BM19" s="100"/>
      <c r="BN19" s="100"/>
      <c r="BO19" s="100"/>
      <c r="BP19" s="100"/>
      <c r="BQ19" s="100"/>
      <c r="BR19" s="100"/>
      <c r="BS19" s="100"/>
    </row>
    <row r="20" spans="1:71" x14ac:dyDescent="0.25">
      <c r="A20" s="139" t="str">
        <f>+IF(AND(B20='1.5C'!B20,'1.5C'!C20=WB2C!C20),"","NFG")</f>
        <v/>
      </c>
      <c r="B20" s="100" t="str">
        <f>+rawWB2C!B21</f>
        <v>Container</v>
      </c>
      <c r="C20" s="100" t="str">
        <f>B20&amp;" "&amp;rawWB2C!C21</f>
        <v>Container (TEU) 8,000 - 11,999</v>
      </c>
      <c r="D20" s="140">
        <f>+rawWB2C!D21</f>
        <v>0.93276414087513349</v>
      </c>
      <c r="E20" s="140">
        <f>+rawWB2C!E21</f>
        <v>0.97118463180362868</v>
      </c>
      <c r="F20" s="140">
        <f>+rawWB2C!F21</f>
        <v>1.0096051227321239</v>
      </c>
      <c r="G20" s="140">
        <f>+rawWB2C!G21</f>
        <v>1</v>
      </c>
      <c r="H20" s="140">
        <f>+rawWB2C!H21</f>
        <v>0.98800768734149158</v>
      </c>
      <c r="I20" s="140">
        <f>+rawWB2C!I21</f>
        <v>0.97601537468297861</v>
      </c>
      <c r="J20" s="140">
        <f>+rawWB2C!J21</f>
        <v>0.96402306202446475</v>
      </c>
      <c r="K20" s="140">
        <f>+rawWB2C!K21</f>
        <v>0.95203074936595078</v>
      </c>
      <c r="L20" s="140">
        <f>+rawWB2C!L21</f>
        <v>0.94003843670743692</v>
      </c>
      <c r="M20" s="140">
        <f>+rawWB2C!M21</f>
        <v>0.92804612404892295</v>
      </c>
      <c r="N20" s="140">
        <f>+rawWB2C!N21</f>
        <v>0.91605381139040898</v>
      </c>
      <c r="O20" s="140">
        <f>+rawWB2C!O21</f>
        <v>0.90864291000748421</v>
      </c>
      <c r="P20" s="140">
        <f>+rawWB2C!P21</f>
        <v>0.90123200862455943</v>
      </c>
      <c r="Q20" s="140">
        <f>+rawWB2C!Q21</f>
        <v>0.89382110724163466</v>
      </c>
      <c r="R20" s="140">
        <f>+rawWB2C!R21</f>
        <v>0.88641020585871</v>
      </c>
      <c r="S20" s="140">
        <f>+rawWB2C!S21</f>
        <v>0.87899930447578511</v>
      </c>
      <c r="T20" s="140">
        <f>+rawWB2C!T21</f>
        <v>0.87180038940815741</v>
      </c>
      <c r="U20" s="140">
        <f>+rawWB2C!U21</f>
        <v>0.8646014743405297</v>
      </c>
      <c r="V20" s="140">
        <f>+rawWB2C!V21</f>
        <v>0.85740255927290199</v>
      </c>
      <c r="W20" s="140">
        <f>+rawWB2C!W21</f>
        <v>0.85020364420527428</v>
      </c>
      <c r="X20" s="140">
        <f>+rawWB2C!X21</f>
        <v>0.84300472913764679</v>
      </c>
      <c r="Y20" s="140">
        <f>+rawWB2C!Y21</f>
        <v>0.82507612504973438</v>
      </c>
      <c r="Z20" s="140">
        <f>+rawWB2C!Z21</f>
        <v>0.80714752096182207</v>
      </c>
      <c r="AA20" s="140">
        <f>+rawWB2C!AA21</f>
        <v>0.78921891687390966</v>
      </c>
      <c r="AB20" s="140">
        <f>+rawWB2C!AB21</f>
        <v>0.77129031278599736</v>
      </c>
      <c r="AC20" s="140">
        <f>+rawWB2C!AC21</f>
        <v>0.75336170869808494</v>
      </c>
      <c r="AD20" s="140">
        <f>+rawWB2C!AD21</f>
        <v>0.73954280652627424</v>
      </c>
      <c r="AE20" s="140">
        <f>+rawWB2C!AE21</f>
        <v>0.72572390435446366</v>
      </c>
      <c r="AF20" s="140">
        <f>+rawWB2C!AF21</f>
        <v>0.71190500218265296</v>
      </c>
      <c r="AG20" s="140">
        <f>+rawWB2C!AG21</f>
        <v>0.69808610001084237</v>
      </c>
      <c r="AH20" s="140">
        <f>+rawWB2C!AH21</f>
        <v>0.68426719783903189</v>
      </c>
      <c r="AI20" s="140">
        <f>+rawWB2C!AI21</f>
        <v>0.6724404669399956</v>
      </c>
      <c r="AJ20" s="140">
        <f>+rawWB2C!AJ21</f>
        <v>0.6606137360409593</v>
      </c>
      <c r="AK20" s="140">
        <f>+rawWB2C!AK21</f>
        <v>0.648787005141923</v>
      </c>
      <c r="AL20" s="140">
        <f>+rawWB2C!AL21</f>
        <v>0.6369602742428867</v>
      </c>
      <c r="AM20" s="140">
        <f>+rawWB2C!AM21</f>
        <v>0.62513354334385018</v>
      </c>
      <c r="AN20" s="140"/>
      <c r="AO20" s="140"/>
      <c r="AP20" s="140"/>
      <c r="AQ20" s="140"/>
      <c r="AR20" s="140"/>
      <c r="AS20" s="140"/>
      <c r="AT20" s="140"/>
      <c r="AU20" s="140"/>
      <c r="AV20" s="140"/>
      <c r="AW20" s="140"/>
      <c r="AX20" s="100"/>
      <c r="AY20" s="140"/>
      <c r="AZ20" s="140"/>
      <c r="BA20" s="140"/>
      <c r="BB20" s="140"/>
      <c r="BC20" s="140"/>
      <c r="BD20" s="140"/>
      <c r="BE20" s="140"/>
      <c r="BF20" s="140"/>
      <c r="BG20" s="140"/>
      <c r="BH20" s="100"/>
      <c r="BI20" s="100"/>
      <c r="BJ20" s="100"/>
      <c r="BK20" s="100"/>
      <c r="BL20" s="100"/>
      <c r="BM20" s="100"/>
      <c r="BN20" s="100"/>
      <c r="BO20" s="100"/>
      <c r="BP20" s="100"/>
      <c r="BQ20" s="100"/>
      <c r="BR20" s="100"/>
      <c r="BS20" s="100"/>
    </row>
    <row r="21" spans="1:71" x14ac:dyDescent="0.25">
      <c r="A21" s="139" t="str">
        <f>+IF(AND(B21='1.5C'!B21,'1.5C'!C21=WB2C!C21),"","NFG")</f>
        <v/>
      </c>
      <c r="B21" s="100" t="str">
        <f>+rawWB2C!B22</f>
        <v>Container</v>
      </c>
      <c r="C21" s="100" t="str">
        <f>B21&amp;" "&amp;rawWB2C!C22</f>
        <v>Container (TEU) 12,000 - 14,499</v>
      </c>
      <c r="D21" s="140">
        <f>+rawWB2C!D22</f>
        <v>0.93276414087513349</v>
      </c>
      <c r="E21" s="140">
        <f>+rawWB2C!E22</f>
        <v>0.97118463180362868</v>
      </c>
      <c r="F21" s="140">
        <f>+rawWB2C!F22</f>
        <v>1.0096051227321239</v>
      </c>
      <c r="G21" s="140">
        <f>+rawWB2C!G22</f>
        <v>1</v>
      </c>
      <c r="H21" s="140">
        <f>+rawWB2C!H22</f>
        <v>0.98800768734149158</v>
      </c>
      <c r="I21" s="140">
        <f>+rawWB2C!I22</f>
        <v>0.97601537468297861</v>
      </c>
      <c r="J21" s="140">
        <f>+rawWB2C!J22</f>
        <v>0.96402306202446475</v>
      </c>
      <c r="K21" s="140">
        <f>+rawWB2C!K22</f>
        <v>0.95203074936595078</v>
      </c>
      <c r="L21" s="140">
        <f>+rawWB2C!L22</f>
        <v>0.94003843670743692</v>
      </c>
      <c r="M21" s="140">
        <f>+rawWB2C!M22</f>
        <v>0.92804612404892295</v>
      </c>
      <c r="N21" s="140">
        <f>+rawWB2C!N22</f>
        <v>0.91605381139040898</v>
      </c>
      <c r="O21" s="140">
        <f>+rawWB2C!O22</f>
        <v>0.90864291000748421</v>
      </c>
      <c r="P21" s="140">
        <f>+rawWB2C!P22</f>
        <v>0.90123200862455943</v>
      </c>
      <c r="Q21" s="140">
        <f>+rawWB2C!Q22</f>
        <v>0.89382110724163466</v>
      </c>
      <c r="R21" s="140">
        <f>+rawWB2C!R22</f>
        <v>0.88641020585871</v>
      </c>
      <c r="S21" s="140">
        <f>+rawWB2C!S22</f>
        <v>0.87899930447578511</v>
      </c>
      <c r="T21" s="140">
        <f>+rawWB2C!T22</f>
        <v>0.87180038940815741</v>
      </c>
      <c r="U21" s="140">
        <f>+rawWB2C!U22</f>
        <v>0.8646014743405297</v>
      </c>
      <c r="V21" s="140">
        <f>+rawWB2C!V22</f>
        <v>0.85740255927290199</v>
      </c>
      <c r="W21" s="140">
        <f>+rawWB2C!W22</f>
        <v>0.85020364420527428</v>
      </c>
      <c r="X21" s="140">
        <f>+rawWB2C!X22</f>
        <v>0.84300472913764679</v>
      </c>
      <c r="Y21" s="140">
        <f>+rawWB2C!Y22</f>
        <v>0.82507612504973438</v>
      </c>
      <c r="Z21" s="140">
        <f>+rawWB2C!Z22</f>
        <v>0.80714752096182207</v>
      </c>
      <c r="AA21" s="140">
        <f>+rawWB2C!AA22</f>
        <v>0.78921891687390966</v>
      </c>
      <c r="AB21" s="140">
        <f>+rawWB2C!AB22</f>
        <v>0.77129031278599736</v>
      </c>
      <c r="AC21" s="140">
        <f>+rawWB2C!AC22</f>
        <v>0.75336170869808494</v>
      </c>
      <c r="AD21" s="140">
        <f>+rawWB2C!AD22</f>
        <v>0.73954280652627424</v>
      </c>
      <c r="AE21" s="140">
        <f>+rawWB2C!AE22</f>
        <v>0.72572390435446366</v>
      </c>
      <c r="AF21" s="140">
        <f>+rawWB2C!AF22</f>
        <v>0.71190500218265296</v>
      </c>
      <c r="AG21" s="140">
        <f>+rawWB2C!AG22</f>
        <v>0.69808610001084237</v>
      </c>
      <c r="AH21" s="140">
        <f>+rawWB2C!AH22</f>
        <v>0.68426719783903189</v>
      </c>
      <c r="AI21" s="140">
        <f>+rawWB2C!AI22</f>
        <v>0.6724404669399956</v>
      </c>
      <c r="AJ21" s="140">
        <f>+rawWB2C!AJ22</f>
        <v>0.6606137360409593</v>
      </c>
      <c r="AK21" s="140">
        <f>+rawWB2C!AK22</f>
        <v>0.648787005141923</v>
      </c>
      <c r="AL21" s="140">
        <f>+rawWB2C!AL22</f>
        <v>0.6369602742428867</v>
      </c>
      <c r="AM21" s="140">
        <f>+rawWB2C!AM22</f>
        <v>0.62513354334385018</v>
      </c>
      <c r="AN21" s="140"/>
      <c r="AO21" s="140"/>
      <c r="AP21" s="140"/>
      <c r="AQ21" s="140"/>
      <c r="AR21" s="140"/>
      <c r="AS21" s="140"/>
      <c r="AT21" s="140"/>
      <c r="AU21" s="140"/>
      <c r="AV21" s="140"/>
      <c r="AW21" s="140"/>
      <c r="AX21" s="100"/>
      <c r="AY21" s="140"/>
      <c r="AZ21" s="140"/>
      <c r="BA21" s="140"/>
      <c r="BB21" s="140"/>
      <c r="BC21" s="140"/>
      <c r="BD21" s="140"/>
      <c r="BE21" s="140"/>
      <c r="BF21" s="140"/>
      <c r="BG21" s="140"/>
      <c r="BH21" s="100"/>
      <c r="BI21" s="100"/>
      <c r="BJ21" s="100"/>
      <c r="BK21" s="100"/>
      <c r="BL21" s="100"/>
      <c r="BM21" s="100"/>
      <c r="BN21" s="100"/>
      <c r="BO21" s="100"/>
      <c r="BP21" s="100"/>
      <c r="BQ21" s="100"/>
      <c r="BR21" s="100"/>
      <c r="BS21" s="100"/>
    </row>
    <row r="22" spans="1:71" x14ac:dyDescent="0.25">
      <c r="A22" s="139" t="str">
        <f>+IF(AND(B22='1.5C'!B22,'1.5C'!C22=WB2C!C22),"","NFG")</f>
        <v/>
      </c>
      <c r="B22" s="100" t="str">
        <f>+rawWB2C!B23</f>
        <v>Container</v>
      </c>
      <c r="C22" s="100" t="str">
        <f>B22&amp;" "&amp;rawWB2C!C23</f>
        <v>Container (TEU) 14,500 - 19,999</v>
      </c>
      <c r="D22" s="140">
        <f>+rawWB2C!D23</f>
        <v>0.93276414087513349</v>
      </c>
      <c r="E22" s="140">
        <f>+rawWB2C!E23</f>
        <v>0.97118463180362868</v>
      </c>
      <c r="F22" s="140">
        <f>+rawWB2C!F23</f>
        <v>1.0096051227321239</v>
      </c>
      <c r="G22" s="140">
        <f>+rawWB2C!G23</f>
        <v>1</v>
      </c>
      <c r="H22" s="140">
        <f>+rawWB2C!H23</f>
        <v>0.98800768734149158</v>
      </c>
      <c r="I22" s="140">
        <f>+rawWB2C!I23</f>
        <v>0.97601537468297861</v>
      </c>
      <c r="J22" s="140">
        <f>+rawWB2C!J23</f>
        <v>0.96402306202446475</v>
      </c>
      <c r="K22" s="140">
        <f>+rawWB2C!K23</f>
        <v>0.95203074936595078</v>
      </c>
      <c r="L22" s="140">
        <f>+rawWB2C!L23</f>
        <v>0.94003843670743692</v>
      </c>
      <c r="M22" s="140">
        <f>+rawWB2C!M23</f>
        <v>0.92804612404892295</v>
      </c>
      <c r="N22" s="140">
        <f>+rawWB2C!N23</f>
        <v>0.91605381139040898</v>
      </c>
      <c r="O22" s="140">
        <f>+rawWB2C!O23</f>
        <v>0.90864291000748421</v>
      </c>
      <c r="P22" s="140">
        <f>+rawWB2C!P23</f>
        <v>0.90123200862455943</v>
      </c>
      <c r="Q22" s="140">
        <f>+rawWB2C!Q23</f>
        <v>0.89382110724163466</v>
      </c>
      <c r="R22" s="140">
        <f>+rawWB2C!R23</f>
        <v>0.88641020585871</v>
      </c>
      <c r="S22" s="140">
        <f>+rawWB2C!S23</f>
        <v>0.87899930447578511</v>
      </c>
      <c r="T22" s="140">
        <f>+rawWB2C!T23</f>
        <v>0.87180038940815741</v>
      </c>
      <c r="U22" s="140">
        <f>+rawWB2C!U23</f>
        <v>0.8646014743405297</v>
      </c>
      <c r="V22" s="140">
        <f>+rawWB2C!V23</f>
        <v>0.85740255927290199</v>
      </c>
      <c r="W22" s="140">
        <f>+rawWB2C!W23</f>
        <v>0.85020364420527428</v>
      </c>
      <c r="X22" s="140">
        <f>+rawWB2C!X23</f>
        <v>0.84300472913764679</v>
      </c>
      <c r="Y22" s="140">
        <f>+rawWB2C!Y23</f>
        <v>0.82507612504973438</v>
      </c>
      <c r="Z22" s="140">
        <f>+rawWB2C!Z23</f>
        <v>0.80714752096182207</v>
      </c>
      <c r="AA22" s="140">
        <f>+rawWB2C!AA23</f>
        <v>0.78921891687390966</v>
      </c>
      <c r="AB22" s="140">
        <f>+rawWB2C!AB23</f>
        <v>0.77129031278599736</v>
      </c>
      <c r="AC22" s="140">
        <f>+rawWB2C!AC23</f>
        <v>0.75336170869808494</v>
      </c>
      <c r="AD22" s="140">
        <f>+rawWB2C!AD23</f>
        <v>0.73954280652627424</v>
      </c>
      <c r="AE22" s="140">
        <f>+rawWB2C!AE23</f>
        <v>0.72572390435446366</v>
      </c>
      <c r="AF22" s="140">
        <f>+rawWB2C!AF23</f>
        <v>0.71190500218265296</v>
      </c>
      <c r="AG22" s="140">
        <f>+rawWB2C!AG23</f>
        <v>0.69808610001084237</v>
      </c>
      <c r="AH22" s="140">
        <f>+rawWB2C!AH23</f>
        <v>0.68426719783903189</v>
      </c>
      <c r="AI22" s="140">
        <f>+rawWB2C!AI23</f>
        <v>0.6724404669399956</v>
      </c>
      <c r="AJ22" s="140">
        <f>+rawWB2C!AJ23</f>
        <v>0.6606137360409593</v>
      </c>
      <c r="AK22" s="140">
        <f>+rawWB2C!AK23</f>
        <v>0.648787005141923</v>
      </c>
      <c r="AL22" s="140">
        <f>+rawWB2C!AL23</f>
        <v>0.6369602742428867</v>
      </c>
      <c r="AM22" s="140">
        <f>+rawWB2C!AM23</f>
        <v>0.62513354334385018</v>
      </c>
      <c r="AN22" s="140"/>
      <c r="AO22" s="140"/>
      <c r="AP22" s="140"/>
      <c r="AQ22" s="140"/>
      <c r="AR22" s="140"/>
      <c r="AS22" s="140"/>
      <c r="AT22" s="140"/>
      <c r="AU22" s="140"/>
      <c r="AV22" s="140"/>
      <c r="AW22" s="140"/>
      <c r="AX22" s="117"/>
      <c r="AY22" s="140"/>
      <c r="AZ22" s="140"/>
      <c r="BA22" s="140"/>
      <c r="BB22" s="140"/>
      <c r="BC22" s="140"/>
      <c r="BD22" s="140"/>
      <c r="BE22" s="140"/>
      <c r="BF22" s="140"/>
      <c r="BG22" s="140"/>
      <c r="BH22" s="100"/>
      <c r="BI22" s="100"/>
      <c r="BJ22" s="100"/>
      <c r="BK22" s="100"/>
      <c r="BL22" s="100"/>
      <c r="BM22" s="100"/>
      <c r="BN22" s="100"/>
      <c r="BO22" s="100"/>
      <c r="BP22" s="100"/>
      <c r="BQ22" s="100"/>
      <c r="BR22" s="100"/>
      <c r="BS22" s="100"/>
    </row>
    <row r="23" spans="1:71" x14ac:dyDescent="0.25">
      <c r="A23" s="139" t="str">
        <f>+IF(AND(B23='1.5C'!B23,'1.5C'!C23=WB2C!C23),"","NFG")</f>
        <v/>
      </c>
      <c r="B23" s="100" t="str">
        <f>+rawWB2C!B24</f>
        <v>Container</v>
      </c>
      <c r="C23" s="100" t="str">
        <f>B23&amp;" "&amp;rawWB2C!C24</f>
        <v>Container (TEU) &gt;20,000</v>
      </c>
      <c r="D23" s="140">
        <f>+rawWB2C!D24</f>
        <v>0.93276414087513349</v>
      </c>
      <c r="E23" s="140">
        <f>+rawWB2C!E24</f>
        <v>0.97118463180362868</v>
      </c>
      <c r="F23" s="140">
        <f>+rawWB2C!F24</f>
        <v>1.0096051227321239</v>
      </c>
      <c r="G23" s="140">
        <f>+rawWB2C!G24</f>
        <v>1</v>
      </c>
      <c r="H23" s="140">
        <f>+rawWB2C!H24</f>
        <v>0.98800768734149158</v>
      </c>
      <c r="I23" s="140">
        <f>+rawWB2C!I24</f>
        <v>0.97601537468297861</v>
      </c>
      <c r="J23" s="140">
        <f>+rawWB2C!J24</f>
        <v>0.96402306202446475</v>
      </c>
      <c r="K23" s="140">
        <f>+rawWB2C!K24</f>
        <v>0.95203074936595078</v>
      </c>
      <c r="L23" s="140">
        <f>+rawWB2C!L24</f>
        <v>0.94003843670743692</v>
      </c>
      <c r="M23" s="140">
        <f>+rawWB2C!M24</f>
        <v>0.92804612404892295</v>
      </c>
      <c r="N23" s="140">
        <f>+rawWB2C!N24</f>
        <v>0.91605381139040898</v>
      </c>
      <c r="O23" s="140">
        <f>+rawWB2C!O24</f>
        <v>0.90864291000748421</v>
      </c>
      <c r="P23" s="140">
        <f>+rawWB2C!P24</f>
        <v>0.90123200862455943</v>
      </c>
      <c r="Q23" s="140">
        <f>+rawWB2C!Q24</f>
        <v>0.89382110724163466</v>
      </c>
      <c r="R23" s="140">
        <f>+rawWB2C!R24</f>
        <v>0.88641020585871</v>
      </c>
      <c r="S23" s="140">
        <f>+rawWB2C!S24</f>
        <v>0.87899930447578511</v>
      </c>
      <c r="T23" s="140">
        <f>+rawWB2C!T24</f>
        <v>0.87180038940815741</v>
      </c>
      <c r="U23" s="140">
        <f>+rawWB2C!U24</f>
        <v>0.8646014743405297</v>
      </c>
      <c r="V23" s="140">
        <f>+rawWB2C!V24</f>
        <v>0.85740255927290199</v>
      </c>
      <c r="W23" s="140">
        <f>+rawWB2C!W24</f>
        <v>0.85020364420527428</v>
      </c>
      <c r="X23" s="140">
        <f>+rawWB2C!X24</f>
        <v>0.84300472913764679</v>
      </c>
      <c r="Y23" s="140">
        <f>+rawWB2C!Y24</f>
        <v>0.82507612504973438</v>
      </c>
      <c r="Z23" s="140">
        <f>+rawWB2C!Z24</f>
        <v>0.80714752096182207</v>
      </c>
      <c r="AA23" s="140">
        <f>+rawWB2C!AA24</f>
        <v>0.78921891687390966</v>
      </c>
      <c r="AB23" s="140">
        <f>+rawWB2C!AB24</f>
        <v>0.77129031278599736</v>
      </c>
      <c r="AC23" s="140">
        <f>+rawWB2C!AC24</f>
        <v>0.75336170869808494</v>
      </c>
      <c r="AD23" s="140">
        <f>+rawWB2C!AD24</f>
        <v>0.73954280652627424</v>
      </c>
      <c r="AE23" s="140">
        <f>+rawWB2C!AE24</f>
        <v>0.72572390435446366</v>
      </c>
      <c r="AF23" s="140">
        <f>+rawWB2C!AF24</f>
        <v>0.71190500218265296</v>
      </c>
      <c r="AG23" s="140">
        <f>+rawWB2C!AG24</f>
        <v>0.69808610001084237</v>
      </c>
      <c r="AH23" s="140">
        <f>+rawWB2C!AH24</f>
        <v>0.68426719783903189</v>
      </c>
      <c r="AI23" s="140">
        <f>+rawWB2C!AI24</f>
        <v>0.6724404669399956</v>
      </c>
      <c r="AJ23" s="140">
        <f>+rawWB2C!AJ24</f>
        <v>0.6606137360409593</v>
      </c>
      <c r="AK23" s="140">
        <f>+rawWB2C!AK24</f>
        <v>0.648787005141923</v>
      </c>
      <c r="AL23" s="140">
        <f>+rawWB2C!AL24</f>
        <v>0.6369602742428867</v>
      </c>
      <c r="AM23" s="140">
        <f>+rawWB2C!AM24</f>
        <v>0.62513354334385018</v>
      </c>
      <c r="AN23" s="140"/>
      <c r="AO23" s="140"/>
      <c r="AP23" s="140"/>
      <c r="AQ23" s="140"/>
      <c r="AR23" s="140"/>
      <c r="AS23" s="140"/>
      <c r="AT23" s="140"/>
      <c r="AU23" s="140"/>
      <c r="AV23" s="140"/>
      <c r="AW23" s="140"/>
      <c r="AX23" s="117"/>
      <c r="AY23" s="140"/>
      <c r="AZ23" s="140"/>
      <c r="BA23" s="140"/>
      <c r="BB23" s="140"/>
      <c r="BC23" s="140"/>
      <c r="BD23" s="140"/>
      <c r="BE23" s="140"/>
      <c r="BF23" s="140"/>
      <c r="BG23" s="140"/>
      <c r="BH23" s="100"/>
      <c r="BI23" s="100"/>
      <c r="BJ23" s="100"/>
      <c r="BK23" s="100"/>
      <c r="BL23" s="100"/>
      <c r="BM23" s="100"/>
      <c r="BN23" s="100"/>
      <c r="BO23" s="100"/>
      <c r="BP23" s="100"/>
      <c r="BQ23" s="100"/>
      <c r="BR23" s="100"/>
      <c r="BS23" s="100"/>
    </row>
    <row r="24" spans="1:71" x14ac:dyDescent="0.25">
      <c r="A24" s="139" t="str">
        <f>+IF(AND(B24='1.5C'!B24,'1.5C'!C24=WB2C!C24),"","NFG")</f>
        <v/>
      </c>
      <c r="B24" s="100" t="str">
        <f>+rawWB2C!B25</f>
        <v>General Cargo</v>
      </c>
      <c r="C24" s="100" t="str">
        <f>B24&amp;" "&amp;rawWB2C!C25</f>
        <v>General Cargo (DWT) 0 - 4,999</v>
      </c>
      <c r="D24" s="140">
        <f>+rawWB2C!D25</f>
        <v>0.93276414087513349</v>
      </c>
      <c r="E24" s="140">
        <f>+rawWB2C!E25</f>
        <v>0.97118463180362868</v>
      </c>
      <c r="F24" s="140">
        <f>+rawWB2C!F25</f>
        <v>1.0096051227321239</v>
      </c>
      <c r="G24" s="140">
        <f>+rawWB2C!G25</f>
        <v>1</v>
      </c>
      <c r="H24" s="140">
        <f>+rawWB2C!H25</f>
        <v>0.98800768734149158</v>
      </c>
      <c r="I24" s="140">
        <f>+rawWB2C!I25</f>
        <v>0.97601537468297861</v>
      </c>
      <c r="J24" s="140">
        <f>+rawWB2C!J25</f>
        <v>0.96402306202446475</v>
      </c>
      <c r="K24" s="140">
        <f>+rawWB2C!K25</f>
        <v>0.95203074936595078</v>
      </c>
      <c r="L24" s="140">
        <f>+rawWB2C!L25</f>
        <v>0.94003843670743692</v>
      </c>
      <c r="M24" s="140">
        <f>+rawWB2C!M25</f>
        <v>0.92804612404892295</v>
      </c>
      <c r="N24" s="140">
        <f>+rawWB2C!N25</f>
        <v>0.91605381139040898</v>
      </c>
      <c r="O24" s="140">
        <f>+rawWB2C!O25</f>
        <v>0.90864291000748421</v>
      </c>
      <c r="P24" s="140">
        <f>+rawWB2C!P25</f>
        <v>0.90123200862455943</v>
      </c>
      <c r="Q24" s="140">
        <f>+rawWB2C!Q25</f>
        <v>0.89382110724163466</v>
      </c>
      <c r="R24" s="140">
        <f>+rawWB2C!R25</f>
        <v>0.88641020585871</v>
      </c>
      <c r="S24" s="140">
        <f>+rawWB2C!S25</f>
        <v>0.87899930447578511</v>
      </c>
      <c r="T24" s="140">
        <f>+rawWB2C!T25</f>
        <v>0.87180038940815741</v>
      </c>
      <c r="U24" s="140">
        <f>+rawWB2C!U25</f>
        <v>0.8646014743405297</v>
      </c>
      <c r="V24" s="140">
        <f>+rawWB2C!V25</f>
        <v>0.85740255927290199</v>
      </c>
      <c r="W24" s="140">
        <f>+rawWB2C!W25</f>
        <v>0.85020364420527428</v>
      </c>
      <c r="X24" s="140">
        <f>+rawWB2C!X25</f>
        <v>0.84300472913764679</v>
      </c>
      <c r="Y24" s="140">
        <f>+rawWB2C!Y25</f>
        <v>0.82507612504973438</v>
      </c>
      <c r="Z24" s="140">
        <f>+rawWB2C!Z25</f>
        <v>0.80714752096182207</v>
      </c>
      <c r="AA24" s="140">
        <f>+rawWB2C!AA25</f>
        <v>0.78921891687390966</v>
      </c>
      <c r="AB24" s="140">
        <f>+rawWB2C!AB25</f>
        <v>0.77129031278599736</v>
      </c>
      <c r="AC24" s="140">
        <f>+rawWB2C!AC25</f>
        <v>0.75336170869808494</v>
      </c>
      <c r="AD24" s="140">
        <f>+rawWB2C!AD25</f>
        <v>0.73954280652627424</v>
      </c>
      <c r="AE24" s="140">
        <f>+rawWB2C!AE25</f>
        <v>0.72572390435446366</v>
      </c>
      <c r="AF24" s="140">
        <f>+rawWB2C!AF25</f>
        <v>0.71190500218265296</v>
      </c>
      <c r="AG24" s="140">
        <f>+rawWB2C!AG25</f>
        <v>0.69808610001084237</v>
      </c>
      <c r="AH24" s="140">
        <f>+rawWB2C!AH25</f>
        <v>0.68426719783903189</v>
      </c>
      <c r="AI24" s="140">
        <f>+rawWB2C!AI25</f>
        <v>0.6724404669399956</v>
      </c>
      <c r="AJ24" s="140">
        <f>+rawWB2C!AJ25</f>
        <v>0.6606137360409593</v>
      </c>
      <c r="AK24" s="140">
        <f>+rawWB2C!AK25</f>
        <v>0.648787005141923</v>
      </c>
      <c r="AL24" s="140">
        <f>+rawWB2C!AL25</f>
        <v>0.6369602742428867</v>
      </c>
      <c r="AM24" s="140">
        <f>+rawWB2C!AM25</f>
        <v>0.62513354334385018</v>
      </c>
      <c r="AN24" s="140"/>
      <c r="AO24" s="140"/>
      <c r="AP24" s="140"/>
      <c r="AQ24" s="140"/>
      <c r="AR24" s="140"/>
      <c r="AS24" s="140"/>
      <c r="AT24" s="140"/>
      <c r="AU24" s="140"/>
      <c r="AV24" s="140"/>
      <c r="AW24" s="140"/>
      <c r="AX24" s="117"/>
      <c r="AY24" s="140"/>
      <c r="AZ24" s="140"/>
      <c r="BA24" s="140"/>
      <c r="BB24" s="140"/>
      <c r="BC24" s="140"/>
      <c r="BD24" s="140"/>
      <c r="BE24" s="140"/>
      <c r="BF24" s="140"/>
      <c r="BG24" s="140"/>
      <c r="BH24" s="100"/>
      <c r="BI24" s="100"/>
      <c r="BJ24" s="100"/>
      <c r="BK24" s="100"/>
      <c r="BL24" s="100"/>
      <c r="BM24" s="100"/>
      <c r="BN24" s="100"/>
      <c r="BO24" s="100"/>
      <c r="BP24" s="100"/>
      <c r="BQ24" s="100"/>
      <c r="BR24" s="100"/>
      <c r="BS24" s="100"/>
    </row>
    <row r="25" spans="1:71" x14ac:dyDescent="0.25">
      <c r="A25" s="139" t="str">
        <f>+IF(AND(B25='1.5C'!B25,'1.5C'!C25=WB2C!C25),"","NFG")</f>
        <v/>
      </c>
      <c r="B25" s="100" t="str">
        <f>+rawWB2C!B26</f>
        <v>General Cargo</v>
      </c>
      <c r="C25" s="100" t="str">
        <f>B25&amp;" "&amp;rawWB2C!C26</f>
        <v>General Cargo (DWT) 5,000 - 9,999</v>
      </c>
      <c r="D25" s="140">
        <f>+rawWB2C!D26</f>
        <v>0.93276414087513349</v>
      </c>
      <c r="E25" s="140">
        <f>+rawWB2C!E26</f>
        <v>0.97118463180362868</v>
      </c>
      <c r="F25" s="140">
        <f>+rawWB2C!F26</f>
        <v>1.0096051227321239</v>
      </c>
      <c r="G25" s="140">
        <f>+rawWB2C!G26</f>
        <v>1</v>
      </c>
      <c r="H25" s="140">
        <f>+rawWB2C!H26</f>
        <v>0.98800768734149158</v>
      </c>
      <c r="I25" s="140">
        <f>+rawWB2C!I26</f>
        <v>0.97601537468297861</v>
      </c>
      <c r="J25" s="140">
        <f>+rawWB2C!J26</f>
        <v>0.96402306202446475</v>
      </c>
      <c r="K25" s="140">
        <f>+rawWB2C!K26</f>
        <v>0.95203074936595078</v>
      </c>
      <c r="L25" s="140">
        <f>+rawWB2C!L26</f>
        <v>0.94003843670743692</v>
      </c>
      <c r="M25" s="140">
        <f>+rawWB2C!M26</f>
        <v>0.92804612404892295</v>
      </c>
      <c r="N25" s="140">
        <f>+rawWB2C!N26</f>
        <v>0.91605381139040898</v>
      </c>
      <c r="O25" s="140">
        <f>+rawWB2C!O26</f>
        <v>0.90864291000748421</v>
      </c>
      <c r="P25" s="140">
        <f>+rawWB2C!P26</f>
        <v>0.90123200862455943</v>
      </c>
      <c r="Q25" s="140">
        <f>+rawWB2C!Q26</f>
        <v>0.89382110724163466</v>
      </c>
      <c r="R25" s="140">
        <f>+rawWB2C!R26</f>
        <v>0.88641020585871</v>
      </c>
      <c r="S25" s="140">
        <f>+rawWB2C!S26</f>
        <v>0.87899930447578511</v>
      </c>
      <c r="T25" s="140">
        <f>+rawWB2C!T26</f>
        <v>0.87180038940815741</v>
      </c>
      <c r="U25" s="140">
        <f>+rawWB2C!U26</f>
        <v>0.8646014743405297</v>
      </c>
      <c r="V25" s="140">
        <f>+rawWB2C!V26</f>
        <v>0.85740255927290199</v>
      </c>
      <c r="W25" s="140">
        <f>+rawWB2C!W26</f>
        <v>0.85020364420527428</v>
      </c>
      <c r="X25" s="140">
        <f>+rawWB2C!X26</f>
        <v>0.84300472913764679</v>
      </c>
      <c r="Y25" s="140">
        <f>+rawWB2C!Y26</f>
        <v>0.82507612504973438</v>
      </c>
      <c r="Z25" s="140">
        <f>+rawWB2C!Z26</f>
        <v>0.80714752096182207</v>
      </c>
      <c r="AA25" s="140">
        <f>+rawWB2C!AA26</f>
        <v>0.78921891687390966</v>
      </c>
      <c r="AB25" s="140">
        <f>+rawWB2C!AB26</f>
        <v>0.77129031278599736</v>
      </c>
      <c r="AC25" s="140">
        <f>+rawWB2C!AC26</f>
        <v>0.75336170869808494</v>
      </c>
      <c r="AD25" s="140">
        <f>+rawWB2C!AD26</f>
        <v>0.73954280652627424</v>
      </c>
      <c r="AE25" s="140">
        <f>+rawWB2C!AE26</f>
        <v>0.72572390435446366</v>
      </c>
      <c r="AF25" s="140">
        <f>+rawWB2C!AF26</f>
        <v>0.71190500218265296</v>
      </c>
      <c r="AG25" s="140">
        <f>+rawWB2C!AG26</f>
        <v>0.69808610001084237</v>
      </c>
      <c r="AH25" s="140">
        <f>+rawWB2C!AH26</f>
        <v>0.68426719783903189</v>
      </c>
      <c r="AI25" s="140">
        <f>+rawWB2C!AI26</f>
        <v>0.6724404669399956</v>
      </c>
      <c r="AJ25" s="140">
        <f>+rawWB2C!AJ26</f>
        <v>0.6606137360409593</v>
      </c>
      <c r="AK25" s="140">
        <f>+rawWB2C!AK26</f>
        <v>0.648787005141923</v>
      </c>
      <c r="AL25" s="140">
        <f>+rawWB2C!AL26</f>
        <v>0.6369602742428867</v>
      </c>
      <c r="AM25" s="140">
        <f>+rawWB2C!AM26</f>
        <v>0.62513354334385018</v>
      </c>
      <c r="AN25" s="140"/>
      <c r="AO25" s="140"/>
      <c r="AP25" s="140"/>
      <c r="AQ25" s="140"/>
      <c r="AR25" s="140"/>
      <c r="AS25" s="140"/>
      <c r="AT25" s="140"/>
      <c r="AU25" s="140"/>
      <c r="AV25" s="140"/>
      <c r="AW25" s="140"/>
      <c r="AX25" s="117"/>
      <c r="AY25" s="140"/>
      <c r="AZ25" s="140"/>
      <c r="BA25" s="140"/>
      <c r="BB25" s="140"/>
      <c r="BC25" s="140"/>
      <c r="BD25" s="140"/>
      <c r="BE25" s="140"/>
      <c r="BF25" s="140"/>
      <c r="BG25" s="140"/>
      <c r="BH25" s="100"/>
      <c r="BI25" s="100"/>
      <c r="BJ25" s="100"/>
      <c r="BK25" s="100"/>
      <c r="BL25" s="100"/>
      <c r="BM25" s="100"/>
      <c r="BN25" s="100"/>
      <c r="BO25" s="100"/>
      <c r="BP25" s="100"/>
      <c r="BQ25" s="100"/>
      <c r="BR25" s="100"/>
      <c r="BS25" s="100"/>
    </row>
    <row r="26" spans="1:71" x14ac:dyDescent="0.25">
      <c r="A26" s="139" t="str">
        <f>+IF(AND(B26='1.5C'!B26,'1.5C'!C26=WB2C!C26),"","NFG")</f>
        <v/>
      </c>
      <c r="B26" s="100" t="str">
        <f>+rawWB2C!B27</f>
        <v>General Cargo</v>
      </c>
      <c r="C26" s="100" t="str">
        <f>B26&amp;" "&amp;rawWB2C!C27</f>
        <v>General Cargo (DWT) 10,000 - 19,999</v>
      </c>
      <c r="D26" s="140">
        <f>+rawWB2C!D27</f>
        <v>0.93276414087513349</v>
      </c>
      <c r="E26" s="140">
        <f>+rawWB2C!E27</f>
        <v>0.97118463180362868</v>
      </c>
      <c r="F26" s="140">
        <f>+rawWB2C!F27</f>
        <v>1.0096051227321239</v>
      </c>
      <c r="G26" s="140">
        <f>+rawWB2C!G27</f>
        <v>1</v>
      </c>
      <c r="H26" s="140">
        <f>+rawWB2C!H27</f>
        <v>0.98800768734149158</v>
      </c>
      <c r="I26" s="140">
        <f>+rawWB2C!I27</f>
        <v>0.97601537468297861</v>
      </c>
      <c r="J26" s="140">
        <f>+rawWB2C!J27</f>
        <v>0.96402306202446475</v>
      </c>
      <c r="K26" s="140">
        <f>+rawWB2C!K27</f>
        <v>0.95203074936595078</v>
      </c>
      <c r="L26" s="140">
        <f>+rawWB2C!L27</f>
        <v>0.94003843670743692</v>
      </c>
      <c r="M26" s="140">
        <f>+rawWB2C!M27</f>
        <v>0.92804612404892295</v>
      </c>
      <c r="N26" s="140">
        <f>+rawWB2C!N27</f>
        <v>0.91605381139040898</v>
      </c>
      <c r="O26" s="140">
        <f>+rawWB2C!O27</f>
        <v>0.90864291000748421</v>
      </c>
      <c r="P26" s="140">
        <f>+rawWB2C!P27</f>
        <v>0.90123200862455943</v>
      </c>
      <c r="Q26" s="140">
        <f>+rawWB2C!Q27</f>
        <v>0.89382110724163466</v>
      </c>
      <c r="R26" s="140">
        <f>+rawWB2C!R27</f>
        <v>0.88641020585871</v>
      </c>
      <c r="S26" s="140">
        <f>+rawWB2C!S27</f>
        <v>0.87899930447578511</v>
      </c>
      <c r="T26" s="140">
        <f>+rawWB2C!T27</f>
        <v>0.87180038940815741</v>
      </c>
      <c r="U26" s="140">
        <f>+rawWB2C!U27</f>
        <v>0.8646014743405297</v>
      </c>
      <c r="V26" s="140">
        <f>+rawWB2C!V27</f>
        <v>0.85740255927290199</v>
      </c>
      <c r="W26" s="140">
        <f>+rawWB2C!W27</f>
        <v>0.85020364420527428</v>
      </c>
      <c r="X26" s="140">
        <f>+rawWB2C!X27</f>
        <v>0.84300472913764679</v>
      </c>
      <c r="Y26" s="140">
        <f>+rawWB2C!Y27</f>
        <v>0.82507612504973438</v>
      </c>
      <c r="Z26" s="140">
        <f>+rawWB2C!Z27</f>
        <v>0.80714752096182207</v>
      </c>
      <c r="AA26" s="140">
        <f>+rawWB2C!AA27</f>
        <v>0.78921891687390966</v>
      </c>
      <c r="AB26" s="140">
        <f>+rawWB2C!AB27</f>
        <v>0.77129031278599736</v>
      </c>
      <c r="AC26" s="140">
        <f>+rawWB2C!AC27</f>
        <v>0.75336170869808494</v>
      </c>
      <c r="AD26" s="140">
        <f>+rawWB2C!AD27</f>
        <v>0.73954280652627424</v>
      </c>
      <c r="AE26" s="140">
        <f>+rawWB2C!AE27</f>
        <v>0.72572390435446366</v>
      </c>
      <c r="AF26" s="140">
        <f>+rawWB2C!AF27</f>
        <v>0.71190500218265296</v>
      </c>
      <c r="AG26" s="140">
        <f>+rawWB2C!AG27</f>
        <v>0.69808610001084237</v>
      </c>
      <c r="AH26" s="140">
        <f>+rawWB2C!AH27</f>
        <v>0.68426719783903189</v>
      </c>
      <c r="AI26" s="140">
        <f>+rawWB2C!AI27</f>
        <v>0.6724404669399956</v>
      </c>
      <c r="AJ26" s="140">
        <f>+rawWB2C!AJ27</f>
        <v>0.6606137360409593</v>
      </c>
      <c r="AK26" s="140">
        <f>+rawWB2C!AK27</f>
        <v>0.648787005141923</v>
      </c>
      <c r="AL26" s="140">
        <f>+rawWB2C!AL27</f>
        <v>0.6369602742428867</v>
      </c>
      <c r="AM26" s="140">
        <f>+rawWB2C!AM27</f>
        <v>0.62513354334385018</v>
      </c>
      <c r="AN26" s="140"/>
      <c r="AO26" s="140"/>
      <c r="AP26" s="140"/>
      <c r="AQ26" s="140"/>
      <c r="AR26" s="140"/>
      <c r="AS26" s="140"/>
      <c r="AT26" s="140"/>
      <c r="AU26" s="140"/>
      <c r="AV26" s="140"/>
      <c r="AW26" s="140"/>
      <c r="AX26" s="117"/>
      <c r="AY26" s="140"/>
      <c r="AZ26" s="140"/>
      <c r="BA26" s="140"/>
      <c r="BB26" s="140"/>
      <c r="BC26" s="140"/>
      <c r="BD26" s="140"/>
      <c r="BE26" s="140"/>
      <c r="BF26" s="140"/>
      <c r="BG26" s="140"/>
      <c r="BH26" s="100"/>
      <c r="BI26" s="100"/>
      <c r="BJ26" s="100"/>
      <c r="BK26" s="100"/>
      <c r="BL26" s="100"/>
      <c r="BM26" s="100"/>
      <c r="BN26" s="100"/>
      <c r="BO26" s="100"/>
      <c r="BP26" s="100"/>
      <c r="BQ26" s="100"/>
      <c r="BR26" s="100"/>
      <c r="BS26" s="100"/>
    </row>
    <row r="27" spans="1:71" x14ac:dyDescent="0.25">
      <c r="A27" s="139" t="str">
        <f>+IF(AND(B27='1.5C'!B27,'1.5C'!C27=WB2C!C27),"","NFG")</f>
        <v/>
      </c>
      <c r="B27" s="100" t="str">
        <f>+rawWB2C!B28</f>
        <v>General Cargo</v>
      </c>
      <c r="C27" s="100" t="str">
        <f>B27&amp;" "&amp;rawWB2C!C28</f>
        <v>General Cargo (DWT) &gt;20,000</v>
      </c>
      <c r="D27" s="140">
        <f>+rawWB2C!D28</f>
        <v>0.93276414087513349</v>
      </c>
      <c r="E27" s="140">
        <f>+rawWB2C!E28</f>
        <v>0.97118463180362868</v>
      </c>
      <c r="F27" s="140">
        <f>+rawWB2C!F28</f>
        <v>1.0096051227321239</v>
      </c>
      <c r="G27" s="140">
        <f>+rawWB2C!G28</f>
        <v>1</v>
      </c>
      <c r="H27" s="140">
        <f>+rawWB2C!H28</f>
        <v>0.98800768734149158</v>
      </c>
      <c r="I27" s="140">
        <f>+rawWB2C!I28</f>
        <v>0.97601537468297861</v>
      </c>
      <c r="J27" s="140">
        <f>+rawWB2C!J28</f>
        <v>0.96402306202446475</v>
      </c>
      <c r="K27" s="140">
        <f>+rawWB2C!K28</f>
        <v>0.95203074936595078</v>
      </c>
      <c r="L27" s="140">
        <f>+rawWB2C!L28</f>
        <v>0.94003843670743692</v>
      </c>
      <c r="M27" s="140">
        <f>+rawWB2C!M28</f>
        <v>0.92804612404892295</v>
      </c>
      <c r="N27" s="140">
        <f>+rawWB2C!N28</f>
        <v>0.91605381139040898</v>
      </c>
      <c r="O27" s="140">
        <f>+rawWB2C!O28</f>
        <v>0.90864291000748421</v>
      </c>
      <c r="P27" s="140">
        <f>+rawWB2C!P28</f>
        <v>0.90123200862455943</v>
      </c>
      <c r="Q27" s="140">
        <f>+rawWB2C!Q28</f>
        <v>0.89382110724163466</v>
      </c>
      <c r="R27" s="140">
        <f>+rawWB2C!R28</f>
        <v>0.88641020585871</v>
      </c>
      <c r="S27" s="140">
        <f>+rawWB2C!S28</f>
        <v>0.87899930447578511</v>
      </c>
      <c r="T27" s="140">
        <f>+rawWB2C!T28</f>
        <v>0.87180038940815741</v>
      </c>
      <c r="U27" s="140">
        <f>+rawWB2C!U28</f>
        <v>0.8646014743405297</v>
      </c>
      <c r="V27" s="140">
        <f>+rawWB2C!V28</f>
        <v>0.85740255927290199</v>
      </c>
      <c r="W27" s="140">
        <f>+rawWB2C!W28</f>
        <v>0.85020364420527428</v>
      </c>
      <c r="X27" s="140">
        <f>+rawWB2C!X28</f>
        <v>0.84300472913764679</v>
      </c>
      <c r="Y27" s="140">
        <f>+rawWB2C!Y28</f>
        <v>0.82507612504973438</v>
      </c>
      <c r="Z27" s="140">
        <f>+rawWB2C!Z28</f>
        <v>0.80714752096182207</v>
      </c>
      <c r="AA27" s="140">
        <f>+rawWB2C!AA28</f>
        <v>0.78921891687390966</v>
      </c>
      <c r="AB27" s="140">
        <f>+rawWB2C!AB28</f>
        <v>0.77129031278599736</v>
      </c>
      <c r="AC27" s="140">
        <f>+rawWB2C!AC28</f>
        <v>0.75336170869808494</v>
      </c>
      <c r="AD27" s="140">
        <f>+rawWB2C!AD28</f>
        <v>0.73954280652627424</v>
      </c>
      <c r="AE27" s="140">
        <f>+rawWB2C!AE28</f>
        <v>0.72572390435446366</v>
      </c>
      <c r="AF27" s="140">
        <f>+rawWB2C!AF28</f>
        <v>0.71190500218265296</v>
      </c>
      <c r="AG27" s="140">
        <f>+rawWB2C!AG28</f>
        <v>0.69808610001084237</v>
      </c>
      <c r="AH27" s="140">
        <f>+rawWB2C!AH28</f>
        <v>0.68426719783903189</v>
      </c>
      <c r="AI27" s="140">
        <f>+rawWB2C!AI28</f>
        <v>0.6724404669399956</v>
      </c>
      <c r="AJ27" s="140">
        <f>+rawWB2C!AJ28</f>
        <v>0.6606137360409593</v>
      </c>
      <c r="AK27" s="140">
        <f>+rawWB2C!AK28</f>
        <v>0.648787005141923</v>
      </c>
      <c r="AL27" s="140">
        <f>+rawWB2C!AL28</f>
        <v>0.6369602742428867</v>
      </c>
      <c r="AM27" s="140">
        <f>+rawWB2C!AM28</f>
        <v>0.62513354334385018</v>
      </c>
      <c r="AN27" s="140"/>
      <c r="AO27" s="140"/>
      <c r="AP27" s="140"/>
      <c r="AQ27" s="140"/>
      <c r="AR27" s="140"/>
      <c r="AS27" s="140"/>
      <c r="AT27" s="140"/>
      <c r="AU27" s="140"/>
      <c r="AV27" s="140"/>
      <c r="AW27" s="140"/>
      <c r="AX27" s="117"/>
      <c r="AY27" s="140"/>
      <c r="AZ27" s="140"/>
      <c r="BA27" s="140"/>
      <c r="BB27" s="140"/>
      <c r="BC27" s="140"/>
      <c r="BD27" s="140"/>
      <c r="BE27" s="140"/>
      <c r="BF27" s="140"/>
      <c r="BG27" s="140"/>
      <c r="BH27" s="100"/>
      <c r="BI27" s="100"/>
      <c r="BJ27" s="100"/>
      <c r="BK27" s="100"/>
      <c r="BL27" s="100"/>
      <c r="BM27" s="100"/>
      <c r="BN27" s="100"/>
      <c r="BO27" s="100"/>
      <c r="BP27" s="100"/>
      <c r="BQ27" s="100"/>
      <c r="BR27" s="100"/>
      <c r="BS27" s="100"/>
    </row>
    <row r="28" spans="1:71" x14ac:dyDescent="0.25">
      <c r="A28" s="139" t="str">
        <f>+IF(AND(B28='1.5C'!B28,'1.5C'!C28=WB2C!C28),"","NFG")</f>
        <v/>
      </c>
      <c r="B28" s="100" t="str">
        <f>+rawWB2C!B29</f>
        <v>Liquefied Gas Tanker</v>
      </c>
      <c r="C28" s="100" t="str">
        <f>B28&amp;" "&amp;rawWB2C!C29</f>
        <v>Liquefied Gas Tanker (cbm) 0 - 49,999</v>
      </c>
      <c r="D28" s="140">
        <f>+rawWB2C!D29</f>
        <v>0.93276414087513349</v>
      </c>
      <c r="E28" s="140">
        <f>+rawWB2C!E29</f>
        <v>0.97118463180362868</v>
      </c>
      <c r="F28" s="140">
        <f>+rawWB2C!F29</f>
        <v>1.0096051227321239</v>
      </c>
      <c r="G28" s="140">
        <f>+rawWB2C!G29</f>
        <v>1</v>
      </c>
      <c r="H28" s="140">
        <f>+rawWB2C!H29</f>
        <v>0.98800768734149158</v>
      </c>
      <c r="I28" s="140">
        <f>+rawWB2C!I29</f>
        <v>0.97601537468297861</v>
      </c>
      <c r="J28" s="140">
        <f>+rawWB2C!J29</f>
        <v>0.96402306202446475</v>
      </c>
      <c r="K28" s="140">
        <f>+rawWB2C!K29</f>
        <v>0.95203074936595078</v>
      </c>
      <c r="L28" s="140">
        <f>+rawWB2C!L29</f>
        <v>0.94003843670743692</v>
      </c>
      <c r="M28" s="140">
        <f>+rawWB2C!M29</f>
        <v>0.92804612404892295</v>
      </c>
      <c r="N28" s="140">
        <f>+rawWB2C!N29</f>
        <v>0.91605381139040898</v>
      </c>
      <c r="O28" s="140">
        <f>+rawWB2C!O29</f>
        <v>0.90864291000748421</v>
      </c>
      <c r="P28" s="140">
        <f>+rawWB2C!P29</f>
        <v>0.90123200862455943</v>
      </c>
      <c r="Q28" s="140">
        <f>+rawWB2C!Q29</f>
        <v>0.89382110724163466</v>
      </c>
      <c r="R28" s="140">
        <f>+rawWB2C!R29</f>
        <v>0.88641020585871</v>
      </c>
      <c r="S28" s="140">
        <f>+rawWB2C!S29</f>
        <v>0.87899930447578511</v>
      </c>
      <c r="T28" s="140">
        <f>+rawWB2C!T29</f>
        <v>0.87180038940815741</v>
      </c>
      <c r="U28" s="140">
        <f>+rawWB2C!U29</f>
        <v>0.8646014743405297</v>
      </c>
      <c r="V28" s="140">
        <f>+rawWB2C!V29</f>
        <v>0.85740255927290199</v>
      </c>
      <c r="W28" s="140">
        <f>+rawWB2C!W29</f>
        <v>0.85020364420527428</v>
      </c>
      <c r="X28" s="140">
        <f>+rawWB2C!X29</f>
        <v>0.84300472913764679</v>
      </c>
      <c r="Y28" s="140">
        <f>+rawWB2C!Y29</f>
        <v>0.82507612504973438</v>
      </c>
      <c r="Z28" s="140">
        <f>+rawWB2C!Z29</f>
        <v>0.80714752096182207</v>
      </c>
      <c r="AA28" s="140">
        <f>+rawWB2C!AA29</f>
        <v>0.78921891687390966</v>
      </c>
      <c r="AB28" s="140">
        <f>+rawWB2C!AB29</f>
        <v>0.77129031278599736</v>
      </c>
      <c r="AC28" s="140">
        <f>+rawWB2C!AC29</f>
        <v>0.75336170869808494</v>
      </c>
      <c r="AD28" s="140">
        <f>+rawWB2C!AD29</f>
        <v>0.73954280652627424</v>
      </c>
      <c r="AE28" s="140">
        <f>+rawWB2C!AE29</f>
        <v>0.72572390435446366</v>
      </c>
      <c r="AF28" s="140">
        <f>+rawWB2C!AF29</f>
        <v>0.71190500218265296</v>
      </c>
      <c r="AG28" s="140">
        <f>+rawWB2C!AG29</f>
        <v>0.69808610001084237</v>
      </c>
      <c r="AH28" s="140">
        <f>+rawWB2C!AH29</f>
        <v>0.68426719783903189</v>
      </c>
      <c r="AI28" s="140">
        <f>+rawWB2C!AI29</f>
        <v>0.6724404669399956</v>
      </c>
      <c r="AJ28" s="140">
        <f>+rawWB2C!AJ29</f>
        <v>0.6606137360409593</v>
      </c>
      <c r="AK28" s="140">
        <f>+rawWB2C!AK29</f>
        <v>0.648787005141923</v>
      </c>
      <c r="AL28" s="140">
        <f>+rawWB2C!AL29</f>
        <v>0.6369602742428867</v>
      </c>
      <c r="AM28" s="140">
        <f>+rawWB2C!AM29</f>
        <v>0.62513354334385018</v>
      </c>
      <c r="AN28" s="140"/>
      <c r="AO28" s="140"/>
      <c r="AP28" s="140"/>
      <c r="AQ28" s="140"/>
      <c r="AR28" s="140"/>
      <c r="AS28" s="140"/>
      <c r="AT28" s="140"/>
      <c r="AU28" s="140"/>
      <c r="AV28" s="140"/>
      <c r="AW28" s="140"/>
      <c r="AX28" s="117"/>
      <c r="AY28" s="140"/>
      <c r="AZ28" s="140"/>
      <c r="BA28" s="140"/>
      <c r="BB28" s="140"/>
      <c r="BC28" s="140"/>
      <c r="BD28" s="140"/>
      <c r="BE28" s="140"/>
      <c r="BF28" s="140"/>
      <c r="BG28" s="140"/>
      <c r="BH28" s="100"/>
      <c r="BI28" s="100"/>
      <c r="BJ28" s="100"/>
      <c r="BK28" s="100"/>
      <c r="BL28" s="100"/>
      <c r="BM28" s="100"/>
      <c r="BN28" s="100"/>
      <c r="BO28" s="100"/>
      <c r="BP28" s="100"/>
      <c r="BQ28" s="100"/>
      <c r="BR28" s="100"/>
      <c r="BS28" s="100"/>
    </row>
    <row r="29" spans="1:71" x14ac:dyDescent="0.25">
      <c r="A29" s="139" t="str">
        <f>+IF(AND(B29='1.5C'!B29,'1.5C'!C29=WB2C!C29),"","NFG")</f>
        <v/>
      </c>
      <c r="B29" s="100" t="str">
        <f>+rawWB2C!B30</f>
        <v>Liquefied Gas Tanker</v>
      </c>
      <c r="C29" s="100" t="str">
        <f>B29&amp;" "&amp;rawWB2C!C30</f>
        <v>Liquefied Gas Tanker (cbm) 50,000 - 99,999</v>
      </c>
      <c r="D29" s="140">
        <f>+rawWB2C!D30</f>
        <v>0.93276414087513349</v>
      </c>
      <c r="E29" s="140">
        <f>+rawWB2C!E30</f>
        <v>0.97118463180362868</v>
      </c>
      <c r="F29" s="140">
        <f>+rawWB2C!F30</f>
        <v>1.0096051227321239</v>
      </c>
      <c r="G29" s="140">
        <f>+rawWB2C!G30</f>
        <v>1</v>
      </c>
      <c r="H29" s="140">
        <f>+rawWB2C!H30</f>
        <v>0.98800768734149158</v>
      </c>
      <c r="I29" s="140">
        <f>+rawWB2C!I30</f>
        <v>0.97601537468297861</v>
      </c>
      <c r="J29" s="140">
        <f>+rawWB2C!J30</f>
        <v>0.96402306202446475</v>
      </c>
      <c r="K29" s="140">
        <f>+rawWB2C!K30</f>
        <v>0.95203074936595078</v>
      </c>
      <c r="L29" s="140">
        <f>+rawWB2C!L30</f>
        <v>0.94003843670743692</v>
      </c>
      <c r="M29" s="140">
        <f>+rawWB2C!M30</f>
        <v>0.92804612404892295</v>
      </c>
      <c r="N29" s="140">
        <f>+rawWB2C!N30</f>
        <v>0.91605381139040898</v>
      </c>
      <c r="O29" s="140">
        <f>+rawWB2C!O30</f>
        <v>0.90864291000748421</v>
      </c>
      <c r="P29" s="140">
        <f>+rawWB2C!P30</f>
        <v>0.90123200862455943</v>
      </c>
      <c r="Q29" s="140">
        <f>+rawWB2C!Q30</f>
        <v>0.89382110724163466</v>
      </c>
      <c r="R29" s="140">
        <f>+rawWB2C!R30</f>
        <v>0.88641020585871</v>
      </c>
      <c r="S29" s="140">
        <f>+rawWB2C!S30</f>
        <v>0.87899930447578511</v>
      </c>
      <c r="T29" s="140">
        <f>+rawWB2C!T30</f>
        <v>0.87180038940815741</v>
      </c>
      <c r="U29" s="140">
        <f>+rawWB2C!U30</f>
        <v>0.8646014743405297</v>
      </c>
      <c r="V29" s="140">
        <f>+rawWB2C!V30</f>
        <v>0.85740255927290199</v>
      </c>
      <c r="W29" s="140">
        <f>+rawWB2C!W30</f>
        <v>0.85020364420527428</v>
      </c>
      <c r="X29" s="140">
        <f>+rawWB2C!X30</f>
        <v>0.84300472913764679</v>
      </c>
      <c r="Y29" s="140">
        <f>+rawWB2C!Y30</f>
        <v>0.82507612504973438</v>
      </c>
      <c r="Z29" s="140">
        <f>+rawWB2C!Z30</f>
        <v>0.80714752096182207</v>
      </c>
      <c r="AA29" s="140">
        <f>+rawWB2C!AA30</f>
        <v>0.78921891687390966</v>
      </c>
      <c r="AB29" s="140">
        <f>+rawWB2C!AB30</f>
        <v>0.77129031278599736</v>
      </c>
      <c r="AC29" s="140">
        <f>+rawWB2C!AC30</f>
        <v>0.75336170869808494</v>
      </c>
      <c r="AD29" s="140">
        <f>+rawWB2C!AD30</f>
        <v>0.73954280652627424</v>
      </c>
      <c r="AE29" s="140">
        <f>+rawWB2C!AE30</f>
        <v>0.72572390435446366</v>
      </c>
      <c r="AF29" s="140">
        <f>+rawWB2C!AF30</f>
        <v>0.71190500218265296</v>
      </c>
      <c r="AG29" s="140">
        <f>+rawWB2C!AG30</f>
        <v>0.69808610001084237</v>
      </c>
      <c r="AH29" s="140">
        <f>+rawWB2C!AH30</f>
        <v>0.68426719783903189</v>
      </c>
      <c r="AI29" s="140">
        <f>+rawWB2C!AI30</f>
        <v>0.6724404669399956</v>
      </c>
      <c r="AJ29" s="140">
        <f>+rawWB2C!AJ30</f>
        <v>0.6606137360409593</v>
      </c>
      <c r="AK29" s="140">
        <f>+rawWB2C!AK30</f>
        <v>0.648787005141923</v>
      </c>
      <c r="AL29" s="140">
        <f>+rawWB2C!AL30</f>
        <v>0.6369602742428867</v>
      </c>
      <c r="AM29" s="140">
        <f>+rawWB2C!AM30</f>
        <v>0.62513354334385018</v>
      </c>
      <c r="AN29" s="140"/>
      <c r="AO29" s="140"/>
      <c r="AP29" s="140"/>
      <c r="AQ29" s="140"/>
      <c r="AR29" s="140"/>
      <c r="AS29" s="140"/>
      <c r="AT29" s="140"/>
      <c r="AU29" s="140"/>
      <c r="AV29" s="140"/>
      <c r="AW29" s="140"/>
      <c r="AX29" s="117"/>
      <c r="AY29" s="140"/>
      <c r="AZ29" s="140"/>
      <c r="BA29" s="140"/>
      <c r="BB29" s="140"/>
      <c r="BC29" s="140"/>
      <c r="BD29" s="140"/>
      <c r="BE29" s="140"/>
      <c r="BF29" s="140"/>
      <c r="BG29" s="140"/>
      <c r="BH29" s="100"/>
      <c r="BI29" s="100"/>
      <c r="BJ29" s="100"/>
      <c r="BK29" s="100"/>
      <c r="BL29" s="100"/>
      <c r="BM29" s="100"/>
      <c r="BN29" s="100"/>
      <c r="BO29" s="100"/>
      <c r="BP29" s="100"/>
      <c r="BQ29" s="100"/>
      <c r="BR29" s="100"/>
      <c r="BS29" s="100"/>
    </row>
    <row r="30" spans="1:71" x14ac:dyDescent="0.25">
      <c r="A30" s="139" t="str">
        <f>+IF(AND(B30='1.5C'!B30,'1.5C'!C30=WB2C!C30),"","NFG")</f>
        <v/>
      </c>
      <c r="B30" s="100" t="str">
        <f>+rawWB2C!B31</f>
        <v>Liquefied Gas Tanker</v>
      </c>
      <c r="C30" s="100" t="str">
        <f>B30&amp;" "&amp;rawWB2C!C31</f>
        <v>Liquefied Gas Tanker (cbm) 100,000 - 199,999</v>
      </c>
      <c r="D30" s="140">
        <f>+rawWB2C!D31</f>
        <v>0.93276414087513349</v>
      </c>
      <c r="E30" s="140">
        <f>+rawWB2C!E31</f>
        <v>0.97118463180362868</v>
      </c>
      <c r="F30" s="140">
        <f>+rawWB2C!F31</f>
        <v>1.0096051227321239</v>
      </c>
      <c r="G30" s="140">
        <f>+rawWB2C!G31</f>
        <v>1</v>
      </c>
      <c r="H30" s="140">
        <f>+rawWB2C!H31</f>
        <v>0.98800768734149158</v>
      </c>
      <c r="I30" s="140">
        <f>+rawWB2C!I31</f>
        <v>0.97601537468297861</v>
      </c>
      <c r="J30" s="140">
        <f>+rawWB2C!J31</f>
        <v>0.96402306202446475</v>
      </c>
      <c r="K30" s="140">
        <f>+rawWB2C!K31</f>
        <v>0.95203074936595078</v>
      </c>
      <c r="L30" s="140">
        <f>+rawWB2C!L31</f>
        <v>0.94003843670743692</v>
      </c>
      <c r="M30" s="140">
        <f>+rawWB2C!M31</f>
        <v>0.92804612404892295</v>
      </c>
      <c r="N30" s="140">
        <f>+rawWB2C!N31</f>
        <v>0.91605381139040898</v>
      </c>
      <c r="O30" s="140">
        <f>+rawWB2C!O31</f>
        <v>0.90864291000748421</v>
      </c>
      <c r="P30" s="140">
        <f>+rawWB2C!P31</f>
        <v>0.90123200862455943</v>
      </c>
      <c r="Q30" s="140">
        <f>+rawWB2C!Q31</f>
        <v>0.89382110724163466</v>
      </c>
      <c r="R30" s="140">
        <f>+rawWB2C!R31</f>
        <v>0.88641020585871</v>
      </c>
      <c r="S30" s="140">
        <f>+rawWB2C!S31</f>
        <v>0.87899930447578511</v>
      </c>
      <c r="T30" s="140">
        <f>+rawWB2C!T31</f>
        <v>0.87180038940815741</v>
      </c>
      <c r="U30" s="140">
        <f>+rawWB2C!U31</f>
        <v>0.8646014743405297</v>
      </c>
      <c r="V30" s="140">
        <f>+rawWB2C!V31</f>
        <v>0.85740255927290199</v>
      </c>
      <c r="W30" s="140">
        <f>+rawWB2C!W31</f>
        <v>0.85020364420527428</v>
      </c>
      <c r="X30" s="140">
        <f>+rawWB2C!X31</f>
        <v>0.84300472913764679</v>
      </c>
      <c r="Y30" s="140">
        <f>+rawWB2C!Y31</f>
        <v>0.82507612504973438</v>
      </c>
      <c r="Z30" s="140">
        <f>+rawWB2C!Z31</f>
        <v>0.80714752096182207</v>
      </c>
      <c r="AA30" s="140">
        <f>+rawWB2C!AA31</f>
        <v>0.78921891687390966</v>
      </c>
      <c r="AB30" s="140">
        <f>+rawWB2C!AB31</f>
        <v>0.77129031278599736</v>
      </c>
      <c r="AC30" s="140">
        <f>+rawWB2C!AC31</f>
        <v>0.75336170869808494</v>
      </c>
      <c r="AD30" s="140">
        <f>+rawWB2C!AD31</f>
        <v>0.73954280652627424</v>
      </c>
      <c r="AE30" s="140">
        <f>+rawWB2C!AE31</f>
        <v>0.72572390435446366</v>
      </c>
      <c r="AF30" s="140">
        <f>+rawWB2C!AF31</f>
        <v>0.71190500218265296</v>
      </c>
      <c r="AG30" s="140">
        <f>+rawWB2C!AG31</f>
        <v>0.69808610001084237</v>
      </c>
      <c r="AH30" s="140">
        <f>+rawWB2C!AH31</f>
        <v>0.68426719783903189</v>
      </c>
      <c r="AI30" s="140">
        <f>+rawWB2C!AI31</f>
        <v>0.6724404669399956</v>
      </c>
      <c r="AJ30" s="140">
        <f>+rawWB2C!AJ31</f>
        <v>0.6606137360409593</v>
      </c>
      <c r="AK30" s="140">
        <f>+rawWB2C!AK31</f>
        <v>0.648787005141923</v>
      </c>
      <c r="AL30" s="140">
        <f>+rawWB2C!AL31</f>
        <v>0.6369602742428867</v>
      </c>
      <c r="AM30" s="140">
        <f>+rawWB2C!AM31</f>
        <v>0.62513354334385018</v>
      </c>
      <c r="AN30" s="140"/>
      <c r="AO30" s="140"/>
      <c r="AP30" s="140"/>
      <c r="AQ30" s="140"/>
      <c r="AR30" s="140"/>
      <c r="AS30" s="140"/>
      <c r="AT30" s="140"/>
      <c r="AU30" s="140"/>
      <c r="AV30" s="140"/>
      <c r="AW30" s="140"/>
      <c r="AX30" s="117"/>
      <c r="AY30" s="140"/>
      <c r="AZ30" s="140"/>
      <c r="BA30" s="140"/>
      <c r="BB30" s="140"/>
      <c r="BC30" s="140"/>
      <c r="BD30" s="140"/>
      <c r="BE30" s="140"/>
      <c r="BF30" s="140"/>
      <c r="BG30" s="140"/>
      <c r="BH30" s="100"/>
      <c r="BI30" s="100"/>
      <c r="BJ30" s="100"/>
      <c r="BK30" s="100"/>
      <c r="BL30" s="100"/>
      <c r="BM30" s="100"/>
      <c r="BN30" s="100"/>
      <c r="BO30" s="100"/>
      <c r="BP30" s="100"/>
      <c r="BQ30" s="100"/>
      <c r="BR30" s="100"/>
      <c r="BS30" s="100"/>
    </row>
    <row r="31" spans="1:71" x14ac:dyDescent="0.25">
      <c r="A31" s="139" t="str">
        <f>+IF(AND(B31='1.5C'!B31,'1.5C'!C31=WB2C!C31),"","NFG")</f>
        <v/>
      </c>
      <c r="B31" s="100" t="str">
        <f>+rawWB2C!B32</f>
        <v>Liquefied Gas Tanker</v>
      </c>
      <c r="C31" s="100" t="str">
        <f>B31&amp;" "&amp;rawWB2C!C32</f>
        <v>Liquefied Gas Tanker (cbm) &gt;200,000</v>
      </c>
      <c r="D31" s="140">
        <f>+rawWB2C!D32</f>
        <v>0.93276414087513349</v>
      </c>
      <c r="E31" s="140">
        <f>+rawWB2C!E32</f>
        <v>0.97118463180362868</v>
      </c>
      <c r="F31" s="140">
        <f>+rawWB2C!F32</f>
        <v>1.0096051227321239</v>
      </c>
      <c r="G31" s="140">
        <f>+rawWB2C!G32</f>
        <v>1</v>
      </c>
      <c r="H31" s="140">
        <f>+rawWB2C!H32</f>
        <v>0.98800768734149158</v>
      </c>
      <c r="I31" s="140">
        <f>+rawWB2C!I32</f>
        <v>0.97601537468297861</v>
      </c>
      <c r="J31" s="140">
        <f>+rawWB2C!J32</f>
        <v>0.96402306202446475</v>
      </c>
      <c r="K31" s="140">
        <f>+rawWB2C!K32</f>
        <v>0.95203074936595078</v>
      </c>
      <c r="L31" s="140">
        <f>+rawWB2C!L32</f>
        <v>0.94003843670743692</v>
      </c>
      <c r="M31" s="140">
        <f>+rawWB2C!M32</f>
        <v>0.92804612404892295</v>
      </c>
      <c r="N31" s="140">
        <f>+rawWB2C!N32</f>
        <v>0.91605381139040898</v>
      </c>
      <c r="O31" s="140">
        <f>+rawWB2C!O32</f>
        <v>0.90864291000748421</v>
      </c>
      <c r="P31" s="140">
        <f>+rawWB2C!P32</f>
        <v>0.90123200862455943</v>
      </c>
      <c r="Q31" s="140">
        <f>+rawWB2C!Q32</f>
        <v>0.89382110724163466</v>
      </c>
      <c r="R31" s="140">
        <f>+rawWB2C!R32</f>
        <v>0.88641020585871</v>
      </c>
      <c r="S31" s="140">
        <f>+rawWB2C!S32</f>
        <v>0.87899930447578511</v>
      </c>
      <c r="T31" s="140">
        <f>+rawWB2C!T32</f>
        <v>0.87180038940815741</v>
      </c>
      <c r="U31" s="140">
        <f>+rawWB2C!U32</f>
        <v>0.8646014743405297</v>
      </c>
      <c r="V31" s="140">
        <f>+rawWB2C!V32</f>
        <v>0.85740255927290199</v>
      </c>
      <c r="W31" s="140">
        <f>+rawWB2C!W32</f>
        <v>0.85020364420527428</v>
      </c>
      <c r="X31" s="140">
        <f>+rawWB2C!X32</f>
        <v>0.84300472913764679</v>
      </c>
      <c r="Y31" s="140">
        <f>+rawWB2C!Y32</f>
        <v>0.82507612504973438</v>
      </c>
      <c r="Z31" s="140">
        <f>+rawWB2C!Z32</f>
        <v>0.80714752096182207</v>
      </c>
      <c r="AA31" s="140">
        <f>+rawWB2C!AA32</f>
        <v>0.78921891687390966</v>
      </c>
      <c r="AB31" s="140">
        <f>+rawWB2C!AB32</f>
        <v>0.77129031278599736</v>
      </c>
      <c r="AC31" s="140">
        <f>+rawWB2C!AC32</f>
        <v>0.75336170869808494</v>
      </c>
      <c r="AD31" s="140">
        <f>+rawWB2C!AD32</f>
        <v>0.73954280652627424</v>
      </c>
      <c r="AE31" s="140">
        <f>+rawWB2C!AE32</f>
        <v>0.72572390435446366</v>
      </c>
      <c r="AF31" s="140">
        <f>+rawWB2C!AF32</f>
        <v>0.71190500218265296</v>
      </c>
      <c r="AG31" s="140">
        <f>+rawWB2C!AG32</f>
        <v>0.69808610001084237</v>
      </c>
      <c r="AH31" s="140">
        <f>+rawWB2C!AH32</f>
        <v>0.68426719783903189</v>
      </c>
      <c r="AI31" s="140">
        <f>+rawWB2C!AI32</f>
        <v>0.6724404669399956</v>
      </c>
      <c r="AJ31" s="140">
        <f>+rawWB2C!AJ32</f>
        <v>0.6606137360409593</v>
      </c>
      <c r="AK31" s="140">
        <f>+rawWB2C!AK32</f>
        <v>0.648787005141923</v>
      </c>
      <c r="AL31" s="140">
        <f>+rawWB2C!AL32</f>
        <v>0.6369602742428867</v>
      </c>
      <c r="AM31" s="140">
        <f>+rawWB2C!AM32</f>
        <v>0.62513354334385018</v>
      </c>
      <c r="AN31" s="140"/>
      <c r="AO31" s="140"/>
      <c r="AP31" s="140"/>
      <c r="AQ31" s="140"/>
      <c r="AR31" s="140"/>
      <c r="AS31" s="140"/>
      <c r="AT31" s="140"/>
      <c r="AU31" s="140"/>
      <c r="AV31" s="140"/>
      <c r="AW31" s="140"/>
      <c r="AX31" s="117"/>
      <c r="AY31" s="140"/>
      <c r="AZ31" s="140"/>
      <c r="BA31" s="140"/>
      <c r="BB31" s="140"/>
      <c r="BC31" s="140"/>
      <c r="BD31" s="140"/>
      <c r="BE31" s="140"/>
      <c r="BF31" s="140"/>
      <c r="BG31" s="140"/>
      <c r="BH31" s="100"/>
      <c r="BI31" s="100"/>
      <c r="BJ31" s="100"/>
      <c r="BK31" s="100"/>
      <c r="BL31" s="100"/>
      <c r="BM31" s="100"/>
      <c r="BN31" s="100"/>
      <c r="BO31" s="100"/>
      <c r="BP31" s="100"/>
      <c r="BQ31" s="100"/>
      <c r="BR31" s="100"/>
      <c r="BS31" s="100"/>
    </row>
    <row r="32" spans="1:71" x14ac:dyDescent="0.25">
      <c r="A32" s="139" t="str">
        <f>+IF(AND(B32='1.5C'!B32,'1.5C'!C32=WB2C!C32),"","NFG")</f>
        <v/>
      </c>
      <c r="B32" s="100" t="str">
        <f>+rawWB2C!B33</f>
        <v>Oil Tanker</v>
      </c>
      <c r="C32" s="100" t="str">
        <f>B32&amp;" "&amp;rawWB2C!C33</f>
        <v>Oil Tanker (DWT) 0 - 4,999</v>
      </c>
      <c r="D32" s="140">
        <f>+rawWB2C!D33</f>
        <v>0.93276414087513349</v>
      </c>
      <c r="E32" s="140">
        <f>+rawWB2C!E33</f>
        <v>0.97118463180362868</v>
      </c>
      <c r="F32" s="140">
        <f>+rawWB2C!F33</f>
        <v>1.0096051227321239</v>
      </c>
      <c r="G32" s="140">
        <f>+rawWB2C!G33</f>
        <v>1</v>
      </c>
      <c r="H32" s="140">
        <f>+rawWB2C!H33</f>
        <v>0.98800768734149158</v>
      </c>
      <c r="I32" s="140">
        <f>+rawWB2C!I33</f>
        <v>0.97601537468297861</v>
      </c>
      <c r="J32" s="140">
        <f>+rawWB2C!J33</f>
        <v>0.96402306202446475</v>
      </c>
      <c r="K32" s="140">
        <f>+rawWB2C!K33</f>
        <v>0.95203074936595078</v>
      </c>
      <c r="L32" s="140">
        <f>+rawWB2C!L33</f>
        <v>0.94003843670743692</v>
      </c>
      <c r="M32" s="140">
        <f>+rawWB2C!M33</f>
        <v>0.92804612404892295</v>
      </c>
      <c r="N32" s="140">
        <f>+rawWB2C!N33</f>
        <v>0.91605381139040898</v>
      </c>
      <c r="O32" s="140">
        <f>+rawWB2C!O33</f>
        <v>0.90864291000748421</v>
      </c>
      <c r="P32" s="140">
        <f>+rawWB2C!P33</f>
        <v>0.90123200862455943</v>
      </c>
      <c r="Q32" s="140">
        <f>+rawWB2C!Q33</f>
        <v>0.89382110724163466</v>
      </c>
      <c r="R32" s="140">
        <f>+rawWB2C!R33</f>
        <v>0.88641020585871</v>
      </c>
      <c r="S32" s="140">
        <f>+rawWB2C!S33</f>
        <v>0.87899930447578511</v>
      </c>
      <c r="T32" s="140">
        <f>+rawWB2C!T33</f>
        <v>0.87180038940815741</v>
      </c>
      <c r="U32" s="140">
        <f>+rawWB2C!U33</f>
        <v>0.8646014743405297</v>
      </c>
      <c r="V32" s="140">
        <f>+rawWB2C!V33</f>
        <v>0.85740255927290199</v>
      </c>
      <c r="W32" s="140">
        <f>+rawWB2C!W33</f>
        <v>0.85020364420527428</v>
      </c>
      <c r="X32" s="140">
        <f>+rawWB2C!X33</f>
        <v>0.84300472913764679</v>
      </c>
      <c r="Y32" s="140">
        <f>+rawWB2C!Y33</f>
        <v>0.82507612504973438</v>
      </c>
      <c r="Z32" s="140">
        <f>+rawWB2C!Z33</f>
        <v>0.80714752096182207</v>
      </c>
      <c r="AA32" s="140">
        <f>+rawWB2C!AA33</f>
        <v>0.78921891687390966</v>
      </c>
      <c r="AB32" s="140">
        <f>+rawWB2C!AB33</f>
        <v>0.77129031278599736</v>
      </c>
      <c r="AC32" s="140">
        <f>+rawWB2C!AC33</f>
        <v>0.75336170869808494</v>
      </c>
      <c r="AD32" s="140">
        <f>+rawWB2C!AD33</f>
        <v>0.73954280652627424</v>
      </c>
      <c r="AE32" s="140">
        <f>+rawWB2C!AE33</f>
        <v>0.72572390435446366</v>
      </c>
      <c r="AF32" s="140">
        <f>+rawWB2C!AF33</f>
        <v>0.71190500218265296</v>
      </c>
      <c r="AG32" s="140">
        <f>+rawWB2C!AG33</f>
        <v>0.69808610001084237</v>
      </c>
      <c r="AH32" s="140">
        <f>+rawWB2C!AH33</f>
        <v>0.68426719783903189</v>
      </c>
      <c r="AI32" s="140">
        <f>+rawWB2C!AI33</f>
        <v>0.6724404669399956</v>
      </c>
      <c r="AJ32" s="140">
        <f>+rawWB2C!AJ33</f>
        <v>0.6606137360409593</v>
      </c>
      <c r="AK32" s="140">
        <f>+rawWB2C!AK33</f>
        <v>0.648787005141923</v>
      </c>
      <c r="AL32" s="140">
        <f>+rawWB2C!AL33</f>
        <v>0.6369602742428867</v>
      </c>
      <c r="AM32" s="140">
        <f>+rawWB2C!AM33</f>
        <v>0.62513354334385018</v>
      </c>
      <c r="AN32" s="140"/>
      <c r="AO32" s="140"/>
      <c r="AP32" s="140"/>
      <c r="AQ32" s="140"/>
      <c r="AR32" s="140"/>
      <c r="AS32" s="140"/>
      <c r="AT32" s="140"/>
      <c r="AU32" s="140"/>
      <c r="AV32" s="140"/>
      <c r="AW32" s="140"/>
      <c r="AX32" s="117"/>
      <c r="AY32" s="140"/>
      <c r="AZ32" s="140"/>
      <c r="BA32" s="140"/>
      <c r="BB32" s="140"/>
      <c r="BC32" s="140"/>
      <c r="BD32" s="140"/>
      <c r="BE32" s="140"/>
      <c r="BF32" s="140"/>
      <c r="BG32" s="140"/>
      <c r="BH32" s="100"/>
      <c r="BI32" s="100"/>
      <c r="BJ32" s="100"/>
      <c r="BK32" s="100"/>
      <c r="BL32" s="100"/>
      <c r="BM32" s="100"/>
      <c r="BN32" s="100"/>
      <c r="BO32" s="100"/>
      <c r="BP32" s="100"/>
      <c r="BQ32" s="100"/>
      <c r="BR32" s="100"/>
      <c r="BS32" s="100"/>
    </row>
    <row r="33" spans="1:71" x14ac:dyDescent="0.25">
      <c r="A33" s="139" t="str">
        <f>+IF(AND(B33='1.5C'!B33,'1.5C'!C33=WB2C!C33),"","NFG")</f>
        <v/>
      </c>
      <c r="B33" s="100" t="str">
        <f>+rawWB2C!B34</f>
        <v>Oil Tanker</v>
      </c>
      <c r="C33" s="100" t="str">
        <f>B33&amp;" "&amp;rawWB2C!C34</f>
        <v>Oil Tanker (DWT) 5,000 - 9,999</v>
      </c>
      <c r="D33" s="140">
        <f>+rawWB2C!D34</f>
        <v>0.93276414087513349</v>
      </c>
      <c r="E33" s="140">
        <f>+rawWB2C!E34</f>
        <v>0.97118463180362868</v>
      </c>
      <c r="F33" s="140">
        <f>+rawWB2C!F34</f>
        <v>1.0096051227321239</v>
      </c>
      <c r="G33" s="140">
        <f>+rawWB2C!G34</f>
        <v>1</v>
      </c>
      <c r="H33" s="140">
        <f>+rawWB2C!H34</f>
        <v>0.98800768734149158</v>
      </c>
      <c r="I33" s="140">
        <f>+rawWB2C!I34</f>
        <v>0.97601537468297861</v>
      </c>
      <c r="J33" s="140">
        <f>+rawWB2C!J34</f>
        <v>0.96402306202446475</v>
      </c>
      <c r="K33" s="140">
        <f>+rawWB2C!K34</f>
        <v>0.95203074936595078</v>
      </c>
      <c r="L33" s="140">
        <f>+rawWB2C!L34</f>
        <v>0.94003843670743692</v>
      </c>
      <c r="M33" s="140">
        <f>+rawWB2C!M34</f>
        <v>0.92804612404892295</v>
      </c>
      <c r="N33" s="140">
        <f>+rawWB2C!N34</f>
        <v>0.91605381139040898</v>
      </c>
      <c r="O33" s="140">
        <f>+rawWB2C!O34</f>
        <v>0.90864291000748421</v>
      </c>
      <c r="P33" s="140">
        <f>+rawWB2C!P34</f>
        <v>0.90123200862455943</v>
      </c>
      <c r="Q33" s="140">
        <f>+rawWB2C!Q34</f>
        <v>0.89382110724163466</v>
      </c>
      <c r="R33" s="140">
        <f>+rawWB2C!R34</f>
        <v>0.88641020585871</v>
      </c>
      <c r="S33" s="140">
        <f>+rawWB2C!S34</f>
        <v>0.87899930447578511</v>
      </c>
      <c r="T33" s="140">
        <f>+rawWB2C!T34</f>
        <v>0.87180038940815741</v>
      </c>
      <c r="U33" s="140">
        <f>+rawWB2C!U34</f>
        <v>0.8646014743405297</v>
      </c>
      <c r="V33" s="140">
        <f>+rawWB2C!V34</f>
        <v>0.85740255927290199</v>
      </c>
      <c r="W33" s="140">
        <f>+rawWB2C!W34</f>
        <v>0.85020364420527428</v>
      </c>
      <c r="X33" s="140">
        <f>+rawWB2C!X34</f>
        <v>0.84300472913764679</v>
      </c>
      <c r="Y33" s="140">
        <f>+rawWB2C!Y34</f>
        <v>0.82507612504973438</v>
      </c>
      <c r="Z33" s="140">
        <f>+rawWB2C!Z34</f>
        <v>0.80714752096182207</v>
      </c>
      <c r="AA33" s="140">
        <f>+rawWB2C!AA34</f>
        <v>0.78921891687390966</v>
      </c>
      <c r="AB33" s="140">
        <f>+rawWB2C!AB34</f>
        <v>0.77129031278599736</v>
      </c>
      <c r="AC33" s="140">
        <f>+rawWB2C!AC34</f>
        <v>0.75336170869808494</v>
      </c>
      <c r="AD33" s="140">
        <f>+rawWB2C!AD34</f>
        <v>0.73954280652627424</v>
      </c>
      <c r="AE33" s="140">
        <f>+rawWB2C!AE34</f>
        <v>0.72572390435446366</v>
      </c>
      <c r="AF33" s="140">
        <f>+rawWB2C!AF34</f>
        <v>0.71190500218265296</v>
      </c>
      <c r="AG33" s="140">
        <f>+rawWB2C!AG34</f>
        <v>0.69808610001084237</v>
      </c>
      <c r="AH33" s="140">
        <f>+rawWB2C!AH34</f>
        <v>0.68426719783903189</v>
      </c>
      <c r="AI33" s="140">
        <f>+rawWB2C!AI34</f>
        <v>0.6724404669399956</v>
      </c>
      <c r="AJ33" s="140">
        <f>+rawWB2C!AJ34</f>
        <v>0.6606137360409593</v>
      </c>
      <c r="AK33" s="140">
        <f>+rawWB2C!AK34</f>
        <v>0.648787005141923</v>
      </c>
      <c r="AL33" s="140">
        <f>+rawWB2C!AL34</f>
        <v>0.6369602742428867</v>
      </c>
      <c r="AM33" s="140">
        <f>+rawWB2C!AM34</f>
        <v>0.62513354334385018</v>
      </c>
      <c r="AN33" s="140"/>
      <c r="AO33" s="140"/>
      <c r="AP33" s="140"/>
      <c r="AQ33" s="140"/>
      <c r="AR33" s="140"/>
      <c r="AS33" s="140"/>
      <c r="AT33" s="140"/>
      <c r="AU33" s="140"/>
      <c r="AV33" s="140"/>
      <c r="AW33" s="140"/>
      <c r="AX33" s="117"/>
      <c r="AY33" s="140"/>
      <c r="AZ33" s="140"/>
      <c r="BA33" s="140"/>
      <c r="BB33" s="140"/>
      <c r="BC33" s="140"/>
      <c r="BD33" s="140"/>
      <c r="BE33" s="140"/>
      <c r="BF33" s="140"/>
      <c r="BG33" s="140"/>
      <c r="BH33" s="100"/>
      <c r="BI33" s="100"/>
      <c r="BJ33" s="100"/>
      <c r="BK33" s="100"/>
      <c r="BL33" s="100"/>
      <c r="BM33" s="100"/>
      <c r="BN33" s="100"/>
      <c r="BO33" s="100"/>
      <c r="BP33" s="100"/>
      <c r="BQ33" s="100"/>
      <c r="BR33" s="100"/>
      <c r="BS33" s="100"/>
    </row>
    <row r="34" spans="1:71" x14ac:dyDescent="0.25">
      <c r="A34" s="139" t="str">
        <f>+IF(AND(B34='1.5C'!B34,'1.5C'!C34=WB2C!C34),"","NFG")</f>
        <v/>
      </c>
      <c r="B34" s="100" t="str">
        <f>+rawWB2C!B35</f>
        <v>Oil Tanker</v>
      </c>
      <c r="C34" s="100" t="str">
        <f>B34&amp;" "&amp;rawWB2C!C35</f>
        <v>Oil Tanker (DWT) 10,000 - 19,999</v>
      </c>
      <c r="D34" s="140">
        <f>+rawWB2C!D35</f>
        <v>0.93276414087513349</v>
      </c>
      <c r="E34" s="140">
        <f>+rawWB2C!E35</f>
        <v>0.97118463180362868</v>
      </c>
      <c r="F34" s="140">
        <f>+rawWB2C!F35</f>
        <v>1.0096051227321239</v>
      </c>
      <c r="G34" s="140">
        <f>+rawWB2C!G35</f>
        <v>1</v>
      </c>
      <c r="H34" s="140">
        <f>+rawWB2C!H35</f>
        <v>0.98800768734149158</v>
      </c>
      <c r="I34" s="140">
        <f>+rawWB2C!I35</f>
        <v>0.97601537468297861</v>
      </c>
      <c r="J34" s="140">
        <f>+rawWB2C!J35</f>
        <v>0.96402306202446475</v>
      </c>
      <c r="K34" s="140">
        <f>+rawWB2C!K35</f>
        <v>0.95203074936595078</v>
      </c>
      <c r="L34" s="140">
        <f>+rawWB2C!L35</f>
        <v>0.94003843670743692</v>
      </c>
      <c r="M34" s="140">
        <f>+rawWB2C!M35</f>
        <v>0.92804612404892295</v>
      </c>
      <c r="N34" s="140">
        <f>+rawWB2C!N35</f>
        <v>0.91605381139040898</v>
      </c>
      <c r="O34" s="140">
        <f>+rawWB2C!O35</f>
        <v>0.90864291000748421</v>
      </c>
      <c r="P34" s="140">
        <f>+rawWB2C!P35</f>
        <v>0.90123200862455943</v>
      </c>
      <c r="Q34" s="140">
        <f>+rawWB2C!Q35</f>
        <v>0.89382110724163466</v>
      </c>
      <c r="R34" s="140">
        <f>+rawWB2C!R35</f>
        <v>0.88641020585871</v>
      </c>
      <c r="S34" s="140">
        <f>+rawWB2C!S35</f>
        <v>0.87899930447578511</v>
      </c>
      <c r="T34" s="140">
        <f>+rawWB2C!T35</f>
        <v>0.87180038940815741</v>
      </c>
      <c r="U34" s="140">
        <f>+rawWB2C!U35</f>
        <v>0.8646014743405297</v>
      </c>
      <c r="V34" s="140">
        <f>+rawWB2C!V35</f>
        <v>0.85740255927290199</v>
      </c>
      <c r="W34" s="140">
        <f>+rawWB2C!W35</f>
        <v>0.85020364420527428</v>
      </c>
      <c r="X34" s="140">
        <f>+rawWB2C!X35</f>
        <v>0.84300472913764679</v>
      </c>
      <c r="Y34" s="140">
        <f>+rawWB2C!Y35</f>
        <v>0.82507612504973438</v>
      </c>
      <c r="Z34" s="140">
        <f>+rawWB2C!Z35</f>
        <v>0.80714752096182207</v>
      </c>
      <c r="AA34" s="140">
        <f>+rawWB2C!AA35</f>
        <v>0.78921891687390966</v>
      </c>
      <c r="AB34" s="140">
        <f>+rawWB2C!AB35</f>
        <v>0.77129031278599736</v>
      </c>
      <c r="AC34" s="140">
        <f>+rawWB2C!AC35</f>
        <v>0.75336170869808494</v>
      </c>
      <c r="AD34" s="140">
        <f>+rawWB2C!AD35</f>
        <v>0.73954280652627424</v>
      </c>
      <c r="AE34" s="140">
        <f>+rawWB2C!AE35</f>
        <v>0.72572390435446366</v>
      </c>
      <c r="AF34" s="140">
        <f>+rawWB2C!AF35</f>
        <v>0.71190500218265296</v>
      </c>
      <c r="AG34" s="140">
        <f>+rawWB2C!AG35</f>
        <v>0.69808610001084237</v>
      </c>
      <c r="AH34" s="140">
        <f>+rawWB2C!AH35</f>
        <v>0.68426719783903189</v>
      </c>
      <c r="AI34" s="140">
        <f>+rawWB2C!AI35</f>
        <v>0.6724404669399956</v>
      </c>
      <c r="AJ34" s="140">
        <f>+rawWB2C!AJ35</f>
        <v>0.6606137360409593</v>
      </c>
      <c r="AK34" s="140">
        <f>+rawWB2C!AK35</f>
        <v>0.648787005141923</v>
      </c>
      <c r="AL34" s="140">
        <f>+rawWB2C!AL35</f>
        <v>0.6369602742428867</v>
      </c>
      <c r="AM34" s="140">
        <f>+rawWB2C!AM35</f>
        <v>0.62513354334385018</v>
      </c>
      <c r="AN34" s="140"/>
      <c r="AO34" s="140"/>
      <c r="AP34" s="140"/>
      <c r="AQ34" s="140"/>
      <c r="AR34" s="140"/>
      <c r="AS34" s="140"/>
      <c r="AT34" s="140"/>
      <c r="AU34" s="140"/>
      <c r="AV34" s="140"/>
      <c r="AW34" s="140"/>
      <c r="AX34" s="117"/>
      <c r="AY34" s="140"/>
      <c r="AZ34" s="140"/>
      <c r="BA34" s="140"/>
      <c r="BB34" s="140"/>
      <c r="BC34" s="140"/>
      <c r="BD34" s="140"/>
      <c r="BE34" s="140"/>
      <c r="BF34" s="140"/>
      <c r="BG34" s="140"/>
      <c r="BH34" s="100"/>
      <c r="BI34" s="100"/>
      <c r="BJ34" s="100"/>
      <c r="BK34" s="100"/>
      <c r="BL34" s="100"/>
      <c r="BM34" s="100"/>
      <c r="BN34" s="100"/>
      <c r="BO34" s="100"/>
      <c r="BP34" s="100"/>
      <c r="BQ34" s="100"/>
      <c r="BR34" s="100"/>
      <c r="BS34" s="100"/>
    </row>
    <row r="35" spans="1:71" x14ac:dyDescent="0.25">
      <c r="A35" s="139" t="str">
        <f>+IF(AND(B35='1.5C'!B35,'1.5C'!C35=WB2C!C35),"","NFG")</f>
        <v/>
      </c>
      <c r="B35" s="100" t="str">
        <f>+rawWB2C!B36</f>
        <v>Oil Tanker</v>
      </c>
      <c r="C35" s="100" t="str">
        <f>B35&amp;" "&amp;rawWB2C!C36</f>
        <v>Oil Tanker (DWT) 20,000 - 59,999</v>
      </c>
      <c r="D35" s="140">
        <f>+rawWB2C!D36</f>
        <v>0.93276414087513349</v>
      </c>
      <c r="E35" s="140">
        <f>+rawWB2C!E36</f>
        <v>0.97118463180362868</v>
      </c>
      <c r="F35" s="140">
        <f>+rawWB2C!F36</f>
        <v>1.0096051227321239</v>
      </c>
      <c r="G35" s="140">
        <f>+rawWB2C!G36</f>
        <v>1</v>
      </c>
      <c r="H35" s="140">
        <f>+rawWB2C!H36</f>
        <v>0.98800768734149158</v>
      </c>
      <c r="I35" s="140">
        <f>+rawWB2C!I36</f>
        <v>0.97601537468297861</v>
      </c>
      <c r="J35" s="140">
        <f>+rawWB2C!J36</f>
        <v>0.96402306202446475</v>
      </c>
      <c r="K35" s="140">
        <f>+rawWB2C!K36</f>
        <v>0.95203074936595078</v>
      </c>
      <c r="L35" s="140">
        <f>+rawWB2C!L36</f>
        <v>0.94003843670743692</v>
      </c>
      <c r="M35" s="140">
        <f>+rawWB2C!M36</f>
        <v>0.92804612404892295</v>
      </c>
      <c r="N35" s="140">
        <f>+rawWB2C!N36</f>
        <v>0.91605381139040898</v>
      </c>
      <c r="O35" s="140">
        <f>+rawWB2C!O36</f>
        <v>0.90864291000748421</v>
      </c>
      <c r="P35" s="140">
        <f>+rawWB2C!P36</f>
        <v>0.90123200862455943</v>
      </c>
      <c r="Q35" s="140">
        <f>+rawWB2C!Q36</f>
        <v>0.89382110724163466</v>
      </c>
      <c r="R35" s="140">
        <f>+rawWB2C!R36</f>
        <v>0.88641020585871</v>
      </c>
      <c r="S35" s="140">
        <f>+rawWB2C!S36</f>
        <v>0.87899930447578511</v>
      </c>
      <c r="T35" s="140">
        <f>+rawWB2C!T36</f>
        <v>0.87180038940815741</v>
      </c>
      <c r="U35" s="140">
        <f>+rawWB2C!U36</f>
        <v>0.8646014743405297</v>
      </c>
      <c r="V35" s="140">
        <f>+rawWB2C!V36</f>
        <v>0.85740255927290199</v>
      </c>
      <c r="W35" s="140">
        <f>+rawWB2C!W36</f>
        <v>0.85020364420527428</v>
      </c>
      <c r="X35" s="140">
        <f>+rawWB2C!X36</f>
        <v>0.84300472913764679</v>
      </c>
      <c r="Y35" s="140">
        <f>+rawWB2C!Y36</f>
        <v>0.82507612504973438</v>
      </c>
      <c r="Z35" s="140">
        <f>+rawWB2C!Z36</f>
        <v>0.80714752096182207</v>
      </c>
      <c r="AA35" s="140">
        <f>+rawWB2C!AA36</f>
        <v>0.78921891687390966</v>
      </c>
      <c r="AB35" s="140">
        <f>+rawWB2C!AB36</f>
        <v>0.77129031278599736</v>
      </c>
      <c r="AC35" s="140">
        <f>+rawWB2C!AC36</f>
        <v>0.75336170869808494</v>
      </c>
      <c r="AD35" s="140">
        <f>+rawWB2C!AD36</f>
        <v>0.73954280652627424</v>
      </c>
      <c r="AE35" s="140">
        <f>+rawWB2C!AE36</f>
        <v>0.72572390435446366</v>
      </c>
      <c r="AF35" s="140">
        <f>+rawWB2C!AF36</f>
        <v>0.71190500218265296</v>
      </c>
      <c r="AG35" s="140">
        <f>+rawWB2C!AG36</f>
        <v>0.69808610001084237</v>
      </c>
      <c r="AH35" s="140">
        <f>+rawWB2C!AH36</f>
        <v>0.68426719783903189</v>
      </c>
      <c r="AI35" s="140">
        <f>+rawWB2C!AI36</f>
        <v>0.6724404669399956</v>
      </c>
      <c r="AJ35" s="140">
        <f>+rawWB2C!AJ36</f>
        <v>0.6606137360409593</v>
      </c>
      <c r="AK35" s="140">
        <f>+rawWB2C!AK36</f>
        <v>0.648787005141923</v>
      </c>
      <c r="AL35" s="140">
        <f>+rawWB2C!AL36</f>
        <v>0.6369602742428867</v>
      </c>
      <c r="AM35" s="140">
        <f>+rawWB2C!AM36</f>
        <v>0.62513354334385018</v>
      </c>
      <c r="AN35" s="140"/>
      <c r="AO35" s="140"/>
      <c r="AP35" s="140"/>
      <c r="AQ35" s="140"/>
      <c r="AR35" s="140"/>
      <c r="AS35" s="140"/>
      <c r="AT35" s="140"/>
      <c r="AU35" s="140"/>
      <c r="AV35" s="140"/>
      <c r="AW35" s="140"/>
      <c r="AX35" s="117"/>
      <c r="AY35" s="140"/>
      <c r="AZ35" s="140"/>
      <c r="BA35" s="140"/>
      <c r="BB35" s="140"/>
      <c r="BC35" s="140"/>
      <c r="BD35" s="140"/>
      <c r="BE35" s="140"/>
      <c r="BF35" s="140"/>
      <c r="BG35" s="140"/>
      <c r="BH35" s="100"/>
      <c r="BI35" s="100"/>
      <c r="BJ35" s="100"/>
      <c r="BK35" s="100"/>
      <c r="BL35" s="100"/>
      <c r="BM35" s="100"/>
      <c r="BN35" s="100"/>
      <c r="BO35" s="100"/>
      <c r="BP35" s="100"/>
      <c r="BQ35" s="100"/>
      <c r="BR35" s="100"/>
      <c r="BS35" s="100"/>
    </row>
    <row r="36" spans="1:71" x14ac:dyDescent="0.25">
      <c r="A36" s="139" t="str">
        <f>+IF(AND(B36='1.5C'!B36,'1.5C'!C36=WB2C!C36),"","NFG")</f>
        <v/>
      </c>
      <c r="B36" s="100" t="str">
        <f>+rawWB2C!B37</f>
        <v>Oil Tanker</v>
      </c>
      <c r="C36" s="100" t="str">
        <f>B36&amp;" "&amp;rawWB2C!C37</f>
        <v>Oil Tanker (DWT) 60,000 - 79,999</v>
      </c>
      <c r="D36" s="140">
        <f>+rawWB2C!D37</f>
        <v>0.93276414087513349</v>
      </c>
      <c r="E36" s="140">
        <f>+rawWB2C!E37</f>
        <v>0.97118463180362868</v>
      </c>
      <c r="F36" s="140">
        <f>+rawWB2C!F37</f>
        <v>1.0096051227321239</v>
      </c>
      <c r="G36" s="140">
        <f>+rawWB2C!G37</f>
        <v>1</v>
      </c>
      <c r="H36" s="140">
        <f>+rawWB2C!H37</f>
        <v>0.98800768734149158</v>
      </c>
      <c r="I36" s="140">
        <f>+rawWB2C!I37</f>
        <v>0.97601537468297861</v>
      </c>
      <c r="J36" s="140">
        <f>+rawWB2C!J37</f>
        <v>0.96402306202446475</v>
      </c>
      <c r="K36" s="140">
        <f>+rawWB2C!K37</f>
        <v>0.95203074936595078</v>
      </c>
      <c r="L36" s="140">
        <f>+rawWB2C!L37</f>
        <v>0.94003843670743692</v>
      </c>
      <c r="M36" s="140">
        <f>+rawWB2C!M37</f>
        <v>0.92804612404892295</v>
      </c>
      <c r="N36" s="140">
        <f>+rawWB2C!N37</f>
        <v>0.91605381139040898</v>
      </c>
      <c r="O36" s="140">
        <f>+rawWB2C!O37</f>
        <v>0.90864291000748421</v>
      </c>
      <c r="P36" s="140">
        <f>+rawWB2C!P37</f>
        <v>0.90123200862455943</v>
      </c>
      <c r="Q36" s="140">
        <f>+rawWB2C!Q37</f>
        <v>0.89382110724163466</v>
      </c>
      <c r="R36" s="140">
        <f>+rawWB2C!R37</f>
        <v>0.88641020585871</v>
      </c>
      <c r="S36" s="140">
        <f>+rawWB2C!S37</f>
        <v>0.87899930447578511</v>
      </c>
      <c r="T36" s="140">
        <f>+rawWB2C!T37</f>
        <v>0.87180038940815741</v>
      </c>
      <c r="U36" s="140">
        <f>+rawWB2C!U37</f>
        <v>0.8646014743405297</v>
      </c>
      <c r="V36" s="140">
        <f>+rawWB2C!V37</f>
        <v>0.85740255927290199</v>
      </c>
      <c r="W36" s="140">
        <f>+rawWB2C!W37</f>
        <v>0.85020364420527428</v>
      </c>
      <c r="X36" s="140">
        <f>+rawWB2C!X37</f>
        <v>0.84300472913764679</v>
      </c>
      <c r="Y36" s="140">
        <f>+rawWB2C!Y37</f>
        <v>0.82507612504973438</v>
      </c>
      <c r="Z36" s="140">
        <f>+rawWB2C!Z37</f>
        <v>0.80714752096182207</v>
      </c>
      <c r="AA36" s="140">
        <f>+rawWB2C!AA37</f>
        <v>0.78921891687390966</v>
      </c>
      <c r="AB36" s="140">
        <f>+rawWB2C!AB37</f>
        <v>0.77129031278599736</v>
      </c>
      <c r="AC36" s="140">
        <f>+rawWB2C!AC37</f>
        <v>0.75336170869808494</v>
      </c>
      <c r="AD36" s="140">
        <f>+rawWB2C!AD37</f>
        <v>0.73954280652627424</v>
      </c>
      <c r="AE36" s="140">
        <f>+rawWB2C!AE37</f>
        <v>0.72572390435446366</v>
      </c>
      <c r="AF36" s="140">
        <f>+rawWB2C!AF37</f>
        <v>0.71190500218265296</v>
      </c>
      <c r="AG36" s="140">
        <f>+rawWB2C!AG37</f>
        <v>0.69808610001084237</v>
      </c>
      <c r="AH36" s="140">
        <f>+rawWB2C!AH37</f>
        <v>0.68426719783903189</v>
      </c>
      <c r="AI36" s="140">
        <f>+rawWB2C!AI37</f>
        <v>0.6724404669399956</v>
      </c>
      <c r="AJ36" s="140">
        <f>+rawWB2C!AJ37</f>
        <v>0.6606137360409593</v>
      </c>
      <c r="AK36" s="140">
        <f>+rawWB2C!AK37</f>
        <v>0.648787005141923</v>
      </c>
      <c r="AL36" s="140">
        <f>+rawWB2C!AL37</f>
        <v>0.6369602742428867</v>
      </c>
      <c r="AM36" s="140">
        <f>+rawWB2C!AM37</f>
        <v>0.62513354334385018</v>
      </c>
      <c r="AN36" s="140"/>
      <c r="AO36" s="140"/>
      <c r="AP36" s="140"/>
      <c r="AQ36" s="140"/>
      <c r="AR36" s="140"/>
      <c r="AS36" s="140"/>
      <c r="AT36" s="140"/>
      <c r="AU36" s="140"/>
      <c r="AV36" s="140"/>
      <c r="AW36" s="140"/>
      <c r="AX36" s="117"/>
      <c r="AY36" s="140"/>
      <c r="AZ36" s="140"/>
      <c r="BA36" s="140"/>
      <c r="BB36" s="140"/>
      <c r="BC36" s="140"/>
      <c r="BD36" s="140"/>
      <c r="BE36" s="140"/>
      <c r="BF36" s="140"/>
      <c r="BG36" s="140"/>
      <c r="BH36" s="100"/>
      <c r="BI36" s="100"/>
      <c r="BJ36" s="100"/>
      <c r="BK36" s="100"/>
      <c r="BL36" s="100"/>
      <c r="BM36" s="100"/>
      <c r="BN36" s="100"/>
      <c r="BO36" s="100"/>
      <c r="BP36" s="100"/>
      <c r="BQ36" s="100"/>
      <c r="BR36" s="100"/>
      <c r="BS36" s="100"/>
    </row>
    <row r="37" spans="1:71" x14ac:dyDescent="0.25">
      <c r="A37" s="139" t="str">
        <f>+IF(AND(B37='1.5C'!B37,'1.5C'!C37=WB2C!C37),"","NFG")</f>
        <v/>
      </c>
      <c r="B37" s="100" t="str">
        <f>+rawWB2C!B38</f>
        <v>Oil Tanker</v>
      </c>
      <c r="C37" s="100" t="str">
        <f>B37&amp;" "&amp;rawWB2C!C38</f>
        <v>Oil Tanker (DWT) 80,000 - 119,999</v>
      </c>
      <c r="D37" s="140">
        <f>+rawWB2C!D38</f>
        <v>0.93276414087513349</v>
      </c>
      <c r="E37" s="140">
        <f>+rawWB2C!E38</f>
        <v>0.97118463180362868</v>
      </c>
      <c r="F37" s="140">
        <f>+rawWB2C!F38</f>
        <v>1.0096051227321239</v>
      </c>
      <c r="G37" s="140">
        <f>+rawWB2C!G38</f>
        <v>1</v>
      </c>
      <c r="H37" s="140">
        <f>+rawWB2C!H38</f>
        <v>0.98800768734149158</v>
      </c>
      <c r="I37" s="140">
        <f>+rawWB2C!I38</f>
        <v>0.97601537468297861</v>
      </c>
      <c r="J37" s="140">
        <f>+rawWB2C!J38</f>
        <v>0.96402306202446475</v>
      </c>
      <c r="K37" s="140">
        <f>+rawWB2C!K38</f>
        <v>0.95203074936595078</v>
      </c>
      <c r="L37" s="140">
        <f>+rawWB2C!L38</f>
        <v>0.94003843670743692</v>
      </c>
      <c r="M37" s="140">
        <f>+rawWB2C!M38</f>
        <v>0.92804612404892295</v>
      </c>
      <c r="N37" s="140">
        <f>+rawWB2C!N38</f>
        <v>0.91605381139040898</v>
      </c>
      <c r="O37" s="140">
        <f>+rawWB2C!O38</f>
        <v>0.90864291000748421</v>
      </c>
      <c r="P37" s="140">
        <f>+rawWB2C!P38</f>
        <v>0.90123200862455943</v>
      </c>
      <c r="Q37" s="140">
        <f>+rawWB2C!Q38</f>
        <v>0.89382110724163466</v>
      </c>
      <c r="R37" s="140">
        <f>+rawWB2C!R38</f>
        <v>0.88641020585871</v>
      </c>
      <c r="S37" s="140">
        <f>+rawWB2C!S38</f>
        <v>0.87899930447578511</v>
      </c>
      <c r="T37" s="140">
        <f>+rawWB2C!T38</f>
        <v>0.87180038940815741</v>
      </c>
      <c r="U37" s="140">
        <f>+rawWB2C!U38</f>
        <v>0.8646014743405297</v>
      </c>
      <c r="V37" s="140">
        <f>+rawWB2C!V38</f>
        <v>0.85740255927290199</v>
      </c>
      <c r="W37" s="140">
        <f>+rawWB2C!W38</f>
        <v>0.85020364420527428</v>
      </c>
      <c r="X37" s="140">
        <f>+rawWB2C!X38</f>
        <v>0.84300472913764679</v>
      </c>
      <c r="Y37" s="140">
        <f>+rawWB2C!Y38</f>
        <v>0.82507612504973438</v>
      </c>
      <c r="Z37" s="140">
        <f>+rawWB2C!Z38</f>
        <v>0.80714752096182207</v>
      </c>
      <c r="AA37" s="140">
        <f>+rawWB2C!AA38</f>
        <v>0.78921891687390966</v>
      </c>
      <c r="AB37" s="140">
        <f>+rawWB2C!AB38</f>
        <v>0.77129031278599736</v>
      </c>
      <c r="AC37" s="140">
        <f>+rawWB2C!AC38</f>
        <v>0.75336170869808494</v>
      </c>
      <c r="AD37" s="140">
        <f>+rawWB2C!AD38</f>
        <v>0.73954280652627424</v>
      </c>
      <c r="AE37" s="140">
        <f>+rawWB2C!AE38</f>
        <v>0.72572390435446366</v>
      </c>
      <c r="AF37" s="140">
        <f>+rawWB2C!AF38</f>
        <v>0.71190500218265296</v>
      </c>
      <c r="AG37" s="140">
        <f>+rawWB2C!AG38</f>
        <v>0.69808610001084237</v>
      </c>
      <c r="AH37" s="140">
        <f>+rawWB2C!AH38</f>
        <v>0.68426719783903189</v>
      </c>
      <c r="AI37" s="140">
        <f>+rawWB2C!AI38</f>
        <v>0.6724404669399956</v>
      </c>
      <c r="AJ37" s="140">
        <f>+rawWB2C!AJ38</f>
        <v>0.6606137360409593</v>
      </c>
      <c r="AK37" s="140">
        <f>+rawWB2C!AK38</f>
        <v>0.648787005141923</v>
      </c>
      <c r="AL37" s="140">
        <f>+rawWB2C!AL38</f>
        <v>0.6369602742428867</v>
      </c>
      <c r="AM37" s="140">
        <f>+rawWB2C!AM38</f>
        <v>0.62513354334385018</v>
      </c>
      <c r="AN37" s="140"/>
      <c r="AO37" s="140"/>
      <c r="AP37" s="140"/>
      <c r="AQ37" s="140"/>
      <c r="AR37" s="140"/>
      <c r="AS37" s="140"/>
      <c r="AT37" s="140"/>
      <c r="AU37" s="140"/>
      <c r="AV37" s="140"/>
      <c r="AW37" s="140"/>
      <c r="AX37" s="117"/>
      <c r="AY37" s="140"/>
      <c r="AZ37" s="140"/>
      <c r="BA37" s="140"/>
      <c r="BB37" s="140"/>
      <c r="BC37" s="140"/>
      <c r="BD37" s="140"/>
      <c r="BE37" s="140"/>
      <c r="BF37" s="140"/>
      <c r="BG37" s="140"/>
      <c r="BH37" s="100"/>
      <c r="BI37" s="100"/>
      <c r="BJ37" s="100"/>
      <c r="BK37" s="100"/>
      <c r="BL37" s="100"/>
      <c r="BM37" s="100"/>
      <c r="BN37" s="100"/>
      <c r="BO37" s="100"/>
      <c r="BP37" s="100"/>
      <c r="BQ37" s="100"/>
      <c r="BR37" s="100"/>
      <c r="BS37" s="100"/>
    </row>
    <row r="38" spans="1:71" x14ac:dyDescent="0.25">
      <c r="A38" s="139" t="str">
        <f>+IF(AND(B38='1.5C'!B38,'1.5C'!C38=WB2C!C38),"","NFG")</f>
        <v/>
      </c>
      <c r="B38" s="100" t="str">
        <f>+rawWB2C!B39</f>
        <v>Oil Tanker</v>
      </c>
      <c r="C38" s="100" t="str">
        <f>B38&amp;" "&amp;rawWB2C!C39</f>
        <v>Oil Tanker (DWT) 120,000 - 199,999</v>
      </c>
      <c r="D38" s="140">
        <f>+rawWB2C!D39</f>
        <v>0.93276414087513349</v>
      </c>
      <c r="E38" s="140">
        <f>+rawWB2C!E39</f>
        <v>0.97118463180362868</v>
      </c>
      <c r="F38" s="140">
        <f>+rawWB2C!F39</f>
        <v>1.0096051227321239</v>
      </c>
      <c r="G38" s="140">
        <f>+rawWB2C!G39</f>
        <v>1</v>
      </c>
      <c r="H38" s="140">
        <f>+rawWB2C!H39</f>
        <v>0.98800768734149158</v>
      </c>
      <c r="I38" s="140">
        <f>+rawWB2C!I39</f>
        <v>0.97601537468297861</v>
      </c>
      <c r="J38" s="140">
        <f>+rawWB2C!J39</f>
        <v>0.96402306202446475</v>
      </c>
      <c r="K38" s="140">
        <f>+rawWB2C!K39</f>
        <v>0.95203074936595078</v>
      </c>
      <c r="L38" s="140">
        <f>+rawWB2C!L39</f>
        <v>0.94003843670743692</v>
      </c>
      <c r="M38" s="140">
        <f>+rawWB2C!M39</f>
        <v>0.92804612404892295</v>
      </c>
      <c r="N38" s="140">
        <f>+rawWB2C!N39</f>
        <v>0.91605381139040898</v>
      </c>
      <c r="O38" s="140">
        <f>+rawWB2C!O39</f>
        <v>0.90864291000748421</v>
      </c>
      <c r="P38" s="140">
        <f>+rawWB2C!P39</f>
        <v>0.90123200862455943</v>
      </c>
      <c r="Q38" s="140">
        <f>+rawWB2C!Q39</f>
        <v>0.89382110724163466</v>
      </c>
      <c r="R38" s="140">
        <f>+rawWB2C!R39</f>
        <v>0.88641020585871</v>
      </c>
      <c r="S38" s="140">
        <f>+rawWB2C!S39</f>
        <v>0.87899930447578511</v>
      </c>
      <c r="T38" s="140">
        <f>+rawWB2C!T39</f>
        <v>0.87180038940815741</v>
      </c>
      <c r="U38" s="140">
        <f>+rawWB2C!U39</f>
        <v>0.8646014743405297</v>
      </c>
      <c r="V38" s="140">
        <f>+rawWB2C!V39</f>
        <v>0.85740255927290199</v>
      </c>
      <c r="W38" s="140">
        <f>+rawWB2C!W39</f>
        <v>0.85020364420527428</v>
      </c>
      <c r="X38" s="140">
        <f>+rawWB2C!X39</f>
        <v>0.84300472913764679</v>
      </c>
      <c r="Y38" s="140">
        <f>+rawWB2C!Y39</f>
        <v>0.82507612504973438</v>
      </c>
      <c r="Z38" s="140">
        <f>+rawWB2C!Z39</f>
        <v>0.80714752096182207</v>
      </c>
      <c r="AA38" s="140">
        <f>+rawWB2C!AA39</f>
        <v>0.78921891687390966</v>
      </c>
      <c r="AB38" s="140">
        <f>+rawWB2C!AB39</f>
        <v>0.77129031278599736</v>
      </c>
      <c r="AC38" s="140">
        <f>+rawWB2C!AC39</f>
        <v>0.75336170869808494</v>
      </c>
      <c r="AD38" s="140">
        <f>+rawWB2C!AD39</f>
        <v>0.73954280652627424</v>
      </c>
      <c r="AE38" s="140">
        <f>+rawWB2C!AE39</f>
        <v>0.72572390435446366</v>
      </c>
      <c r="AF38" s="140">
        <f>+rawWB2C!AF39</f>
        <v>0.71190500218265296</v>
      </c>
      <c r="AG38" s="140">
        <f>+rawWB2C!AG39</f>
        <v>0.69808610001084237</v>
      </c>
      <c r="AH38" s="140">
        <f>+rawWB2C!AH39</f>
        <v>0.68426719783903189</v>
      </c>
      <c r="AI38" s="140">
        <f>+rawWB2C!AI39</f>
        <v>0.6724404669399956</v>
      </c>
      <c r="AJ38" s="140">
        <f>+rawWB2C!AJ39</f>
        <v>0.6606137360409593</v>
      </c>
      <c r="AK38" s="140">
        <f>+rawWB2C!AK39</f>
        <v>0.648787005141923</v>
      </c>
      <c r="AL38" s="140">
        <f>+rawWB2C!AL39</f>
        <v>0.6369602742428867</v>
      </c>
      <c r="AM38" s="140">
        <f>+rawWB2C!AM39</f>
        <v>0.62513354334385018</v>
      </c>
      <c r="AN38" s="140"/>
      <c r="AO38" s="140"/>
      <c r="AP38" s="140"/>
      <c r="AQ38" s="140"/>
      <c r="AR38" s="140"/>
      <c r="AS38" s="140"/>
      <c r="AT38" s="140"/>
      <c r="AU38" s="140"/>
      <c r="AV38" s="140"/>
      <c r="AW38" s="140"/>
      <c r="AX38" s="117"/>
      <c r="AY38" s="140"/>
      <c r="AZ38" s="140"/>
      <c r="BA38" s="140"/>
      <c r="BB38" s="140"/>
      <c r="BC38" s="140"/>
      <c r="BD38" s="140"/>
      <c r="BE38" s="140"/>
      <c r="BF38" s="140"/>
      <c r="BG38" s="140"/>
      <c r="BH38" s="100"/>
      <c r="BI38" s="100"/>
      <c r="BJ38" s="100"/>
      <c r="BK38" s="100"/>
      <c r="BL38" s="100"/>
      <c r="BM38" s="100"/>
      <c r="BN38" s="100"/>
      <c r="BO38" s="100"/>
      <c r="BP38" s="100"/>
      <c r="BQ38" s="100"/>
      <c r="BR38" s="100"/>
      <c r="BS38" s="100"/>
    </row>
    <row r="39" spans="1:71" x14ac:dyDescent="0.25">
      <c r="A39" s="139" t="str">
        <f>+IF(AND(B39='1.5C'!B39,'1.5C'!C39=WB2C!C39),"","NFG")</f>
        <v/>
      </c>
      <c r="B39" s="100" t="str">
        <f>+rawWB2C!B40</f>
        <v>Oil Tanker</v>
      </c>
      <c r="C39" s="100" t="str">
        <f>B39&amp;" "&amp;rawWB2C!C40</f>
        <v>Oil Tanker (DWT) &gt;200,000</v>
      </c>
      <c r="D39" s="140">
        <f>+rawWB2C!D40</f>
        <v>0.93276414087513349</v>
      </c>
      <c r="E39" s="140">
        <f>+rawWB2C!E40</f>
        <v>0.97118463180362868</v>
      </c>
      <c r="F39" s="140">
        <f>+rawWB2C!F40</f>
        <v>1.0096051227321239</v>
      </c>
      <c r="G39" s="140">
        <f>+rawWB2C!G40</f>
        <v>1</v>
      </c>
      <c r="H39" s="140">
        <f>+rawWB2C!H40</f>
        <v>0.98800768734149158</v>
      </c>
      <c r="I39" s="140">
        <f>+rawWB2C!I40</f>
        <v>0.97601537468297861</v>
      </c>
      <c r="J39" s="140">
        <f>+rawWB2C!J40</f>
        <v>0.96402306202446475</v>
      </c>
      <c r="K39" s="140">
        <f>+rawWB2C!K40</f>
        <v>0.95203074936595078</v>
      </c>
      <c r="L39" s="140">
        <f>+rawWB2C!L40</f>
        <v>0.94003843670743692</v>
      </c>
      <c r="M39" s="140">
        <f>+rawWB2C!M40</f>
        <v>0.92804612404892295</v>
      </c>
      <c r="N39" s="140">
        <f>+rawWB2C!N40</f>
        <v>0.91605381139040898</v>
      </c>
      <c r="O39" s="140">
        <f>+rawWB2C!O40</f>
        <v>0.90864291000748421</v>
      </c>
      <c r="P39" s="140">
        <f>+rawWB2C!P40</f>
        <v>0.90123200862455943</v>
      </c>
      <c r="Q39" s="140">
        <f>+rawWB2C!Q40</f>
        <v>0.89382110724163466</v>
      </c>
      <c r="R39" s="140">
        <f>+rawWB2C!R40</f>
        <v>0.88641020585871</v>
      </c>
      <c r="S39" s="140">
        <f>+rawWB2C!S40</f>
        <v>0.87899930447578511</v>
      </c>
      <c r="T39" s="140">
        <f>+rawWB2C!T40</f>
        <v>0.87180038940815741</v>
      </c>
      <c r="U39" s="140">
        <f>+rawWB2C!U40</f>
        <v>0.8646014743405297</v>
      </c>
      <c r="V39" s="140">
        <f>+rawWB2C!V40</f>
        <v>0.85740255927290199</v>
      </c>
      <c r="W39" s="140">
        <f>+rawWB2C!W40</f>
        <v>0.85020364420527428</v>
      </c>
      <c r="X39" s="140">
        <f>+rawWB2C!X40</f>
        <v>0.84300472913764679</v>
      </c>
      <c r="Y39" s="140">
        <f>+rawWB2C!Y40</f>
        <v>0.82507612504973438</v>
      </c>
      <c r="Z39" s="140">
        <f>+rawWB2C!Z40</f>
        <v>0.80714752096182207</v>
      </c>
      <c r="AA39" s="140">
        <f>+rawWB2C!AA40</f>
        <v>0.78921891687390966</v>
      </c>
      <c r="AB39" s="140">
        <f>+rawWB2C!AB40</f>
        <v>0.77129031278599736</v>
      </c>
      <c r="AC39" s="140">
        <f>+rawWB2C!AC40</f>
        <v>0.75336170869808494</v>
      </c>
      <c r="AD39" s="140">
        <f>+rawWB2C!AD40</f>
        <v>0.73954280652627424</v>
      </c>
      <c r="AE39" s="140">
        <f>+rawWB2C!AE40</f>
        <v>0.72572390435446366</v>
      </c>
      <c r="AF39" s="140">
        <f>+rawWB2C!AF40</f>
        <v>0.71190500218265296</v>
      </c>
      <c r="AG39" s="140">
        <f>+rawWB2C!AG40</f>
        <v>0.69808610001084237</v>
      </c>
      <c r="AH39" s="140">
        <f>+rawWB2C!AH40</f>
        <v>0.68426719783903189</v>
      </c>
      <c r="AI39" s="140">
        <f>+rawWB2C!AI40</f>
        <v>0.6724404669399956</v>
      </c>
      <c r="AJ39" s="140">
        <f>+rawWB2C!AJ40</f>
        <v>0.6606137360409593</v>
      </c>
      <c r="AK39" s="140">
        <f>+rawWB2C!AK40</f>
        <v>0.648787005141923</v>
      </c>
      <c r="AL39" s="140">
        <f>+rawWB2C!AL40</f>
        <v>0.6369602742428867</v>
      </c>
      <c r="AM39" s="140">
        <f>+rawWB2C!AM40</f>
        <v>0.62513354334385018</v>
      </c>
      <c r="AN39" s="140"/>
      <c r="AO39" s="140"/>
      <c r="AP39" s="140"/>
      <c r="AQ39" s="140"/>
      <c r="AR39" s="140"/>
      <c r="AS39" s="140"/>
      <c r="AT39" s="140"/>
      <c r="AU39" s="140"/>
      <c r="AV39" s="140"/>
      <c r="AW39" s="140"/>
      <c r="AX39" s="117"/>
      <c r="AY39" s="140"/>
      <c r="AZ39" s="140"/>
      <c r="BA39" s="140"/>
      <c r="BB39" s="140"/>
      <c r="BC39" s="140"/>
      <c r="BD39" s="140"/>
      <c r="BE39" s="140"/>
      <c r="BF39" s="140"/>
      <c r="BG39" s="140"/>
      <c r="BH39" s="100"/>
      <c r="BI39" s="100"/>
      <c r="BJ39" s="100"/>
      <c r="BK39" s="100"/>
      <c r="BL39" s="100"/>
      <c r="BM39" s="100"/>
      <c r="BN39" s="100"/>
      <c r="BO39" s="100"/>
      <c r="BP39" s="100"/>
      <c r="BQ39" s="100"/>
      <c r="BR39" s="100"/>
      <c r="BS39" s="100"/>
    </row>
    <row r="40" spans="1:71" x14ac:dyDescent="0.25">
      <c r="A40" s="139" t="str">
        <f>+IF(AND(B40='1.5C'!B40,'1.5C'!C40=WB2C!C40),"","NFG")</f>
        <v/>
      </c>
      <c r="B40" s="100" t="str">
        <f>+rawWB2C!B41</f>
        <v>Other Liquids Tankers</v>
      </c>
      <c r="C40" s="100" t="str">
        <f>B40&amp;" "&amp;rawWB2C!C41</f>
        <v>Other Liquids Tankers (DWT) 0 - 999</v>
      </c>
      <c r="D40" s="140">
        <f>+rawWB2C!D41</f>
        <v>0.93276414087513349</v>
      </c>
      <c r="E40" s="140">
        <f>+rawWB2C!E41</f>
        <v>0.97118463180362868</v>
      </c>
      <c r="F40" s="140">
        <f>+rawWB2C!F41</f>
        <v>1.0096051227321239</v>
      </c>
      <c r="G40" s="140">
        <f>+rawWB2C!G41</f>
        <v>1</v>
      </c>
      <c r="H40" s="140">
        <f>+rawWB2C!H41</f>
        <v>0.98800768734149158</v>
      </c>
      <c r="I40" s="140">
        <f>+rawWB2C!I41</f>
        <v>0.97601537468297861</v>
      </c>
      <c r="J40" s="140">
        <f>+rawWB2C!J41</f>
        <v>0.96402306202446475</v>
      </c>
      <c r="K40" s="140">
        <f>+rawWB2C!K41</f>
        <v>0.95203074936595078</v>
      </c>
      <c r="L40" s="140">
        <f>+rawWB2C!L41</f>
        <v>0.94003843670743692</v>
      </c>
      <c r="M40" s="140">
        <f>+rawWB2C!M41</f>
        <v>0.92804612404892295</v>
      </c>
      <c r="N40" s="140">
        <f>+rawWB2C!N41</f>
        <v>0.91605381139040898</v>
      </c>
      <c r="O40" s="140">
        <f>+rawWB2C!O41</f>
        <v>0.90864291000748421</v>
      </c>
      <c r="P40" s="140">
        <f>+rawWB2C!P41</f>
        <v>0.90123200862455943</v>
      </c>
      <c r="Q40" s="140">
        <f>+rawWB2C!Q41</f>
        <v>0.89382110724163466</v>
      </c>
      <c r="R40" s="140">
        <f>+rawWB2C!R41</f>
        <v>0.88641020585871</v>
      </c>
      <c r="S40" s="140">
        <f>+rawWB2C!S41</f>
        <v>0.87899930447578511</v>
      </c>
      <c r="T40" s="140">
        <f>+rawWB2C!T41</f>
        <v>0.87180038940815741</v>
      </c>
      <c r="U40" s="140">
        <f>+rawWB2C!U41</f>
        <v>0.8646014743405297</v>
      </c>
      <c r="V40" s="140">
        <f>+rawWB2C!V41</f>
        <v>0.85740255927290199</v>
      </c>
      <c r="W40" s="140">
        <f>+rawWB2C!W41</f>
        <v>0.85020364420527428</v>
      </c>
      <c r="X40" s="140">
        <f>+rawWB2C!X41</f>
        <v>0.84300472913764679</v>
      </c>
      <c r="Y40" s="140">
        <f>+rawWB2C!Y41</f>
        <v>0.82507612504973438</v>
      </c>
      <c r="Z40" s="140">
        <f>+rawWB2C!Z41</f>
        <v>0.80714752096182207</v>
      </c>
      <c r="AA40" s="140">
        <f>+rawWB2C!AA41</f>
        <v>0.78921891687390966</v>
      </c>
      <c r="AB40" s="140">
        <f>+rawWB2C!AB41</f>
        <v>0.77129031278599736</v>
      </c>
      <c r="AC40" s="140">
        <f>+rawWB2C!AC41</f>
        <v>0.75336170869808494</v>
      </c>
      <c r="AD40" s="140">
        <f>+rawWB2C!AD41</f>
        <v>0.73954280652627424</v>
      </c>
      <c r="AE40" s="140">
        <f>+rawWB2C!AE41</f>
        <v>0.72572390435446366</v>
      </c>
      <c r="AF40" s="140">
        <f>+rawWB2C!AF41</f>
        <v>0.71190500218265296</v>
      </c>
      <c r="AG40" s="140">
        <f>+rawWB2C!AG41</f>
        <v>0.69808610001084237</v>
      </c>
      <c r="AH40" s="140">
        <f>+rawWB2C!AH41</f>
        <v>0.68426719783903189</v>
      </c>
      <c r="AI40" s="140">
        <f>+rawWB2C!AI41</f>
        <v>0.6724404669399956</v>
      </c>
      <c r="AJ40" s="140">
        <f>+rawWB2C!AJ41</f>
        <v>0.6606137360409593</v>
      </c>
      <c r="AK40" s="140">
        <f>+rawWB2C!AK41</f>
        <v>0.648787005141923</v>
      </c>
      <c r="AL40" s="140">
        <f>+rawWB2C!AL41</f>
        <v>0.6369602742428867</v>
      </c>
      <c r="AM40" s="140">
        <f>+rawWB2C!AM41</f>
        <v>0.62513354334385018</v>
      </c>
      <c r="AN40" s="140"/>
      <c r="AO40" s="140"/>
      <c r="AP40" s="140"/>
      <c r="AQ40" s="140"/>
      <c r="AR40" s="140"/>
      <c r="AS40" s="140"/>
      <c r="AT40" s="140"/>
      <c r="AU40" s="140"/>
      <c r="AV40" s="140"/>
      <c r="AW40" s="140"/>
      <c r="AX40" s="117"/>
      <c r="AY40" s="140"/>
      <c r="AZ40" s="140"/>
      <c r="BA40" s="140"/>
      <c r="BB40" s="140"/>
      <c r="BC40" s="140"/>
      <c r="BD40" s="140"/>
      <c r="BE40" s="140"/>
      <c r="BF40" s="140"/>
      <c r="BG40" s="140"/>
      <c r="BH40" s="100"/>
      <c r="BI40" s="100"/>
      <c r="BJ40" s="100"/>
      <c r="BK40" s="100"/>
      <c r="BL40" s="100"/>
      <c r="BM40" s="100"/>
      <c r="BN40" s="100"/>
      <c r="BO40" s="100"/>
      <c r="BP40" s="100"/>
      <c r="BQ40" s="100"/>
      <c r="BR40" s="100"/>
      <c r="BS40" s="100"/>
    </row>
    <row r="41" spans="1:71" x14ac:dyDescent="0.25">
      <c r="A41" s="139" t="str">
        <f>+IF(AND(B41='1.5C'!B41,'1.5C'!C41=WB2C!C41),"","NFG")</f>
        <v/>
      </c>
      <c r="B41" s="100" t="str">
        <f>+rawWB2C!B42</f>
        <v>Other Liquids Tankers</v>
      </c>
      <c r="C41" s="100" t="str">
        <f>B41&amp;" "&amp;rawWB2C!C42</f>
        <v>Other Liquids Tankers (DWT) &gt;1,000</v>
      </c>
      <c r="D41" s="140">
        <f>+rawWB2C!D42</f>
        <v>0.93276414087513349</v>
      </c>
      <c r="E41" s="140">
        <f>+rawWB2C!E42</f>
        <v>0.97118463180362868</v>
      </c>
      <c r="F41" s="140">
        <f>+rawWB2C!F42</f>
        <v>1.0096051227321239</v>
      </c>
      <c r="G41" s="140">
        <f>+rawWB2C!G42</f>
        <v>1</v>
      </c>
      <c r="H41" s="140">
        <f>+rawWB2C!H42</f>
        <v>0.98800768734149158</v>
      </c>
      <c r="I41" s="140">
        <f>+rawWB2C!I42</f>
        <v>0.97601537468297861</v>
      </c>
      <c r="J41" s="140">
        <f>+rawWB2C!J42</f>
        <v>0.96402306202446475</v>
      </c>
      <c r="K41" s="140">
        <f>+rawWB2C!K42</f>
        <v>0.95203074936595078</v>
      </c>
      <c r="L41" s="140">
        <f>+rawWB2C!L42</f>
        <v>0.94003843670743692</v>
      </c>
      <c r="M41" s="140">
        <f>+rawWB2C!M42</f>
        <v>0.92804612404892295</v>
      </c>
      <c r="N41" s="140">
        <f>+rawWB2C!N42</f>
        <v>0.91605381139040898</v>
      </c>
      <c r="O41" s="140">
        <f>+rawWB2C!O42</f>
        <v>0.90864291000748421</v>
      </c>
      <c r="P41" s="140">
        <f>+rawWB2C!P42</f>
        <v>0.90123200862455943</v>
      </c>
      <c r="Q41" s="140">
        <f>+rawWB2C!Q42</f>
        <v>0.89382110724163466</v>
      </c>
      <c r="R41" s="140">
        <f>+rawWB2C!R42</f>
        <v>0.88641020585871</v>
      </c>
      <c r="S41" s="140">
        <f>+rawWB2C!S42</f>
        <v>0.87899930447578511</v>
      </c>
      <c r="T41" s="140">
        <f>+rawWB2C!T42</f>
        <v>0.87180038940815741</v>
      </c>
      <c r="U41" s="140">
        <f>+rawWB2C!U42</f>
        <v>0.8646014743405297</v>
      </c>
      <c r="V41" s="140">
        <f>+rawWB2C!V42</f>
        <v>0.85740255927290199</v>
      </c>
      <c r="W41" s="140">
        <f>+rawWB2C!W42</f>
        <v>0.85020364420527428</v>
      </c>
      <c r="X41" s="140">
        <f>+rawWB2C!X42</f>
        <v>0.84300472913764679</v>
      </c>
      <c r="Y41" s="140">
        <f>+rawWB2C!Y42</f>
        <v>0.82507612504973438</v>
      </c>
      <c r="Z41" s="140">
        <f>+rawWB2C!Z42</f>
        <v>0.80714752096182207</v>
      </c>
      <c r="AA41" s="140">
        <f>+rawWB2C!AA42</f>
        <v>0.78921891687390966</v>
      </c>
      <c r="AB41" s="140">
        <f>+rawWB2C!AB42</f>
        <v>0.77129031278599736</v>
      </c>
      <c r="AC41" s="140">
        <f>+rawWB2C!AC42</f>
        <v>0.75336170869808494</v>
      </c>
      <c r="AD41" s="140">
        <f>+rawWB2C!AD42</f>
        <v>0.73954280652627424</v>
      </c>
      <c r="AE41" s="140">
        <f>+rawWB2C!AE42</f>
        <v>0.72572390435446366</v>
      </c>
      <c r="AF41" s="140">
        <f>+rawWB2C!AF42</f>
        <v>0.71190500218265296</v>
      </c>
      <c r="AG41" s="140">
        <f>+rawWB2C!AG42</f>
        <v>0.69808610001084237</v>
      </c>
      <c r="AH41" s="140">
        <f>+rawWB2C!AH42</f>
        <v>0.68426719783903189</v>
      </c>
      <c r="AI41" s="140">
        <f>+rawWB2C!AI42</f>
        <v>0.6724404669399956</v>
      </c>
      <c r="AJ41" s="140">
        <f>+rawWB2C!AJ42</f>
        <v>0.6606137360409593</v>
      </c>
      <c r="AK41" s="140">
        <f>+rawWB2C!AK42</f>
        <v>0.648787005141923</v>
      </c>
      <c r="AL41" s="140">
        <f>+rawWB2C!AL42</f>
        <v>0.6369602742428867</v>
      </c>
      <c r="AM41" s="140">
        <f>+rawWB2C!AM42</f>
        <v>0.62513354334385018</v>
      </c>
      <c r="AN41" s="140"/>
      <c r="AO41" s="140"/>
      <c r="AP41" s="140"/>
      <c r="AQ41" s="140"/>
      <c r="AR41" s="140"/>
      <c r="AS41" s="140"/>
      <c r="AT41" s="140"/>
      <c r="AU41" s="140"/>
      <c r="AV41" s="140"/>
      <c r="AW41" s="140"/>
      <c r="AX41" s="117"/>
      <c r="AY41" s="140"/>
      <c r="AZ41" s="140"/>
      <c r="BA41" s="140"/>
      <c r="BB41" s="140"/>
      <c r="BC41" s="140"/>
      <c r="BD41" s="140"/>
      <c r="BE41" s="140"/>
      <c r="BF41" s="140"/>
      <c r="BG41" s="140"/>
      <c r="BH41" s="100"/>
      <c r="BI41" s="100"/>
      <c r="BJ41" s="100"/>
      <c r="BK41" s="100"/>
      <c r="BL41" s="100"/>
      <c r="BM41" s="100"/>
      <c r="BN41" s="100"/>
      <c r="BO41" s="100"/>
      <c r="BP41" s="100"/>
      <c r="BQ41" s="100"/>
      <c r="BR41" s="100"/>
      <c r="BS41" s="100"/>
    </row>
    <row r="42" spans="1:71" x14ac:dyDescent="0.25">
      <c r="A42" s="139" t="str">
        <f>+IF(AND(B42='1.5C'!B42,'1.5C'!C42=WB2C!C42),"","NFG")</f>
        <v/>
      </c>
      <c r="B42" s="100" t="str">
        <f>+rawWB2C!B43</f>
        <v>Ferry Passenger Only</v>
      </c>
      <c r="C42" s="100" t="str">
        <f>B42&amp;" "&amp;rawWB2C!C43</f>
        <v>Ferry Passenger Only (GT) 0 - 299</v>
      </c>
      <c r="D42" s="140">
        <f>+rawWB2C!D43</f>
        <v>0.93276414087513349</v>
      </c>
      <c r="E42" s="140">
        <f>+rawWB2C!E43</f>
        <v>0.97118463180362868</v>
      </c>
      <c r="F42" s="140">
        <f>+rawWB2C!F43</f>
        <v>1.0096051227321239</v>
      </c>
      <c r="G42" s="140">
        <f>+rawWB2C!G43</f>
        <v>1</v>
      </c>
      <c r="H42" s="140">
        <f>+rawWB2C!H43</f>
        <v>0.98800768734149158</v>
      </c>
      <c r="I42" s="140">
        <f>+rawWB2C!I43</f>
        <v>0.97601537468297861</v>
      </c>
      <c r="J42" s="140">
        <f>+rawWB2C!J43</f>
        <v>0.96402306202446475</v>
      </c>
      <c r="K42" s="140">
        <f>+rawWB2C!K43</f>
        <v>0.95203074936595078</v>
      </c>
      <c r="L42" s="140">
        <f>+rawWB2C!L43</f>
        <v>0.94003843670743692</v>
      </c>
      <c r="M42" s="140">
        <f>+rawWB2C!M43</f>
        <v>0.92804612404892295</v>
      </c>
      <c r="N42" s="140">
        <f>+rawWB2C!N43</f>
        <v>0.91605381139040898</v>
      </c>
      <c r="O42" s="140">
        <f>+rawWB2C!O43</f>
        <v>0.90864291000748421</v>
      </c>
      <c r="P42" s="140">
        <f>+rawWB2C!P43</f>
        <v>0.90123200862455943</v>
      </c>
      <c r="Q42" s="140">
        <f>+rawWB2C!Q43</f>
        <v>0.89382110724163466</v>
      </c>
      <c r="R42" s="140">
        <f>+rawWB2C!R43</f>
        <v>0.88641020585871</v>
      </c>
      <c r="S42" s="140">
        <f>+rawWB2C!S43</f>
        <v>0.87899930447578511</v>
      </c>
      <c r="T42" s="140">
        <f>+rawWB2C!T43</f>
        <v>0.87180038940815741</v>
      </c>
      <c r="U42" s="140">
        <f>+rawWB2C!U43</f>
        <v>0.8646014743405297</v>
      </c>
      <c r="V42" s="140">
        <f>+rawWB2C!V43</f>
        <v>0.85740255927290199</v>
      </c>
      <c r="W42" s="140">
        <f>+rawWB2C!W43</f>
        <v>0.85020364420527428</v>
      </c>
      <c r="X42" s="140">
        <f>+rawWB2C!X43</f>
        <v>0.84300472913764679</v>
      </c>
      <c r="Y42" s="140">
        <f>+rawWB2C!Y43</f>
        <v>0.82507612504973438</v>
      </c>
      <c r="Z42" s="140">
        <f>+rawWB2C!Z43</f>
        <v>0.80714752096182207</v>
      </c>
      <c r="AA42" s="140">
        <f>+rawWB2C!AA43</f>
        <v>0.78921891687390966</v>
      </c>
      <c r="AB42" s="140">
        <f>+rawWB2C!AB43</f>
        <v>0.77129031278599736</v>
      </c>
      <c r="AC42" s="140">
        <f>+rawWB2C!AC43</f>
        <v>0.75336170869808494</v>
      </c>
      <c r="AD42" s="140">
        <f>+rawWB2C!AD43</f>
        <v>0.73954280652627424</v>
      </c>
      <c r="AE42" s="140">
        <f>+rawWB2C!AE43</f>
        <v>0.72572390435446366</v>
      </c>
      <c r="AF42" s="140">
        <f>+rawWB2C!AF43</f>
        <v>0.71190500218265296</v>
      </c>
      <c r="AG42" s="140">
        <f>+rawWB2C!AG43</f>
        <v>0.69808610001084237</v>
      </c>
      <c r="AH42" s="140">
        <f>+rawWB2C!AH43</f>
        <v>0.68426719783903189</v>
      </c>
      <c r="AI42" s="140">
        <f>+rawWB2C!AI43</f>
        <v>0.6724404669399956</v>
      </c>
      <c r="AJ42" s="140">
        <f>+rawWB2C!AJ43</f>
        <v>0.6606137360409593</v>
      </c>
      <c r="AK42" s="140">
        <f>+rawWB2C!AK43</f>
        <v>0.648787005141923</v>
      </c>
      <c r="AL42" s="140">
        <f>+rawWB2C!AL43</f>
        <v>0.6369602742428867</v>
      </c>
      <c r="AM42" s="140">
        <f>+rawWB2C!AM43</f>
        <v>0.62513354334385018</v>
      </c>
      <c r="AN42" s="140"/>
      <c r="AO42" s="140"/>
      <c r="AP42" s="140"/>
      <c r="AQ42" s="140"/>
      <c r="AR42" s="140"/>
      <c r="AS42" s="140"/>
      <c r="AT42" s="140"/>
      <c r="AU42" s="140"/>
      <c r="AV42" s="140"/>
      <c r="AW42" s="140"/>
      <c r="AX42" s="117"/>
      <c r="AY42" s="140"/>
      <c r="AZ42" s="140"/>
      <c r="BA42" s="140"/>
      <c r="BB42" s="140"/>
      <c r="BC42" s="140"/>
      <c r="BD42" s="140"/>
      <c r="BE42" s="140"/>
      <c r="BF42" s="140"/>
      <c r="BG42" s="140"/>
      <c r="BH42" s="100"/>
      <c r="BI42" s="100"/>
      <c r="BJ42" s="100"/>
      <c r="BK42" s="100"/>
      <c r="BL42" s="100"/>
      <c r="BM42" s="100"/>
      <c r="BN42" s="100"/>
      <c r="BO42" s="100"/>
      <c r="BP42" s="100"/>
      <c r="BQ42" s="100"/>
      <c r="BR42" s="100"/>
      <c r="BS42" s="100"/>
    </row>
    <row r="43" spans="1:71" x14ac:dyDescent="0.25">
      <c r="A43" s="139" t="str">
        <f>+IF(AND(B43='1.5C'!B43,'1.5C'!C43=WB2C!C43),"","NFG")</f>
        <v/>
      </c>
      <c r="B43" s="100" t="str">
        <f>+rawWB2C!B44</f>
        <v>Ferry Passenger Only</v>
      </c>
      <c r="C43" s="100" t="str">
        <f>B43&amp;" "&amp;rawWB2C!C44</f>
        <v>Ferry Passenger Only (GT) 300 - 999</v>
      </c>
      <c r="D43" s="140">
        <f>+rawWB2C!D44</f>
        <v>0.93276414087513349</v>
      </c>
      <c r="E43" s="140">
        <f>+rawWB2C!E44</f>
        <v>0.97118463180362868</v>
      </c>
      <c r="F43" s="140">
        <f>+rawWB2C!F44</f>
        <v>1.0096051227321239</v>
      </c>
      <c r="G43" s="140">
        <f>+rawWB2C!G44</f>
        <v>1</v>
      </c>
      <c r="H43" s="140">
        <f>+rawWB2C!H44</f>
        <v>0.98800768734149158</v>
      </c>
      <c r="I43" s="140">
        <f>+rawWB2C!I44</f>
        <v>0.97601537468297861</v>
      </c>
      <c r="J43" s="140">
        <f>+rawWB2C!J44</f>
        <v>0.96402306202446475</v>
      </c>
      <c r="K43" s="140">
        <f>+rawWB2C!K44</f>
        <v>0.95203074936595078</v>
      </c>
      <c r="L43" s="140">
        <f>+rawWB2C!L44</f>
        <v>0.94003843670743692</v>
      </c>
      <c r="M43" s="140">
        <f>+rawWB2C!M44</f>
        <v>0.92804612404892295</v>
      </c>
      <c r="N43" s="140">
        <f>+rawWB2C!N44</f>
        <v>0.91605381139040898</v>
      </c>
      <c r="O43" s="140">
        <f>+rawWB2C!O44</f>
        <v>0.90864291000748421</v>
      </c>
      <c r="P43" s="140">
        <f>+rawWB2C!P44</f>
        <v>0.90123200862455943</v>
      </c>
      <c r="Q43" s="140">
        <f>+rawWB2C!Q44</f>
        <v>0.89382110724163466</v>
      </c>
      <c r="R43" s="140">
        <f>+rawWB2C!R44</f>
        <v>0.88641020585871</v>
      </c>
      <c r="S43" s="140">
        <f>+rawWB2C!S44</f>
        <v>0.87899930447578511</v>
      </c>
      <c r="T43" s="140">
        <f>+rawWB2C!T44</f>
        <v>0.87180038940815741</v>
      </c>
      <c r="U43" s="140">
        <f>+rawWB2C!U44</f>
        <v>0.8646014743405297</v>
      </c>
      <c r="V43" s="140">
        <f>+rawWB2C!V44</f>
        <v>0.85740255927290199</v>
      </c>
      <c r="W43" s="140">
        <f>+rawWB2C!W44</f>
        <v>0.85020364420527428</v>
      </c>
      <c r="X43" s="140">
        <f>+rawWB2C!X44</f>
        <v>0.84300472913764679</v>
      </c>
      <c r="Y43" s="140">
        <f>+rawWB2C!Y44</f>
        <v>0.82507612504973438</v>
      </c>
      <c r="Z43" s="140">
        <f>+rawWB2C!Z44</f>
        <v>0.80714752096182207</v>
      </c>
      <c r="AA43" s="140">
        <f>+rawWB2C!AA44</f>
        <v>0.78921891687390966</v>
      </c>
      <c r="AB43" s="140">
        <f>+rawWB2C!AB44</f>
        <v>0.77129031278599736</v>
      </c>
      <c r="AC43" s="140">
        <f>+rawWB2C!AC44</f>
        <v>0.75336170869808494</v>
      </c>
      <c r="AD43" s="140">
        <f>+rawWB2C!AD44</f>
        <v>0.73954280652627424</v>
      </c>
      <c r="AE43" s="140">
        <f>+rawWB2C!AE44</f>
        <v>0.72572390435446366</v>
      </c>
      <c r="AF43" s="140">
        <f>+rawWB2C!AF44</f>
        <v>0.71190500218265296</v>
      </c>
      <c r="AG43" s="140">
        <f>+rawWB2C!AG44</f>
        <v>0.69808610001084237</v>
      </c>
      <c r="AH43" s="140">
        <f>+rawWB2C!AH44</f>
        <v>0.68426719783903189</v>
      </c>
      <c r="AI43" s="140">
        <f>+rawWB2C!AI44</f>
        <v>0.6724404669399956</v>
      </c>
      <c r="AJ43" s="140">
        <f>+rawWB2C!AJ44</f>
        <v>0.6606137360409593</v>
      </c>
      <c r="AK43" s="140">
        <f>+rawWB2C!AK44</f>
        <v>0.648787005141923</v>
      </c>
      <c r="AL43" s="140">
        <f>+rawWB2C!AL44</f>
        <v>0.6369602742428867</v>
      </c>
      <c r="AM43" s="140">
        <f>+rawWB2C!AM44</f>
        <v>0.62513354334385018</v>
      </c>
      <c r="AN43" s="140"/>
      <c r="AO43" s="140"/>
      <c r="AP43" s="140"/>
      <c r="AQ43" s="140"/>
      <c r="AR43" s="140"/>
      <c r="AS43" s="140"/>
      <c r="AT43" s="140"/>
      <c r="AU43" s="140"/>
      <c r="AV43" s="140"/>
      <c r="AW43" s="140"/>
      <c r="AX43" s="117"/>
      <c r="AY43" s="140"/>
      <c r="AZ43" s="140"/>
      <c r="BA43" s="140"/>
      <c r="BB43" s="140"/>
      <c r="BC43" s="140"/>
      <c r="BD43" s="140"/>
      <c r="BE43" s="140"/>
      <c r="BF43" s="140"/>
      <c r="BG43" s="140"/>
      <c r="BH43" s="100"/>
      <c r="BI43" s="100"/>
      <c r="BJ43" s="100"/>
      <c r="BK43" s="100"/>
      <c r="BL43" s="100"/>
      <c r="BM43" s="100"/>
      <c r="BN43" s="100"/>
      <c r="BO43" s="100"/>
      <c r="BP43" s="100"/>
      <c r="BQ43" s="100"/>
      <c r="BR43" s="100"/>
      <c r="BS43" s="100"/>
    </row>
    <row r="44" spans="1:71" x14ac:dyDescent="0.25">
      <c r="A44" s="139" t="str">
        <f>+IF(AND(B44='1.5C'!B44,'1.5C'!C44=WB2C!C44),"","NFG")</f>
        <v/>
      </c>
      <c r="B44" s="100" t="str">
        <f>+rawWB2C!B45</f>
        <v>Ferry Passenger Only</v>
      </c>
      <c r="C44" s="100" t="str">
        <f>B44&amp;" "&amp;rawWB2C!C45</f>
        <v>Ferry Passenger Only (GT) 1,000 - 1,999</v>
      </c>
      <c r="D44" s="140">
        <f>+rawWB2C!D45</f>
        <v>0.93276414087513349</v>
      </c>
      <c r="E44" s="140">
        <f>+rawWB2C!E45</f>
        <v>0.97118463180362868</v>
      </c>
      <c r="F44" s="140">
        <f>+rawWB2C!F45</f>
        <v>1.0096051227321239</v>
      </c>
      <c r="G44" s="140">
        <f>+rawWB2C!G45</f>
        <v>1</v>
      </c>
      <c r="H44" s="140">
        <f>+rawWB2C!H45</f>
        <v>0.98800768734149158</v>
      </c>
      <c r="I44" s="140">
        <f>+rawWB2C!I45</f>
        <v>0.97601537468297861</v>
      </c>
      <c r="J44" s="140">
        <f>+rawWB2C!J45</f>
        <v>0.96402306202446475</v>
      </c>
      <c r="K44" s="140">
        <f>+rawWB2C!K45</f>
        <v>0.95203074936595078</v>
      </c>
      <c r="L44" s="140">
        <f>+rawWB2C!L45</f>
        <v>0.94003843670743692</v>
      </c>
      <c r="M44" s="140">
        <f>+rawWB2C!M45</f>
        <v>0.92804612404892295</v>
      </c>
      <c r="N44" s="140">
        <f>+rawWB2C!N45</f>
        <v>0.91605381139040898</v>
      </c>
      <c r="O44" s="140">
        <f>+rawWB2C!O45</f>
        <v>0.90864291000748421</v>
      </c>
      <c r="P44" s="140">
        <f>+rawWB2C!P45</f>
        <v>0.90123200862455943</v>
      </c>
      <c r="Q44" s="140">
        <f>+rawWB2C!Q45</f>
        <v>0.89382110724163466</v>
      </c>
      <c r="R44" s="140">
        <f>+rawWB2C!R45</f>
        <v>0.88641020585871</v>
      </c>
      <c r="S44" s="140">
        <f>+rawWB2C!S45</f>
        <v>0.87899930447578511</v>
      </c>
      <c r="T44" s="140">
        <f>+rawWB2C!T45</f>
        <v>0.87180038940815741</v>
      </c>
      <c r="U44" s="140">
        <f>+rawWB2C!U45</f>
        <v>0.8646014743405297</v>
      </c>
      <c r="V44" s="140">
        <f>+rawWB2C!V45</f>
        <v>0.85740255927290199</v>
      </c>
      <c r="W44" s="140">
        <f>+rawWB2C!W45</f>
        <v>0.85020364420527428</v>
      </c>
      <c r="X44" s="140">
        <f>+rawWB2C!X45</f>
        <v>0.84300472913764679</v>
      </c>
      <c r="Y44" s="140">
        <f>+rawWB2C!Y45</f>
        <v>0.82507612504973438</v>
      </c>
      <c r="Z44" s="140">
        <f>+rawWB2C!Z45</f>
        <v>0.80714752096182207</v>
      </c>
      <c r="AA44" s="140">
        <f>+rawWB2C!AA45</f>
        <v>0.78921891687390966</v>
      </c>
      <c r="AB44" s="140">
        <f>+rawWB2C!AB45</f>
        <v>0.77129031278599736</v>
      </c>
      <c r="AC44" s="140">
        <f>+rawWB2C!AC45</f>
        <v>0.75336170869808494</v>
      </c>
      <c r="AD44" s="140">
        <f>+rawWB2C!AD45</f>
        <v>0.73954280652627424</v>
      </c>
      <c r="AE44" s="140">
        <f>+rawWB2C!AE45</f>
        <v>0.72572390435446366</v>
      </c>
      <c r="AF44" s="140">
        <f>+rawWB2C!AF45</f>
        <v>0.71190500218265296</v>
      </c>
      <c r="AG44" s="140">
        <f>+rawWB2C!AG45</f>
        <v>0.69808610001084237</v>
      </c>
      <c r="AH44" s="140">
        <f>+rawWB2C!AH45</f>
        <v>0.68426719783903189</v>
      </c>
      <c r="AI44" s="140">
        <f>+rawWB2C!AI45</f>
        <v>0.6724404669399956</v>
      </c>
      <c r="AJ44" s="140">
        <f>+rawWB2C!AJ45</f>
        <v>0.6606137360409593</v>
      </c>
      <c r="AK44" s="140">
        <f>+rawWB2C!AK45</f>
        <v>0.648787005141923</v>
      </c>
      <c r="AL44" s="140">
        <f>+rawWB2C!AL45</f>
        <v>0.6369602742428867</v>
      </c>
      <c r="AM44" s="140">
        <f>+rawWB2C!AM45</f>
        <v>0.62513354334385018</v>
      </c>
      <c r="AN44" s="140"/>
      <c r="AO44" s="140"/>
      <c r="AP44" s="140"/>
      <c r="AQ44" s="140"/>
      <c r="AR44" s="140"/>
      <c r="AS44" s="140"/>
      <c r="AT44" s="140"/>
      <c r="AU44" s="140"/>
      <c r="AV44" s="140"/>
      <c r="AW44" s="140"/>
      <c r="AX44" s="117"/>
      <c r="AY44" s="140"/>
      <c r="AZ44" s="140"/>
      <c r="BA44" s="140"/>
      <c r="BB44" s="140"/>
      <c r="BC44" s="140"/>
      <c r="BD44" s="140"/>
      <c r="BE44" s="140"/>
      <c r="BF44" s="140"/>
      <c r="BG44" s="140"/>
      <c r="BH44" s="100"/>
      <c r="BI44" s="100"/>
      <c r="BJ44" s="100"/>
      <c r="BK44" s="100"/>
      <c r="BL44" s="100"/>
      <c r="BM44" s="100"/>
      <c r="BN44" s="100"/>
      <c r="BO44" s="100"/>
      <c r="BP44" s="100"/>
      <c r="BQ44" s="100"/>
      <c r="BR44" s="100"/>
      <c r="BS44" s="100"/>
    </row>
    <row r="45" spans="1:71" x14ac:dyDescent="0.25">
      <c r="A45" s="139" t="str">
        <f>+IF(AND(B45='1.5C'!B45,'1.5C'!C45=WB2C!C45),"","NFG")</f>
        <v/>
      </c>
      <c r="B45" s="100" t="str">
        <f>+rawWB2C!B46</f>
        <v>Ferry Passenger Only</v>
      </c>
      <c r="C45" s="100" t="str">
        <f>B45&amp;" "&amp;rawWB2C!C46</f>
        <v>Ferry Passenger Only (GT) &gt;2,000</v>
      </c>
      <c r="D45" s="140">
        <f>+rawWB2C!D46</f>
        <v>0.93276414087513349</v>
      </c>
      <c r="E45" s="140">
        <f>+rawWB2C!E46</f>
        <v>0.97118463180362868</v>
      </c>
      <c r="F45" s="140">
        <f>+rawWB2C!F46</f>
        <v>1.0096051227321239</v>
      </c>
      <c r="G45" s="140">
        <f>+rawWB2C!G46</f>
        <v>1</v>
      </c>
      <c r="H45" s="140">
        <f>+rawWB2C!H46</f>
        <v>0.98800768734149158</v>
      </c>
      <c r="I45" s="140">
        <f>+rawWB2C!I46</f>
        <v>0.97601537468297861</v>
      </c>
      <c r="J45" s="140">
        <f>+rawWB2C!J46</f>
        <v>0.96402306202446475</v>
      </c>
      <c r="K45" s="140">
        <f>+rawWB2C!K46</f>
        <v>0.95203074936595078</v>
      </c>
      <c r="L45" s="140">
        <f>+rawWB2C!L46</f>
        <v>0.94003843670743692</v>
      </c>
      <c r="M45" s="140">
        <f>+rawWB2C!M46</f>
        <v>0.92804612404892295</v>
      </c>
      <c r="N45" s="140">
        <f>+rawWB2C!N46</f>
        <v>0.91605381139040898</v>
      </c>
      <c r="O45" s="140">
        <f>+rawWB2C!O46</f>
        <v>0.90864291000748421</v>
      </c>
      <c r="P45" s="140">
        <f>+rawWB2C!P46</f>
        <v>0.90123200862455943</v>
      </c>
      <c r="Q45" s="140">
        <f>+rawWB2C!Q46</f>
        <v>0.89382110724163466</v>
      </c>
      <c r="R45" s="140">
        <f>+rawWB2C!R46</f>
        <v>0.88641020585871</v>
      </c>
      <c r="S45" s="140">
        <f>+rawWB2C!S46</f>
        <v>0.87899930447578511</v>
      </c>
      <c r="T45" s="140">
        <f>+rawWB2C!T46</f>
        <v>0.87180038940815741</v>
      </c>
      <c r="U45" s="140">
        <f>+rawWB2C!U46</f>
        <v>0.8646014743405297</v>
      </c>
      <c r="V45" s="140">
        <f>+rawWB2C!V46</f>
        <v>0.85740255927290199</v>
      </c>
      <c r="W45" s="140">
        <f>+rawWB2C!W46</f>
        <v>0.85020364420527428</v>
      </c>
      <c r="X45" s="140">
        <f>+rawWB2C!X46</f>
        <v>0.84300472913764679</v>
      </c>
      <c r="Y45" s="140">
        <f>+rawWB2C!Y46</f>
        <v>0.82507612504973438</v>
      </c>
      <c r="Z45" s="140">
        <f>+rawWB2C!Z46</f>
        <v>0.80714752096182207</v>
      </c>
      <c r="AA45" s="140">
        <f>+rawWB2C!AA46</f>
        <v>0.78921891687390966</v>
      </c>
      <c r="AB45" s="140">
        <f>+rawWB2C!AB46</f>
        <v>0.77129031278599736</v>
      </c>
      <c r="AC45" s="140">
        <f>+rawWB2C!AC46</f>
        <v>0.75336170869808494</v>
      </c>
      <c r="AD45" s="140">
        <f>+rawWB2C!AD46</f>
        <v>0.73954280652627424</v>
      </c>
      <c r="AE45" s="140">
        <f>+rawWB2C!AE46</f>
        <v>0.72572390435446366</v>
      </c>
      <c r="AF45" s="140">
        <f>+rawWB2C!AF46</f>
        <v>0.71190500218265296</v>
      </c>
      <c r="AG45" s="140">
        <f>+rawWB2C!AG46</f>
        <v>0.69808610001084237</v>
      </c>
      <c r="AH45" s="140">
        <f>+rawWB2C!AH46</f>
        <v>0.68426719783903189</v>
      </c>
      <c r="AI45" s="140">
        <f>+rawWB2C!AI46</f>
        <v>0.6724404669399956</v>
      </c>
      <c r="AJ45" s="140">
        <f>+rawWB2C!AJ46</f>
        <v>0.6606137360409593</v>
      </c>
      <c r="AK45" s="140">
        <f>+rawWB2C!AK46</f>
        <v>0.648787005141923</v>
      </c>
      <c r="AL45" s="140">
        <f>+rawWB2C!AL46</f>
        <v>0.6369602742428867</v>
      </c>
      <c r="AM45" s="140">
        <f>+rawWB2C!AM46</f>
        <v>0.62513354334385018</v>
      </c>
      <c r="AN45" s="140"/>
      <c r="AO45" s="140"/>
      <c r="AP45" s="140"/>
      <c r="AQ45" s="140"/>
      <c r="AR45" s="140"/>
      <c r="AS45" s="140"/>
      <c r="AT45" s="140"/>
      <c r="AU45" s="140"/>
      <c r="AV45" s="140"/>
      <c r="AW45" s="140"/>
      <c r="AX45" s="117"/>
      <c r="AY45" s="140"/>
      <c r="AZ45" s="140"/>
      <c r="BA45" s="140"/>
      <c r="BB45" s="140"/>
      <c r="BC45" s="140"/>
      <c r="BD45" s="140"/>
      <c r="BE45" s="140"/>
      <c r="BF45" s="140"/>
      <c r="BG45" s="140"/>
      <c r="BH45" s="100"/>
      <c r="BI45" s="100"/>
      <c r="BJ45" s="100"/>
      <c r="BK45" s="100"/>
      <c r="BL45" s="100"/>
      <c r="BM45" s="100"/>
      <c r="BN45" s="100"/>
      <c r="BO45" s="100"/>
      <c r="BP45" s="100"/>
      <c r="BQ45" s="100"/>
      <c r="BR45" s="100"/>
      <c r="BS45" s="100"/>
    </row>
    <row r="46" spans="1:71" x14ac:dyDescent="0.25">
      <c r="A46" s="139" t="str">
        <f>+IF(AND(B46='1.5C'!B46,'1.5C'!C46=WB2C!C46),"","NFG")</f>
        <v/>
      </c>
      <c r="B46" s="100" t="str">
        <f>+rawWB2C!B47</f>
        <v>Cruise</v>
      </c>
      <c r="C46" s="100" t="str">
        <f>B46&amp;" "&amp;rawWB2C!C47</f>
        <v>Cruise (GT) 0 - 1 999</v>
      </c>
      <c r="D46" s="140">
        <f>+rawWB2C!D47</f>
        <v>0.93276414087513349</v>
      </c>
      <c r="E46" s="140">
        <f>+rawWB2C!E47</f>
        <v>0.97118463180362868</v>
      </c>
      <c r="F46" s="140">
        <f>+rawWB2C!F47</f>
        <v>1.0096051227321239</v>
      </c>
      <c r="G46" s="140">
        <f>+rawWB2C!G47</f>
        <v>1</v>
      </c>
      <c r="H46" s="140">
        <f>+rawWB2C!H47</f>
        <v>0.98800768734149158</v>
      </c>
      <c r="I46" s="140">
        <f>+rawWB2C!I47</f>
        <v>0.97601537468297861</v>
      </c>
      <c r="J46" s="140">
        <f>+rawWB2C!J47</f>
        <v>0.96402306202446475</v>
      </c>
      <c r="K46" s="140">
        <f>+rawWB2C!K47</f>
        <v>0.95203074936595078</v>
      </c>
      <c r="L46" s="140">
        <f>+rawWB2C!L47</f>
        <v>0.94003843670743692</v>
      </c>
      <c r="M46" s="140">
        <f>+rawWB2C!M47</f>
        <v>0.92804612404892295</v>
      </c>
      <c r="N46" s="140">
        <f>+rawWB2C!N47</f>
        <v>0.91605381139040898</v>
      </c>
      <c r="O46" s="140">
        <f>+rawWB2C!O47</f>
        <v>0.90864291000748421</v>
      </c>
      <c r="P46" s="140">
        <f>+rawWB2C!P47</f>
        <v>0.90123200862455943</v>
      </c>
      <c r="Q46" s="140">
        <f>+rawWB2C!Q47</f>
        <v>0.89382110724163466</v>
      </c>
      <c r="R46" s="140">
        <f>+rawWB2C!R47</f>
        <v>0.88641020585871</v>
      </c>
      <c r="S46" s="140">
        <f>+rawWB2C!S47</f>
        <v>0.87899930447578511</v>
      </c>
      <c r="T46" s="140">
        <f>+rawWB2C!T47</f>
        <v>0.87180038940815741</v>
      </c>
      <c r="U46" s="140">
        <f>+rawWB2C!U47</f>
        <v>0.8646014743405297</v>
      </c>
      <c r="V46" s="140">
        <f>+rawWB2C!V47</f>
        <v>0.85740255927290199</v>
      </c>
      <c r="W46" s="140">
        <f>+rawWB2C!W47</f>
        <v>0.85020364420527428</v>
      </c>
      <c r="X46" s="140">
        <f>+rawWB2C!X47</f>
        <v>0.84300472913764679</v>
      </c>
      <c r="Y46" s="140">
        <f>+rawWB2C!Y47</f>
        <v>0.82507612504973438</v>
      </c>
      <c r="Z46" s="140">
        <f>+rawWB2C!Z47</f>
        <v>0.80714752096182207</v>
      </c>
      <c r="AA46" s="140">
        <f>+rawWB2C!AA47</f>
        <v>0.78921891687390966</v>
      </c>
      <c r="AB46" s="140">
        <f>+rawWB2C!AB47</f>
        <v>0.77129031278599736</v>
      </c>
      <c r="AC46" s="140">
        <f>+rawWB2C!AC47</f>
        <v>0.75336170869808494</v>
      </c>
      <c r="AD46" s="140">
        <f>+rawWB2C!AD47</f>
        <v>0.73954280652627424</v>
      </c>
      <c r="AE46" s="140">
        <f>+rawWB2C!AE47</f>
        <v>0.72572390435446366</v>
      </c>
      <c r="AF46" s="140">
        <f>+rawWB2C!AF47</f>
        <v>0.71190500218265296</v>
      </c>
      <c r="AG46" s="140">
        <f>+rawWB2C!AG47</f>
        <v>0.69808610001084237</v>
      </c>
      <c r="AH46" s="140">
        <f>+rawWB2C!AH47</f>
        <v>0.68426719783903189</v>
      </c>
      <c r="AI46" s="140">
        <f>+rawWB2C!AI47</f>
        <v>0.6724404669399956</v>
      </c>
      <c r="AJ46" s="140">
        <f>+rawWB2C!AJ47</f>
        <v>0.6606137360409593</v>
      </c>
      <c r="AK46" s="140">
        <f>+rawWB2C!AK47</f>
        <v>0.648787005141923</v>
      </c>
      <c r="AL46" s="140">
        <f>+rawWB2C!AL47</f>
        <v>0.6369602742428867</v>
      </c>
      <c r="AM46" s="140">
        <f>+rawWB2C!AM47</f>
        <v>0.62513354334385018</v>
      </c>
      <c r="AN46" s="140"/>
      <c r="AO46" s="140"/>
      <c r="AP46" s="140"/>
      <c r="AQ46" s="140"/>
      <c r="AR46" s="140"/>
      <c r="AS46" s="140"/>
      <c r="AT46" s="140"/>
      <c r="AU46" s="140"/>
      <c r="AV46" s="140"/>
      <c r="AW46" s="140"/>
      <c r="AX46" s="117"/>
      <c r="AY46" s="140"/>
      <c r="AZ46" s="140"/>
      <c r="BA46" s="140"/>
      <c r="BB46" s="140"/>
      <c r="BC46" s="140"/>
      <c r="BD46" s="140"/>
      <c r="BE46" s="140"/>
      <c r="BF46" s="140"/>
      <c r="BG46" s="140"/>
      <c r="BH46" s="100"/>
      <c r="BI46" s="100"/>
      <c r="BJ46" s="100"/>
      <c r="BK46" s="100"/>
      <c r="BL46" s="100"/>
      <c r="BM46" s="100"/>
      <c r="BN46" s="100"/>
      <c r="BO46" s="100"/>
      <c r="BP46" s="100"/>
      <c r="BQ46" s="100"/>
      <c r="BR46" s="100"/>
      <c r="BS46" s="100"/>
    </row>
    <row r="47" spans="1:71" x14ac:dyDescent="0.25">
      <c r="A47" s="139" t="str">
        <f>+IF(AND(B47='1.5C'!B47,'1.5C'!C47=WB2C!C47),"","NFG")</f>
        <v/>
      </c>
      <c r="B47" s="100" t="str">
        <f>+rawWB2C!B48</f>
        <v>Cruise</v>
      </c>
      <c r="C47" s="100" t="str">
        <f>B47&amp;" "&amp;rawWB2C!C48</f>
        <v>Cruise (GT) 2,000 - 9,999</v>
      </c>
      <c r="D47" s="140">
        <f>+rawWB2C!D48</f>
        <v>0.93276414087513349</v>
      </c>
      <c r="E47" s="140">
        <f>+rawWB2C!E48</f>
        <v>0.97118463180362868</v>
      </c>
      <c r="F47" s="140">
        <f>+rawWB2C!F48</f>
        <v>1.0096051227321239</v>
      </c>
      <c r="G47" s="140">
        <f>+rawWB2C!G48</f>
        <v>1</v>
      </c>
      <c r="H47" s="140">
        <f>+rawWB2C!H48</f>
        <v>0.98800768734149158</v>
      </c>
      <c r="I47" s="140">
        <f>+rawWB2C!I48</f>
        <v>0.97601537468297861</v>
      </c>
      <c r="J47" s="140">
        <f>+rawWB2C!J48</f>
        <v>0.96402306202446475</v>
      </c>
      <c r="K47" s="140">
        <f>+rawWB2C!K48</f>
        <v>0.95203074936595078</v>
      </c>
      <c r="L47" s="140">
        <f>+rawWB2C!L48</f>
        <v>0.94003843670743692</v>
      </c>
      <c r="M47" s="140">
        <f>+rawWB2C!M48</f>
        <v>0.92804612404892295</v>
      </c>
      <c r="N47" s="140">
        <f>+rawWB2C!N48</f>
        <v>0.91605381139040898</v>
      </c>
      <c r="O47" s="140">
        <f>+rawWB2C!O48</f>
        <v>0.90864291000748421</v>
      </c>
      <c r="P47" s="140">
        <f>+rawWB2C!P48</f>
        <v>0.90123200862455943</v>
      </c>
      <c r="Q47" s="140">
        <f>+rawWB2C!Q48</f>
        <v>0.89382110724163466</v>
      </c>
      <c r="R47" s="140">
        <f>+rawWB2C!R48</f>
        <v>0.88641020585871</v>
      </c>
      <c r="S47" s="140">
        <f>+rawWB2C!S48</f>
        <v>0.87899930447578511</v>
      </c>
      <c r="T47" s="140">
        <f>+rawWB2C!T48</f>
        <v>0.87180038940815741</v>
      </c>
      <c r="U47" s="140">
        <f>+rawWB2C!U48</f>
        <v>0.8646014743405297</v>
      </c>
      <c r="V47" s="140">
        <f>+rawWB2C!V48</f>
        <v>0.85740255927290199</v>
      </c>
      <c r="W47" s="140">
        <f>+rawWB2C!W48</f>
        <v>0.85020364420527428</v>
      </c>
      <c r="X47" s="140">
        <f>+rawWB2C!X48</f>
        <v>0.84300472913764679</v>
      </c>
      <c r="Y47" s="140">
        <f>+rawWB2C!Y48</f>
        <v>0.82507612504973438</v>
      </c>
      <c r="Z47" s="140">
        <f>+rawWB2C!Z48</f>
        <v>0.80714752096182207</v>
      </c>
      <c r="AA47" s="140">
        <f>+rawWB2C!AA48</f>
        <v>0.78921891687390966</v>
      </c>
      <c r="AB47" s="140">
        <f>+rawWB2C!AB48</f>
        <v>0.77129031278599736</v>
      </c>
      <c r="AC47" s="140">
        <f>+rawWB2C!AC48</f>
        <v>0.75336170869808494</v>
      </c>
      <c r="AD47" s="140">
        <f>+rawWB2C!AD48</f>
        <v>0.73954280652627424</v>
      </c>
      <c r="AE47" s="140">
        <f>+rawWB2C!AE48</f>
        <v>0.72572390435446366</v>
      </c>
      <c r="AF47" s="140">
        <f>+rawWB2C!AF48</f>
        <v>0.71190500218265296</v>
      </c>
      <c r="AG47" s="140">
        <f>+rawWB2C!AG48</f>
        <v>0.69808610001084237</v>
      </c>
      <c r="AH47" s="140">
        <f>+rawWB2C!AH48</f>
        <v>0.68426719783903189</v>
      </c>
      <c r="AI47" s="140">
        <f>+rawWB2C!AI48</f>
        <v>0.6724404669399956</v>
      </c>
      <c r="AJ47" s="140">
        <f>+rawWB2C!AJ48</f>
        <v>0.6606137360409593</v>
      </c>
      <c r="AK47" s="140">
        <f>+rawWB2C!AK48</f>
        <v>0.648787005141923</v>
      </c>
      <c r="AL47" s="140">
        <f>+rawWB2C!AL48</f>
        <v>0.6369602742428867</v>
      </c>
      <c r="AM47" s="140">
        <f>+rawWB2C!AM48</f>
        <v>0.62513354334385018</v>
      </c>
      <c r="AN47" s="140"/>
      <c r="AO47" s="140"/>
      <c r="AP47" s="140"/>
      <c r="AQ47" s="140"/>
      <c r="AR47" s="140"/>
      <c r="AS47" s="140"/>
      <c r="AT47" s="140"/>
      <c r="AU47" s="140"/>
      <c r="AV47" s="140"/>
      <c r="AW47" s="140"/>
      <c r="AX47" s="117"/>
      <c r="AY47" s="140"/>
      <c r="AZ47" s="140"/>
      <c r="BA47" s="140"/>
      <c r="BB47" s="140"/>
      <c r="BC47" s="140"/>
      <c r="BD47" s="140"/>
      <c r="BE47" s="140"/>
      <c r="BF47" s="140"/>
      <c r="BG47" s="140"/>
      <c r="BH47" s="100"/>
      <c r="BI47" s="100"/>
      <c r="BJ47" s="100"/>
      <c r="BK47" s="100"/>
      <c r="BL47" s="100"/>
      <c r="BM47" s="100"/>
      <c r="BN47" s="100"/>
      <c r="BO47" s="100"/>
      <c r="BP47" s="100"/>
      <c r="BQ47" s="100"/>
      <c r="BR47" s="100"/>
      <c r="BS47" s="100"/>
    </row>
    <row r="48" spans="1:71" x14ac:dyDescent="0.25">
      <c r="A48" s="139" t="str">
        <f>+IF(AND(B48='1.5C'!B48,'1.5C'!C48=WB2C!C48),"","NFG")</f>
        <v/>
      </c>
      <c r="B48" s="100" t="str">
        <f>+rawWB2C!B49</f>
        <v>Cruise</v>
      </c>
      <c r="C48" s="100" t="str">
        <f>B48&amp;" "&amp;rawWB2C!C49</f>
        <v>Cruise (GT) 10,000 - 59,999</v>
      </c>
      <c r="D48" s="140">
        <f>+rawWB2C!D49</f>
        <v>0.93276414087513349</v>
      </c>
      <c r="E48" s="140">
        <f>+rawWB2C!E49</f>
        <v>0.97118463180362868</v>
      </c>
      <c r="F48" s="140">
        <f>+rawWB2C!F49</f>
        <v>1.0096051227321239</v>
      </c>
      <c r="G48" s="140">
        <f>+rawWB2C!G49</f>
        <v>1</v>
      </c>
      <c r="H48" s="140">
        <f>+rawWB2C!H49</f>
        <v>0.98800768734149158</v>
      </c>
      <c r="I48" s="140">
        <f>+rawWB2C!I49</f>
        <v>0.97601537468297861</v>
      </c>
      <c r="J48" s="140">
        <f>+rawWB2C!J49</f>
        <v>0.96402306202446475</v>
      </c>
      <c r="K48" s="140">
        <f>+rawWB2C!K49</f>
        <v>0.95203074936595078</v>
      </c>
      <c r="L48" s="140">
        <f>+rawWB2C!L49</f>
        <v>0.94003843670743692</v>
      </c>
      <c r="M48" s="140">
        <f>+rawWB2C!M49</f>
        <v>0.92804612404892295</v>
      </c>
      <c r="N48" s="140">
        <f>+rawWB2C!N49</f>
        <v>0.91605381139040898</v>
      </c>
      <c r="O48" s="140">
        <f>+rawWB2C!O49</f>
        <v>0.90864291000748421</v>
      </c>
      <c r="P48" s="140">
        <f>+rawWB2C!P49</f>
        <v>0.90123200862455943</v>
      </c>
      <c r="Q48" s="140">
        <f>+rawWB2C!Q49</f>
        <v>0.89382110724163466</v>
      </c>
      <c r="R48" s="140">
        <f>+rawWB2C!R49</f>
        <v>0.88641020585871</v>
      </c>
      <c r="S48" s="140">
        <f>+rawWB2C!S49</f>
        <v>0.87899930447578511</v>
      </c>
      <c r="T48" s="140">
        <f>+rawWB2C!T49</f>
        <v>0.87180038940815741</v>
      </c>
      <c r="U48" s="140">
        <f>+rawWB2C!U49</f>
        <v>0.8646014743405297</v>
      </c>
      <c r="V48" s="140">
        <f>+rawWB2C!V49</f>
        <v>0.85740255927290199</v>
      </c>
      <c r="W48" s="140">
        <f>+rawWB2C!W49</f>
        <v>0.85020364420527428</v>
      </c>
      <c r="X48" s="140">
        <f>+rawWB2C!X49</f>
        <v>0.84300472913764679</v>
      </c>
      <c r="Y48" s="140">
        <f>+rawWB2C!Y49</f>
        <v>0.82507612504973438</v>
      </c>
      <c r="Z48" s="140">
        <f>+rawWB2C!Z49</f>
        <v>0.80714752096182207</v>
      </c>
      <c r="AA48" s="140">
        <f>+rawWB2C!AA49</f>
        <v>0.78921891687390966</v>
      </c>
      <c r="AB48" s="140">
        <f>+rawWB2C!AB49</f>
        <v>0.77129031278599736</v>
      </c>
      <c r="AC48" s="140">
        <f>+rawWB2C!AC49</f>
        <v>0.75336170869808494</v>
      </c>
      <c r="AD48" s="140">
        <f>+rawWB2C!AD49</f>
        <v>0.73954280652627424</v>
      </c>
      <c r="AE48" s="140">
        <f>+rawWB2C!AE49</f>
        <v>0.72572390435446366</v>
      </c>
      <c r="AF48" s="140">
        <f>+rawWB2C!AF49</f>
        <v>0.71190500218265296</v>
      </c>
      <c r="AG48" s="140">
        <f>+rawWB2C!AG49</f>
        <v>0.69808610001084237</v>
      </c>
      <c r="AH48" s="140">
        <f>+rawWB2C!AH49</f>
        <v>0.68426719783903189</v>
      </c>
      <c r="AI48" s="140">
        <f>+rawWB2C!AI49</f>
        <v>0.6724404669399956</v>
      </c>
      <c r="AJ48" s="140">
        <f>+rawWB2C!AJ49</f>
        <v>0.6606137360409593</v>
      </c>
      <c r="AK48" s="140">
        <f>+rawWB2C!AK49</f>
        <v>0.648787005141923</v>
      </c>
      <c r="AL48" s="140">
        <f>+rawWB2C!AL49</f>
        <v>0.6369602742428867</v>
      </c>
      <c r="AM48" s="140">
        <f>+rawWB2C!AM49</f>
        <v>0.62513354334385018</v>
      </c>
      <c r="AN48" s="140"/>
      <c r="AO48" s="140"/>
      <c r="AP48" s="140"/>
      <c r="AQ48" s="140"/>
      <c r="AR48" s="140"/>
      <c r="AS48" s="140"/>
      <c r="AT48" s="140"/>
      <c r="AU48" s="140"/>
      <c r="AV48" s="140"/>
      <c r="AW48" s="140"/>
      <c r="AX48" s="117"/>
      <c r="AY48" s="140"/>
      <c r="AZ48" s="140"/>
      <c r="BA48" s="140"/>
      <c r="BB48" s="140"/>
      <c r="BC48" s="140"/>
      <c r="BD48" s="140"/>
      <c r="BE48" s="140"/>
      <c r="BF48" s="140"/>
      <c r="BG48" s="140"/>
      <c r="BH48" s="100"/>
      <c r="BI48" s="100"/>
      <c r="BJ48" s="100"/>
      <c r="BK48" s="100"/>
      <c r="BL48" s="100"/>
      <c r="BM48" s="100"/>
      <c r="BN48" s="100"/>
      <c r="BO48" s="100"/>
      <c r="BP48" s="100"/>
      <c r="BQ48" s="100"/>
      <c r="BR48" s="100"/>
      <c r="BS48" s="100"/>
    </row>
    <row r="49" spans="1:71" x14ac:dyDescent="0.25">
      <c r="A49" s="139" t="str">
        <f>+IF(AND(B49='1.5C'!B49,'1.5C'!C49=WB2C!C49),"","NFG")</f>
        <v/>
      </c>
      <c r="B49" s="100" t="str">
        <f>+rawWB2C!B50</f>
        <v>Cruise</v>
      </c>
      <c r="C49" s="100" t="str">
        <f>B49&amp;" "&amp;rawWB2C!C50</f>
        <v>Cruise (GT) 60,000 - 99,999</v>
      </c>
      <c r="D49" s="140">
        <f>+rawWB2C!D50</f>
        <v>0.93276414087513349</v>
      </c>
      <c r="E49" s="140">
        <f>+rawWB2C!E50</f>
        <v>0.97118463180362868</v>
      </c>
      <c r="F49" s="140">
        <f>+rawWB2C!F50</f>
        <v>1.0096051227321239</v>
      </c>
      <c r="G49" s="140">
        <f>+rawWB2C!G50</f>
        <v>1</v>
      </c>
      <c r="H49" s="140">
        <f>+rawWB2C!H50</f>
        <v>0.98800768734149158</v>
      </c>
      <c r="I49" s="140">
        <f>+rawWB2C!I50</f>
        <v>0.97601537468297861</v>
      </c>
      <c r="J49" s="140">
        <f>+rawWB2C!J50</f>
        <v>0.96402306202446475</v>
      </c>
      <c r="K49" s="140">
        <f>+rawWB2C!K50</f>
        <v>0.95203074936595078</v>
      </c>
      <c r="L49" s="140">
        <f>+rawWB2C!L50</f>
        <v>0.94003843670743692</v>
      </c>
      <c r="M49" s="140">
        <f>+rawWB2C!M50</f>
        <v>0.92804612404892295</v>
      </c>
      <c r="N49" s="140">
        <f>+rawWB2C!N50</f>
        <v>0.91605381139040898</v>
      </c>
      <c r="O49" s="140">
        <f>+rawWB2C!O50</f>
        <v>0.90864291000748421</v>
      </c>
      <c r="P49" s="140">
        <f>+rawWB2C!P50</f>
        <v>0.90123200862455943</v>
      </c>
      <c r="Q49" s="140">
        <f>+rawWB2C!Q50</f>
        <v>0.89382110724163466</v>
      </c>
      <c r="R49" s="140">
        <f>+rawWB2C!R50</f>
        <v>0.88641020585871</v>
      </c>
      <c r="S49" s="140">
        <f>+rawWB2C!S50</f>
        <v>0.87899930447578511</v>
      </c>
      <c r="T49" s="140">
        <f>+rawWB2C!T50</f>
        <v>0.87180038940815741</v>
      </c>
      <c r="U49" s="140">
        <f>+rawWB2C!U50</f>
        <v>0.8646014743405297</v>
      </c>
      <c r="V49" s="140">
        <f>+rawWB2C!V50</f>
        <v>0.85740255927290199</v>
      </c>
      <c r="W49" s="140">
        <f>+rawWB2C!W50</f>
        <v>0.85020364420527428</v>
      </c>
      <c r="X49" s="140">
        <f>+rawWB2C!X50</f>
        <v>0.84300472913764679</v>
      </c>
      <c r="Y49" s="140">
        <f>+rawWB2C!Y50</f>
        <v>0.82507612504973438</v>
      </c>
      <c r="Z49" s="140">
        <f>+rawWB2C!Z50</f>
        <v>0.80714752096182207</v>
      </c>
      <c r="AA49" s="140">
        <f>+rawWB2C!AA50</f>
        <v>0.78921891687390966</v>
      </c>
      <c r="AB49" s="140">
        <f>+rawWB2C!AB50</f>
        <v>0.77129031278599736</v>
      </c>
      <c r="AC49" s="140">
        <f>+rawWB2C!AC50</f>
        <v>0.75336170869808494</v>
      </c>
      <c r="AD49" s="140">
        <f>+rawWB2C!AD50</f>
        <v>0.73954280652627424</v>
      </c>
      <c r="AE49" s="140">
        <f>+rawWB2C!AE50</f>
        <v>0.72572390435446366</v>
      </c>
      <c r="AF49" s="140">
        <f>+rawWB2C!AF50</f>
        <v>0.71190500218265296</v>
      </c>
      <c r="AG49" s="140">
        <f>+rawWB2C!AG50</f>
        <v>0.69808610001084237</v>
      </c>
      <c r="AH49" s="140">
        <f>+rawWB2C!AH50</f>
        <v>0.68426719783903189</v>
      </c>
      <c r="AI49" s="140">
        <f>+rawWB2C!AI50</f>
        <v>0.6724404669399956</v>
      </c>
      <c r="AJ49" s="140">
        <f>+rawWB2C!AJ50</f>
        <v>0.6606137360409593</v>
      </c>
      <c r="AK49" s="140">
        <f>+rawWB2C!AK50</f>
        <v>0.648787005141923</v>
      </c>
      <c r="AL49" s="140">
        <f>+rawWB2C!AL50</f>
        <v>0.6369602742428867</v>
      </c>
      <c r="AM49" s="140">
        <f>+rawWB2C!AM50</f>
        <v>0.62513354334385018</v>
      </c>
      <c r="AN49" s="140"/>
      <c r="AO49" s="140"/>
      <c r="AP49" s="140"/>
      <c r="AQ49" s="140"/>
      <c r="AR49" s="140"/>
      <c r="AS49" s="140"/>
      <c r="AT49" s="140"/>
      <c r="AU49" s="140"/>
      <c r="AV49" s="140"/>
      <c r="AW49" s="140"/>
      <c r="AX49" s="117"/>
      <c r="AY49" s="140"/>
      <c r="AZ49" s="140"/>
      <c r="BA49" s="140"/>
      <c r="BB49" s="140"/>
      <c r="BC49" s="140"/>
      <c r="BD49" s="140"/>
      <c r="BE49" s="140"/>
      <c r="BF49" s="140"/>
      <c r="BG49" s="140"/>
      <c r="BH49" s="100"/>
      <c r="BI49" s="100"/>
      <c r="BJ49" s="100"/>
      <c r="BK49" s="100"/>
      <c r="BL49" s="100"/>
      <c r="BM49" s="100"/>
      <c r="BN49" s="100"/>
      <c r="BO49" s="100"/>
      <c r="BP49" s="100"/>
      <c r="BQ49" s="100"/>
      <c r="BR49" s="100"/>
      <c r="BS49" s="100"/>
    </row>
    <row r="50" spans="1:71" x14ac:dyDescent="0.25">
      <c r="A50" s="139" t="str">
        <f>+IF(AND(B50='1.5C'!B50,'1.5C'!C50=WB2C!C50),"","NFG")</f>
        <v/>
      </c>
      <c r="B50" s="100" t="str">
        <f>+rawWB2C!B51</f>
        <v>Cruise</v>
      </c>
      <c r="C50" s="100" t="str">
        <f>B50&amp;" "&amp;rawWB2C!C51</f>
        <v>Cruise (GT) 100,000 - 149,999</v>
      </c>
      <c r="D50" s="140">
        <f>+rawWB2C!D51</f>
        <v>0.93276414087513349</v>
      </c>
      <c r="E50" s="140">
        <f>+rawWB2C!E51</f>
        <v>0.97118463180362868</v>
      </c>
      <c r="F50" s="140">
        <f>+rawWB2C!F51</f>
        <v>1.0096051227321239</v>
      </c>
      <c r="G50" s="140">
        <f>+rawWB2C!G51</f>
        <v>1</v>
      </c>
      <c r="H50" s="140">
        <f>+rawWB2C!H51</f>
        <v>0.98800768734149158</v>
      </c>
      <c r="I50" s="140">
        <f>+rawWB2C!I51</f>
        <v>0.97601537468297861</v>
      </c>
      <c r="J50" s="140">
        <f>+rawWB2C!J51</f>
        <v>0.96402306202446475</v>
      </c>
      <c r="K50" s="140">
        <f>+rawWB2C!K51</f>
        <v>0.95203074936595078</v>
      </c>
      <c r="L50" s="140">
        <f>+rawWB2C!L51</f>
        <v>0.94003843670743692</v>
      </c>
      <c r="M50" s="140">
        <f>+rawWB2C!M51</f>
        <v>0.92804612404892295</v>
      </c>
      <c r="N50" s="140">
        <f>+rawWB2C!N51</f>
        <v>0.91605381139040898</v>
      </c>
      <c r="O50" s="140">
        <f>+rawWB2C!O51</f>
        <v>0.90864291000748421</v>
      </c>
      <c r="P50" s="140">
        <f>+rawWB2C!P51</f>
        <v>0.90123200862455943</v>
      </c>
      <c r="Q50" s="140">
        <f>+rawWB2C!Q51</f>
        <v>0.89382110724163466</v>
      </c>
      <c r="R50" s="140">
        <f>+rawWB2C!R51</f>
        <v>0.88641020585871</v>
      </c>
      <c r="S50" s="140">
        <f>+rawWB2C!S51</f>
        <v>0.87899930447578511</v>
      </c>
      <c r="T50" s="140">
        <f>+rawWB2C!T51</f>
        <v>0.87180038940815741</v>
      </c>
      <c r="U50" s="140">
        <f>+rawWB2C!U51</f>
        <v>0.8646014743405297</v>
      </c>
      <c r="V50" s="140">
        <f>+rawWB2C!V51</f>
        <v>0.85740255927290199</v>
      </c>
      <c r="W50" s="140">
        <f>+rawWB2C!W51</f>
        <v>0.85020364420527428</v>
      </c>
      <c r="X50" s="140">
        <f>+rawWB2C!X51</f>
        <v>0.84300472913764679</v>
      </c>
      <c r="Y50" s="140">
        <f>+rawWB2C!Y51</f>
        <v>0.82507612504973438</v>
      </c>
      <c r="Z50" s="140">
        <f>+rawWB2C!Z51</f>
        <v>0.80714752096182207</v>
      </c>
      <c r="AA50" s="140">
        <f>+rawWB2C!AA51</f>
        <v>0.78921891687390966</v>
      </c>
      <c r="AB50" s="140">
        <f>+rawWB2C!AB51</f>
        <v>0.77129031278599736</v>
      </c>
      <c r="AC50" s="140">
        <f>+rawWB2C!AC51</f>
        <v>0.75336170869808494</v>
      </c>
      <c r="AD50" s="140">
        <f>+rawWB2C!AD51</f>
        <v>0.73954280652627424</v>
      </c>
      <c r="AE50" s="140">
        <f>+rawWB2C!AE51</f>
        <v>0.72572390435446366</v>
      </c>
      <c r="AF50" s="140">
        <f>+rawWB2C!AF51</f>
        <v>0.71190500218265296</v>
      </c>
      <c r="AG50" s="140">
        <f>+rawWB2C!AG51</f>
        <v>0.69808610001084237</v>
      </c>
      <c r="AH50" s="140">
        <f>+rawWB2C!AH51</f>
        <v>0.68426719783903189</v>
      </c>
      <c r="AI50" s="140">
        <f>+rawWB2C!AI51</f>
        <v>0.6724404669399956</v>
      </c>
      <c r="AJ50" s="140">
        <f>+rawWB2C!AJ51</f>
        <v>0.6606137360409593</v>
      </c>
      <c r="AK50" s="140">
        <f>+rawWB2C!AK51</f>
        <v>0.648787005141923</v>
      </c>
      <c r="AL50" s="140">
        <f>+rawWB2C!AL51</f>
        <v>0.6369602742428867</v>
      </c>
      <c r="AM50" s="140">
        <f>+rawWB2C!AM51</f>
        <v>0.62513354334385018</v>
      </c>
      <c r="AN50" s="140"/>
      <c r="AO50" s="140"/>
      <c r="AP50" s="140"/>
      <c r="AQ50" s="140"/>
      <c r="AR50" s="140"/>
      <c r="AS50" s="140"/>
      <c r="AT50" s="140"/>
      <c r="AU50" s="140"/>
      <c r="AV50" s="140"/>
      <c r="AW50" s="140"/>
      <c r="AX50" s="117"/>
      <c r="AY50" s="140"/>
      <c r="AZ50" s="140"/>
      <c r="BA50" s="140"/>
      <c r="BB50" s="140"/>
      <c r="BC50" s="140"/>
      <c r="BD50" s="140"/>
      <c r="BE50" s="140"/>
      <c r="BF50" s="140"/>
      <c r="BG50" s="140"/>
      <c r="BH50" s="100"/>
      <c r="BI50" s="100"/>
      <c r="BJ50" s="100"/>
      <c r="BK50" s="100"/>
      <c r="BL50" s="100"/>
      <c r="BM50" s="100"/>
      <c r="BN50" s="100"/>
      <c r="BO50" s="100"/>
      <c r="BP50" s="100"/>
      <c r="BQ50" s="100"/>
      <c r="BR50" s="100"/>
      <c r="BS50" s="100"/>
    </row>
    <row r="51" spans="1:71" x14ac:dyDescent="0.25">
      <c r="A51" s="139" t="str">
        <f>+IF(AND(B51='1.5C'!B51,'1.5C'!C51=WB2C!C51),"","NFG")</f>
        <v/>
      </c>
      <c r="B51" s="100" t="str">
        <f>+rawWB2C!B52</f>
        <v>Cruise</v>
      </c>
      <c r="C51" s="100" t="str">
        <f>B51&amp;" "&amp;rawWB2C!C52</f>
        <v>Cruise (GT) &gt;150,000</v>
      </c>
      <c r="D51" s="140">
        <f>+rawWB2C!D52</f>
        <v>0.93276414087513349</v>
      </c>
      <c r="E51" s="140">
        <f>+rawWB2C!E52</f>
        <v>0.97118463180362868</v>
      </c>
      <c r="F51" s="140">
        <f>+rawWB2C!F52</f>
        <v>1.0096051227321239</v>
      </c>
      <c r="G51" s="140">
        <f>+rawWB2C!G52</f>
        <v>1</v>
      </c>
      <c r="H51" s="140">
        <f>+rawWB2C!H52</f>
        <v>0.98800768734149158</v>
      </c>
      <c r="I51" s="140">
        <f>+rawWB2C!I52</f>
        <v>0.97601537468297861</v>
      </c>
      <c r="J51" s="140">
        <f>+rawWB2C!J52</f>
        <v>0.96402306202446475</v>
      </c>
      <c r="K51" s="140">
        <f>+rawWB2C!K52</f>
        <v>0.95203074936595078</v>
      </c>
      <c r="L51" s="140">
        <f>+rawWB2C!L52</f>
        <v>0.94003843670743692</v>
      </c>
      <c r="M51" s="140">
        <f>+rawWB2C!M52</f>
        <v>0.92804612404892295</v>
      </c>
      <c r="N51" s="140">
        <f>+rawWB2C!N52</f>
        <v>0.91605381139040898</v>
      </c>
      <c r="O51" s="140">
        <f>+rawWB2C!O52</f>
        <v>0.90864291000748421</v>
      </c>
      <c r="P51" s="140">
        <f>+rawWB2C!P52</f>
        <v>0.90123200862455943</v>
      </c>
      <c r="Q51" s="140">
        <f>+rawWB2C!Q52</f>
        <v>0.89382110724163466</v>
      </c>
      <c r="R51" s="140">
        <f>+rawWB2C!R52</f>
        <v>0.88641020585871</v>
      </c>
      <c r="S51" s="140">
        <f>+rawWB2C!S52</f>
        <v>0.87899930447578511</v>
      </c>
      <c r="T51" s="140">
        <f>+rawWB2C!T52</f>
        <v>0.87180038940815741</v>
      </c>
      <c r="U51" s="140">
        <f>+rawWB2C!U52</f>
        <v>0.8646014743405297</v>
      </c>
      <c r="V51" s="140">
        <f>+rawWB2C!V52</f>
        <v>0.85740255927290199</v>
      </c>
      <c r="W51" s="140">
        <f>+rawWB2C!W52</f>
        <v>0.85020364420527428</v>
      </c>
      <c r="X51" s="140">
        <f>+rawWB2C!X52</f>
        <v>0.84300472913764679</v>
      </c>
      <c r="Y51" s="140">
        <f>+rawWB2C!Y52</f>
        <v>0.82507612504973438</v>
      </c>
      <c r="Z51" s="140">
        <f>+rawWB2C!Z52</f>
        <v>0.80714752096182207</v>
      </c>
      <c r="AA51" s="140">
        <f>+rawWB2C!AA52</f>
        <v>0.78921891687390966</v>
      </c>
      <c r="AB51" s="140">
        <f>+rawWB2C!AB52</f>
        <v>0.77129031278599736</v>
      </c>
      <c r="AC51" s="140">
        <f>+rawWB2C!AC52</f>
        <v>0.75336170869808494</v>
      </c>
      <c r="AD51" s="140">
        <f>+rawWB2C!AD52</f>
        <v>0.73954280652627424</v>
      </c>
      <c r="AE51" s="140">
        <f>+rawWB2C!AE52</f>
        <v>0.72572390435446366</v>
      </c>
      <c r="AF51" s="140">
        <f>+rawWB2C!AF52</f>
        <v>0.71190500218265296</v>
      </c>
      <c r="AG51" s="140">
        <f>+rawWB2C!AG52</f>
        <v>0.69808610001084237</v>
      </c>
      <c r="AH51" s="140">
        <f>+rawWB2C!AH52</f>
        <v>0.68426719783903189</v>
      </c>
      <c r="AI51" s="140">
        <f>+rawWB2C!AI52</f>
        <v>0.6724404669399956</v>
      </c>
      <c r="AJ51" s="140">
        <f>+rawWB2C!AJ52</f>
        <v>0.6606137360409593</v>
      </c>
      <c r="AK51" s="140">
        <f>+rawWB2C!AK52</f>
        <v>0.648787005141923</v>
      </c>
      <c r="AL51" s="140">
        <f>+rawWB2C!AL52</f>
        <v>0.6369602742428867</v>
      </c>
      <c r="AM51" s="140">
        <f>+rawWB2C!AM52</f>
        <v>0.62513354334385018</v>
      </c>
      <c r="AN51" s="140"/>
      <c r="AO51" s="140"/>
      <c r="AP51" s="140"/>
      <c r="AQ51" s="140"/>
      <c r="AR51" s="140"/>
      <c r="AS51" s="140"/>
      <c r="AT51" s="140"/>
      <c r="AU51" s="140"/>
      <c r="AV51" s="140"/>
      <c r="AW51" s="140"/>
      <c r="AX51" s="117"/>
      <c r="AY51" s="140"/>
      <c r="AZ51" s="140"/>
      <c r="BA51" s="140"/>
      <c r="BB51" s="140"/>
      <c r="BC51" s="140"/>
      <c r="BD51" s="140"/>
      <c r="BE51" s="140"/>
      <c r="BF51" s="140"/>
      <c r="BG51" s="140"/>
      <c r="BH51" s="100"/>
      <c r="BI51" s="100"/>
      <c r="BJ51" s="100"/>
      <c r="BK51" s="100"/>
      <c r="BL51" s="100"/>
      <c r="BM51" s="100"/>
      <c r="BN51" s="100"/>
      <c r="BO51" s="100"/>
      <c r="BP51" s="100"/>
      <c r="BQ51" s="100"/>
      <c r="BR51" s="100"/>
      <c r="BS51" s="100"/>
    </row>
    <row r="52" spans="1:71" x14ac:dyDescent="0.25">
      <c r="A52" s="139" t="str">
        <f>+IF(AND(B52='1.5C'!B52,'1.5C'!C52=WB2C!C52),"","NFG")</f>
        <v/>
      </c>
      <c r="B52" s="100" t="str">
        <f>+rawWB2C!B53</f>
        <v>Ferry RoRo and Passenger</v>
      </c>
      <c r="C52" s="100" t="str">
        <f>B52&amp;" "&amp;rawWB2C!C53</f>
        <v>Ferry RoRo and Passenger (GT) 0 - 1,999</v>
      </c>
      <c r="D52" s="140">
        <f>+rawWB2C!D53</f>
        <v>0.93276414087513349</v>
      </c>
      <c r="E52" s="140">
        <f>+rawWB2C!E53</f>
        <v>0.97118463180362868</v>
      </c>
      <c r="F52" s="140">
        <f>+rawWB2C!F53</f>
        <v>1.0096051227321239</v>
      </c>
      <c r="G52" s="140">
        <f>+rawWB2C!G53</f>
        <v>1</v>
      </c>
      <c r="H52" s="140">
        <f>+rawWB2C!H53</f>
        <v>0.98800768734149158</v>
      </c>
      <c r="I52" s="140">
        <f>+rawWB2C!I53</f>
        <v>0.97601537468297861</v>
      </c>
      <c r="J52" s="140">
        <f>+rawWB2C!J53</f>
        <v>0.96402306202446475</v>
      </c>
      <c r="K52" s="140">
        <f>+rawWB2C!K53</f>
        <v>0.95203074936595078</v>
      </c>
      <c r="L52" s="140">
        <f>+rawWB2C!L53</f>
        <v>0.94003843670743692</v>
      </c>
      <c r="M52" s="140">
        <f>+rawWB2C!M53</f>
        <v>0.92804612404892295</v>
      </c>
      <c r="N52" s="140">
        <f>+rawWB2C!N53</f>
        <v>0.91605381139040898</v>
      </c>
      <c r="O52" s="140">
        <f>+rawWB2C!O53</f>
        <v>0.90864291000748421</v>
      </c>
      <c r="P52" s="140">
        <f>+rawWB2C!P53</f>
        <v>0.90123200862455943</v>
      </c>
      <c r="Q52" s="140">
        <f>+rawWB2C!Q53</f>
        <v>0.89382110724163466</v>
      </c>
      <c r="R52" s="140">
        <f>+rawWB2C!R53</f>
        <v>0.88641020585871</v>
      </c>
      <c r="S52" s="140">
        <f>+rawWB2C!S53</f>
        <v>0.87899930447578511</v>
      </c>
      <c r="T52" s="140">
        <f>+rawWB2C!T53</f>
        <v>0.87180038940815741</v>
      </c>
      <c r="U52" s="140">
        <f>+rawWB2C!U53</f>
        <v>0.8646014743405297</v>
      </c>
      <c r="V52" s="140">
        <f>+rawWB2C!V53</f>
        <v>0.85740255927290199</v>
      </c>
      <c r="W52" s="140">
        <f>+rawWB2C!W53</f>
        <v>0.85020364420527428</v>
      </c>
      <c r="X52" s="140">
        <f>+rawWB2C!X53</f>
        <v>0.84300472913764679</v>
      </c>
      <c r="Y52" s="140">
        <f>+rawWB2C!Y53</f>
        <v>0.82507612504973438</v>
      </c>
      <c r="Z52" s="140">
        <f>+rawWB2C!Z53</f>
        <v>0.80714752096182207</v>
      </c>
      <c r="AA52" s="140">
        <f>+rawWB2C!AA53</f>
        <v>0.78921891687390966</v>
      </c>
      <c r="AB52" s="140">
        <f>+rawWB2C!AB53</f>
        <v>0.77129031278599736</v>
      </c>
      <c r="AC52" s="140">
        <f>+rawWB2C!AC53</f>
        <v>0.75336170869808494</v>
      </c>
      <c r="AD52" s="140">
        <f>+rawWB2C!AD53</f>
        <v>0.73954280652627424</v>
      </c>
      <c r="AE52" s="140">
        <f>+rawWB2C!AE53</f>
        <v>0.72572390435446366</v>
      </c>
      <c r="AF52" s="140">
        <f>+rawWB2C!AF53</f>
        <v>0.71190500218265296</v>
      </c>
      <c r="AG52" s="140">
        <f>+rawWB2C!AG53</f>
        <v>0.69808610001084237</v>
      </c>
      <c r="AH52" s="140">
        <f>+rawWB2C!AH53</f>
        <v>0.68426719783903189</v>
      </c>
      <c r="AI52" s="140">
        <f>+rawWB2C!AI53</f>
        <v>0.6724404669399956</v>
      </c>
      <c r="AJ52" s="140">
        <f>+rawWB2C!AJ53</f>
        <v>0.6606137360409593</v>
      </c>
      <c r="AK52" s="140">
        <f>+rawWB2C!AK53</f>
        <v>0.648787005141923</v>
      </c>
      <c r="AL52" s="140">
        <f>+rawWB2C!AL53</f>
        <v>0.6369602742428867</v>
      </c>
      <c r="AM52" s="140">
        <f>+rawWB2C!AM53</f>
        <v>0.62513354334385018</v>
      </c>
      <c r="AN52" s="140"/>
      <c r="AO52" s="140"/>
      <c r="AP52" s="140"/>
      <c r="AQ52" s="140"/>
      <c r="AR52" s="140"/>
      <c r="AS52" s="140"/>
      <c r="AT52" s="140"/>
      <c r="AU52" s="140"/>
      <c r="AV52" s="140"/>
      <c r="AW52" s="140"/>
      <c r="AX52" s="117"/>
      <c r="AY52" s="140"/>
      <c r="AZ52" s="140"/>
      <c r="BA52" s="140"/>
      <c r="BB52" s="140"/>
      <c r="BC52" s="140"/>
      <c r="BD52" s="140"/>
      <c r="BE52" s="140"/>
      <c r="BF52" s="140"/>
      <c r="BG52" s="140"/>
      <c r="BH52" s="100"/>
      <c r="BI52" s="100"/>
      <c r="BJ52" s="100"/>
      <c r="BK52" s="100"/>
      <c r="BL52" s="100"/>
      <c r="BM52" s="100"/>
      <c r="BN52" s="100"/>
      <c r="BO52" s="100"/>
      <c r="BP52" s="100"/>
      <c r="BQ52" s="100"/>
      <c r="BR52" s="100"/>
      <c r="BS52" s="100"/>
    </row>
    <row r="53" spans="1:71" x14ac:dyDescent="0.25">
      <c r="A53" s="139" t="str">
        <f>+IF(AND(B53='1.5C'!B53,'1.5C'!C53=WB2C!C53),"","NFG")</f>
        <v/>
      </c>
      <c r="B53" s="100" t="str">
        <f>+rawWB2C!B54</f>
        <v>Ferry RoRo and Passenger</v>
      </c>
      <c r="C53" s="100" t="str">
        <f>B53&amp;" "&amp;rawWB2C!C54</f>
        <v>Ferry RoRo and Passenger (GT) 2,000 - 4,999</v>
      </c>
      <c r="D53" s="140">
        <f>+rawWB2C!D54</f>
        <v>0.93276414087513349</v>
      </c>
      <c r="E53" s="140">
        <f>+rawWB2C!E54</f>
        <v>0.97118463180362868</v>
      </c>
      <c r="F53" s="140">
        <f>+rawWB2C!F54</f>
        <v>1.0096051227321239</v>
      </c>
      <c r="G53" s="140">
        <f>+rawWB2C!G54</f>
        <v>1</v>
      </c>
      <c r="H53" s="140">
        <f>+rawWB2C!H54</f>
        <v>0.98800768734149158</v>
      </c>
      <c r="I53" s="140">
        <f>+rawWB2C!I54</f>
        <v>0.97601537468297861</v>
      </c>
      <c r="J53" s="140">
        <f>+rawWB2C!J54</f>
        <v>0.96402306202446475</v>
      </c>
      <c r="K53" s="140">
        <f>+rawWB2C!K54</f>
        <v>0.95203074936595078</v>
      </c>
      <c r="L53" s="140">
        <f>+rawWB2C!L54</f>
        <v>0.94003843670743692</v>
      </c>
      <c r="M53" s="140">
        <f>+rawWB2C!M54</f>
        <v>0.92804612404892295</v>
      </c>
      <c r="N53" s="140">
        <f>+rawWB2C!N54</f>
        <v>0.91605381139040898</v>
      </c>
      <c r="O53" s="140">
        <f>+rawWB2C!O54</f>
        <v>0.90864291000748421</v>
      </c>
      <c r="P53" s="140">
        <f>+rawWB2C!P54</f>
        <v>0.90123200862455943</v>
      </c>
      <c r="Q53" s="140">
        <f>+rawWB2C!Q54</f>
        <v>0.89382110724163466</v>
      </c>
      <c r="R53" s="140">
        <f>+rawWB2C!R54</f>
        <v>0.88641020585871</v>
      </c>
      <c r="S53" s="140">
        <f>+rawWB2C!S54</f>
        <v>0.87899930447578511</v>
      </c>
      <c r="T53" s="140">
        <f>+rawWB2C!T54</f>
        <v>0.87180038940815741</v>
      </c>
      <c r="U53" s="140">
        <f>+rawWB2C!U54</f>
        <v>0.8646014743405297</v>
      </c>
      <c r="V53" s="140">
        <f>+rawWB2C!V54</f>
        <v>0.85740255927290199</v>
      </c>
      <c r="W53" s="140">
        <f>+rawWB2C!W54</f>
        <v>0.85020364420527428</v>
      </c>
      <c r="X53" s="140">
        <f>+rawWB2C!X54</f>
        <v>0.84300472913764679</v>
      </c>
      <c r="Y53" s="140">
        <f>+rawWB2C!Y54</f>
        <v>0.82507612504973438</v>
      </c>
      <c r="Z53" s="140">
        <f>+rawWB2C!Z54</f>
        <v>0.80714752096182207</v>
      </c>
      <c r="AA53" s="140">
        <f>+rawWB2C!AA54</f>
        <v>0.78921891687390966</v>
      </c>
      <c r="AB53" s="140">
        <f>+rawWB2C!AB54</f>
        <v>0.77129031278599736</v>
      </c>
      <c r="AC53" s="140">
        <f>+rawWB2C!AC54</f>
        <v>0.75336170869808494</v>
      </c>
      <c r="AD53" s="140">
        <f>+rawWB2C!AD54</f>
        <v>0.73954280652627424</v>
      </c>
      <c r="AE53" s="140">
        <f>+rawWB2C!AE54</f>
        <v>0.72572390435446366</v>
      </c>
      <c r="AF53" s="140">
        <f>+rawWB2C!AF54</f>
        <v>0.71190500218265296</v>
      </c>
      <c r="AG53" s="140">
        <f>+rawWB2C!AG54</f>
        <v>0.69808610001084237</v>
      </c>
      <c r="AH53" s="140">
        <f>+rawWB2C!AH54</f>
        <v>0.68426719783903189</v>
      </c>
      <c r="AI53" s="140">
        <f>+rawWB2C!AI54</f>
        <v>0.6724404669399956</v>
      </c>
      <c r="AJ53" s="140">
        <f>+rawWB2C!AJ54</f>
        <v>0.6606137360409593</v>
      </c>
      <c r="AK53" s="140">
        <f>+rawWB2C!AK54</f>
        <v>0.648787005141923</v>
      </c>
      <c r="AL53" s="140">
        <f>+rawWB2C!AL54</f>
        <v>0.6369602742428867</v>
      </c>
      <c r="AM53" s="140">
        <f>+rawWB2C!AM54</f>
        <v>0.62513354334385018</v>
      </c>
      <c r="AN53" s="140"/>
      <c r="AO53" s="140"/>
      <c r="AP53" s="140"/>
      <c r="AQ53" s="140"/>
      <c r="AR53" s="140"/>
      <c r="AS53" s="140"/>
      <c r="AT53" s="140"/>
      <c r="AU53" s="140"/>
      <c r="AV53" s="140"/>
      <c r="AW53" s="140"/>
      <c r="AX53" s="117"/>
      <c r="AY53" s="140"/>
      <c r="AZ53" s="140"/>
      <c r="BA53" s="140"/>
      <c r="BB53" s="140"/>
      <c r="BC53" s="140"/>
      <c r="BD53" s="140"/>
      <c r="BE53" s="140"/>
      <c r="BF53" s="140"/>
      <c r="BG53" s="140"/>
      <c r="BH53" s="100"/>
      <c r="BI53" s="100"/>
      <c r="BJ53" s="100"/>
      <c r="BK53" s="100"/>
      <c r="BL53" s="100"/>
      <c r="BM53" s="100"/>
      <c r="BN53" s="100"/>
      <c r="BO53" s="100"/>
      <c r="BP53" s="100"/>
      <c r="BQ53" s="100"/>
      <c r="BR53" s="100"/>
      <c r="BS53" s="100"/>
    </row>
    <row r="54" spans="1:71" x14ac:dyDescent="0.25">
      <c r="A54" s="139" t="str">
        <f>+IF(AND(B54='1.5C'!B54,'1.5C'!C54=WB2C!C54),"","NFG")</f>
        <v/>
      </c>
      <c r="B54" s="100" t="str">
        <f>+rawWB2C!B55</f>
        <v>Ferry RoRo and Passenger</v>
      </c>
      <c r="C54" s="100" t="str">
        <f>B54&amp;" "&amp;rawWB2C!C55</f>
        <v>Ferry RoRo and Passenger (GT) 5,000 - 9,999</v>
      </c>
      <c r="D54" s="140">
        <f>+rawWB2C!D55</f>
        <v>0.93276414087513349</v>
      </c>
      <c r="E54" s="140">
        <f>+rawWB2C!E55</f>
        <v>0.97118463180362868</v>
      </c>
      <c r="F54" s="140">
        <f>+rawWB2C!F55</f>
        <v>1.0096051227321239</v>
      </c>
      <c r="G54" s="140">
        <f>+rawWB2C!G55</f>
        <v>1</v>
      </c>
      <c r="H54" s="140">
        <f>+rawWB2C!H55</f>
        <v>0.98800768734149158</v>
      </c>
      <c r="I54" s="140">
        <f>+rawWB2C!I55</f>
        <v>0.97601537468297861</v>
      </c>
      <c r="J54" s="140">
        <f>+rawWB2C!J55</f>
        <v>0.96402306202446475</v>
      </c>
      <c r="K54" s="140">
        <f>+rawWB2C!K55</f>
        <v>0.95203074936595078</v>
      </c>
      <c r="L54" s="140">
        <f>+rawWB2C!L55</f>
        <v>0.94003843670743692</v>
      </c>
      <c r="M54" s="140">
        <f>+rawWB2C!M55</f>
        <v>0.92804612404892295</v>
      </c>
      <c r="N54" s="140">
        <f>+rawWB2C!N55</f>
        <v>0.91605381139040898</v>
      </c>
      <c r="O54" s="140">
        <f>+rawWB2C!O55</f>
        <v>0.90864291000748421</v>
      </c>
      <c r="P54" s="140">
        <f>+rawWB2C!P55</f>
        <v>0.90123200862455943</v>
      </c>
      <c r="Q54" s="140">
        <f>+rawWB2C!Q55</f>
        <v>0.89382110724163466</v>
      </c>
      <c r="R54" s="140">
        <f>+rawWB2C!R55</f>
        <v>0.88641020585871</v>
      </c>
      <c r="S54" s="140">
        <f>+rawWB2C!S55</f>
        <v>0.87899930447578511</v>
      </c>
      <c r="T54" s="140">
        <f>+rawWB2C!T55</f>
        <v>0.87180038940815741</v>
      </c>
      <c r="U54" s="140">
        <f>+rawWB2C!U55</f>
        <v>0.8646014743405297</v>
      </c>
      <c r="V54" s="140">
        <f>+rawWB2C!V55</f>
        <v>0.85740255927290199</v>
      </c>
      <c r="W54" s="140">
        <f>+rawWB2C!W55</f>
        <v>0.85020364420527428</v>
      </c>
      <c r="X54" s="140">
        <f>+rawWB2C!X55</f>
        <v>0.84300472913764679</v>
      </c>
      <c r="Y54" s="140">
        <f>+rawWB2C!Y55</f>
        <v>0.82507612504973438</v>
      </c>
      <c r="Z54" s="140">
        <f>+rawWB2C!Z55</f>
        <v>0.80714752096182207</v>
      </c>
      <c r="AA54" s="140">
        <f>+rawWB2C!AA55</f>
        <v>0.78921891687390966</v>
      </c>
      <c r="AB54" s="140">
        <f>+rawWB2C!AB55</f>
        <v>0.77129031278599736</v>
      </c>
      <c r="AC54" s="140">
        <f>+rawWB2C!AC55</f>
        <v>0.75336170869808494</v>
      </c>
      <c r="AD54" s="140">
        <f>+rawWB2C!AD55</f>
        <v>0.73954280652627424</v>
      </c>
      <c r="AE54" s="140">
        <f>+rawWB2C!AE55</f>
        <v>0.72572390435446366</v>
      </c>
      <c r="AF54" s="140">
        <f>+rawWB2C!AF55</f>
        <v>0.71190500218265296</v>
      </c>
      <c r="AG54" s="140">
        <f>+rawWB2C!AG55</f>
        <v>0.69808610001084237</v>
      </c>
      <c r="AH54" s="140">
        <f>+rawWB2C!AH55</f>
        <v>0.68426719783903189</v>
      </c>
      <c r="AI54" s="140">
        <f>+rawWB2C!AI55</f>
        <v>0.6724404669399956</v>
      </c>
      <c r="AJ54" s="140">
        <f>+rawWB2C!AJ55</f>
        <v>0.6606137360409593</v>
      </c>
      <c r="AK54" s="140">
        <f>+rawWB2C!AK55</f>
        <v>0.648787005141923</v>
      </c>
      <c r="AL54" s="140">
        <f>+rawWB2C!AL55</f>
        <v>0.6369602742428867</v>
      </c>
      <c r="AM54" s="140">
        <f>+rawWB2C!AM55</f>
        <v>0.62513354334385018</v>
      </c>
      <c r="AN54" s="140"/>
      <c r="AO54" s="140"/>
      <c r="AP54" s="140"/>
      <c r="AQ54" s="140"/>
      <c r="AR54" s="140"/>
      <c r="AS54" s="140"/>
      <c r="AT54" s="140"/>
      <c r="AU54" s="140"/>
      <c r="AV54" s="140"/>
      <c r="AW54" s="140"/>
      <c r="AX54" s="117"/>
      <c r="AY54" s="140"/>
      <c r="AZ54" s="140"/>
      <c r="BA54" s="140"/>
      <c r="BB54" s="140"/>
      <c r="BC54" s="140"/>
      <c r="BD54" s="140"/>
      <c r="BE54" s="140"/>
      <c r="BF54" s="140"/>
      <c r="BG54" s="140"/>
      <c r="BH54" s="100"/>
      <c r="BI54" s="100"/>
      <c r="BJ54" s="100"/>
      <c r="BK54" s="100"/>
      <c r="BL54" s="100"/>
      <c r="BM54" s="100"/>
      <c r="BN54" s="100"/>
      <c r="BO54" s="100"/>
      <c r="BP54" s="100"/>
      <c r="BQ54" s="100"/>
      <c r="BR54" s="100"/>
      <c r="BS54" s="100"/>
    </row>
    <row r="55" spans="1:71" x14ac:dyDescent="0.25">
      <c r="A55" s="139" t="str">
        <f>+IF(AND(B55='1.5C'!B55,'1.5C'!C55=WB2C!C55),"","NFG")</f>
        <v/>
      </c>
      <c r="B55" s="100" t="str">
        <f>+rawWB2C!B56</f>
        <v>Ferry RoRo and Passenger</v>
      </c>
      <c r="C55" s="100" t="str">
        <f>B55&amp;" "&amp;rawWB2C!C56</f>
        <v>Ferry RoRo and Passenger (GT) 10,000 - 19,999</v>
      </c>
      <c r="D55" s="140">
        <f>+rawWB2C!D56</f>
        <v>0.93276414087513349</v>
      </c>
      <c r="E55" s="140">
        <f>+rawWB2C!E56</f>
        <v>0.97118463180362868</v>
      </c>
      <c r="F55" s="140">
        <f>+rawWB2C!F56</f>
        <v>1.0096051227321239</v>
      </c>
      <c r="G55" s="140">
        <f>+rawWB2C!G56</f>
        <v>1</v>
      </c>
      <c r="H55" s="140">
        <f>+rawWB2C!H56</f>
        <v>0.98800768734149158</v>
      </c>
      <c r="I55" s="140">
        <f>+rawWB2C!I56</f>
        <v>0.97601537468297861</v>
      </c>
      <c r="J55" s="140">
        <f>+rawWB2C!J56</f>
        <v>0.96402306202446475</v>
      </c>
      <c r="K55" s="140">
        <f>+rawWB2C!K56</f>
        <v>0.95203074936595078</v>
      </c>
      <c r="L55" s="140">
        <f>+rawWB2C!L56</f>
        <v>0.94003843670743692</v>
      </c>
      <c r="M55" s="140">
        <f>+rawWB2C!M56</f>
        <v>0.92804612404892295</v>
      </c>
      <c r="N55" s="140">
        <f>+rawWB2C!N56</f>
        <v>0.91605381139040898</v>
      </c>
      <c r="O55" s="140">
        <f>+rawWB2C!O56</f>
        <v>0.90864291000748421</v>
      </c>
      <c r="P55" s="140">
        <f>+rawWB2C!P56</f>
        <v>0.90123200862455943</v>
      </c>
      <c r="Q55" s="140">
        <f>+rawWB2C!Q56</f>
        <v>0.89382110724163466</v>
      </c>
      <c r="R55" s="140">
        <f>+rawWB2C!R56</f>
        <v>0.88641020585871</v>
      </c>
      <c r="S55" s="140">
        <f>+rawWB2C!S56</f>
        <v>0.87899930447578511</v>
      </c>
      <c r="T55" s="140">
        <f>+rawWB2C!T56</f>
        <v>0.87180038940815741</v>
      </c>
      <c r="U55" s="140">
        <f>+rawWB2C!U56</f>
        <v>0.8646014743405297</v>
      </c>
      <c r="V55" s="140">
        <f>+rawWB2C!V56</f>
        <v>0.85740255927290199</v>
      </c>
      <c r="W55" s="140">
        <f>+rawWB2C!W56</f>
        <v>0.85020364420527428</v>
      </c>
      <c r="X55" s="140">
        <f>+rawWB2C!X56</f>
        <v>0.84300472913764679</v>
      </c>
      <c r="Y55" s="140">
        <f>+rawWB2C!Y56</f>
        <v>0.82507612504973438</v>
      </c>
      <c r="Z55" s="140">
        <f>+rawWB2C!Z56</f>
        <v>0.80714752096182207</v>
      </c>
      <c r="AA55" s="140">
        <f>+rawWB2C!AA56</f>
        <v>0.78921891687390966</v>
      </c>
      <c r="AB55" s="140">
        <f>+rawWB2C!AB56</f>
        <v>0.77129031278599736</v>
      </c>
      <c r="AC55" s="140">
        <f>+rawWB2C!AC56</f>
        <v>0.75336170869808494</v>
      </c>
      <c r="AD55" s="140">
        <f>+rawWB2C!AD56</f>
        <v>0.73954280652627424</v>
      </c>
      <c r="AE55" s="140">
        <f>+rawWB2C!AE56</f>
        <v>0.72572390435446366</v>
      </c>
      <c r="AF55" s="140">
        <f>+rawWB2C!AF56</f>
        <v>0.71190500218265296</v>
      </c>
      <c r="AG55" s="140">
        <f>+rawWB2C!AG56</f>
        <v>0.69808610001084237</v>
      </c>
      <c r="AH55" s="140">
        <f>+rawWB2C!AH56</f>
        <v>0.68426719783903189</v>
      </c>
      <c r="AI55" s="140">
        <f>+rawWB2C!AI56</f>
        <v>0.6724404669399956</v>
      </c>
      <c r="AJ55" s="140">
        <f>+rawWB2C!AJ56</f>
        <v>0.6606137360409593</v>
      </c>
      <c r="AK55" s="140">
        <f>+rawWB2C!AK56</f>
        <v>0.648787005141923</v>
      </c>
      <c r="AL55" s="140">
        <f>+rawWB2C!AL56</f>
        <v>0.6369602742428867</v>
      </c>
      <c r="AM55" s="140">
        <f>+rawWB2C!AM56</f>
        <v>0.62513354334385018</v>
      </c>
      <c r="AN55" s="140"/>
      <c r="AO55" s="140"/>
      <c r="AP55" s="140"/>
      <c r="AQ55" s="140"/>
      <c r="AR55" s="140"/>
      <c r="AS55" s="140"/>
      <c r="AT55" s="140"/>
      <c r="AU55" s="140"/>
      <c r="AV55" s="140"/>
      <c r="AW55" s="140"/>
      <c r="AX55" s="117"/>
      <c r="AY55" s="140"/>
      <c r="AZ55" s="140"/>
      <c r="BA55" s="140"/>
      <c r="BB55" s="140"/>
      <c r="BC55" s="140"/>
      <c r="BD55" s="140"/>
      <c r="BE55" s="140"/>
      <c r="BF55" s="140"/>
      <c r="BG55" s="140"/>
      <c r="BH55" s="100"/>
      <c r="BI55" s="100"/>
      <c r="BJ55" s="100"/>
      <c r="BK55" s="100"/>
      <c r="BL55" s="100"/>
      <c r="BM55" s="100"/>
      <c r="BN55" s="100"/>
      <c r="BO55" s="100"/>
      <c r="BP55" s="100"/>
      <c r="BQ55" s="100"/>
      <c r="BR55" s="100"/>
      <c r="BS55" s="100"/>
    </row>
    <row r="56" spans="1:71" x14ac:dyDescent="0.25">
      <c r="A56" s="139" t="str">
        <f>+IF(AND(B56='1.5C'!B56,'1.5C'!C56=WB2C!C56),"","NFG")</f>
        <v/>
      </c>
      <c r="B56" s="100" t="str">
        <f>+rawWB2C!B57</f>
        <v>Ferry RoRo and Passenger</v>
      </c>
      <c r="C56" s="100" t="str">
        <f>B56&amp;" "&amp;rawWB2C!C57</f>
        <v>Ferry RoRo and Passenger (GT) &gt;20,000</v>
      </c>
      <c r="D56" s="140">
        <f>+rawWB2C!D57</f>
        <v>0.93276414087513349</v>
      </c>
      <c r="E56" s="140">
        <f>+rawWB2C!E57</f>
        <v>0.97118463180362868</v>
      </c>
      <c r="F56" s="140">
        <f>+rawWB2C!F57</f>
        <v>1.0096051227321239</v>
      </c>
      <c r="G56" s="140">
        <f>+rawWB2C!G57</f>
        <v>1</v>
      </c>
      <c r="H56" s="140">
        <f>+rawWB2C!H57</f>
        <v>0.98800768734149158</v>
      </c>
      <c r="I56" s="140">
        <f>+rawWB2C!I57</f>
        <v>0.97601537468297861</v>
      </c>
      <c r="J56" s="140">
        <f>+rawWB2C!J57</f>
        <v>0.96402306202446475</v>
      </c>
      <c r="K56" s="140">
        <f>+rawWB2C!K57</f>
        <v>0.95203074936595078</v>
      </c>
      <c r="L56" s="140">
        <f>+rawWB2C!L57</f>
        <v>0.94003843670743692</v>
      </c>
      <c r="M56" s="140">
        <f>+rawWB2C!M57</f>
        <v>0.92804612404892295</v>
      </c>
      <c r="N56" s="140">
        <f>+rawWB2C!N57</f>
        <v>0.91605381139040898</v>
      </c>
      <c r="O56" s="140">
        <f>+rawWB2C!O57</f>
        <v>0.90864291000748421</v>
      </c>
      <c r="P56" s="140">
        <f>+rawWB2C!P57</f>
        <v>0.90123200862455943</v>
      </c>
      <c r="Q56" s="140">
        <f>+rawWB2C!Q57</f>
        <v>0.89382110724163466</v>
      </c>
      <c r="R56" s="140">
        <f>+rawWB2C!R57</f>
        <v>0.88641020585871</v>
      </c>
      <c r="S56" s="140">
        <f>+rawWB2C!S57</f>
        <v>0.87899930447578511</v>
      </c>
      <c r="T56" s="140">
        <f>+rawWB2C!T57</f>
        <v>0.87180038940815741</v>
      </c>
      <c r="U56" s="140">
        <f>+rawWB2C!U57</f>
        <v>0.8646014743405297</v>
      </c>
      <c r="V56" s="140">
        <f>+rawWB2C!V57</f>
        <v>0.85740255927290199</v>
      </c>
      <c r="W56" s="140">
        <f>+rawWB2C!W57</f>
        <v>0.85020364420527428</v>
      </c>
      <c r="X56" s="140">
        <f>+rawWB2C!X57</f>
        <v>0.84300472913764679</v>
      </c>
      <c r="Y56" s="140">
        <f>+rawWB2C!Y57</f>
        <v>0.82507612504973438</v>
      </c>
      <c r="Z56" s="140">
        <f>+rawWB2C!Z57</f>
        <v>0.80714752096182207</v>
      </c>
      <c r="AA56" s="140">
        <f>+rawWB2C!AA57</f>
        <v>0.78921891687390966</v>
      </c>
      <c r="AB56" s="140">
        <f>+rawWB2C!AB57</f>
        <v>0.77129031278599736</v>
      </c>
      <c r="AC56" s="140">
        <f>+rawWB2C!AC57</f>
        <v>0.75336170869808494</v>
      </c>
      <c r="AD56" s="140">
        <f>+rawWB2C!AD57</f>
        <v>0.73954280652627424</v>
      </c>
      <c r="AE56" s="140">
        <f>+rawWB2C!AE57</f>
        <v>0.72572390435446366</v>
      </c>
      <c r="AF56" s="140">
        <f>+rawWB2C!AF57</f>
        <v>0.71190500218265296</v>
      </c>
      <c r="AG56" s="140">
        <f>+rawWB2C!AG57</f>
        <v>0.69808610001084237</v>
      </c>
      <c r="AH56" s="140">
        <f>+rawWB2C!AH57</f>
        <v>0.68426719783903189</v>
      </c>
      <c r="AI56" s="140">
        <f>+rawWB2C!AI57</f>
        <v>0.6724404669399956</v>
      </c>
      <c r="AJ56" s="140">
        <f>+rawWB2C!AJ57</f>
        <v>0.6606137360409593</v>
      </c>
      <c r="AK56" s="140">
        <f>+rawWB2C!AK57</f>
        <v>0.648787005141923</v>
      </c>
      <c r="AL56" s="140">
        <f>+rawWB2C!AL57</f>
        <v>0.6369602742428867</v>
      </c>
      <c r="AM56" s="140">
        <f>+rawWB2C!AM57</f>
        <v>0.62513354334385018</v>
      </c>
      <c r="AN56" s="140"/>
      <c r="AO56" s="140"/>
      <c r="AP56" s="140"/>
      <c r="AQ56" s="140"/>
      <c r="AR56" s="140"/>
      <c r="AS56" s="140"/>
      <c r="AT56" s="140"/>
      <c r="AU56" s="140"/>
      <c r="AV56" s="140"/>
      <c r="AW56" s="140"/>
      <c r="AX56" s="117"/>
      <c r="AY56" s="140"/>
      <c r="AZ56" s="140"/>
      <c r="BA56" s="140"/>
      <c r="BB56" s="140"/>
      <c r="BC56" s="140"/>
      <c r="BD56" s="140"/>
      <c r="BE56" s="140"/>
      <c r="BF56" s="140"/>
      <c r="BG56" s="140"/>
      <c r="BH56" s="100"/>
      <c r="BI56" s="100"/>
      <c r="BJ56" s="100"/>
      <c r="BK56" s="100"/>
      <c r="BL56" s="100"/>
      <c r="BM56" s="100"/>
      <c r="BN56" s="100"/>
      <c r="BO56" s="100"/>
      <c r="BP56" s="100"/>
      <c r="BQ56" s="100"/>
      <c r="BR56" s="100"/>
      <c r="BS56" s="100"/>
    </row>
    <row r="57" spans="1:71" x14ac:dyDescent="0.25">
      <c r="A57" s="139" t="str">
        <f>+IF(AND(B57='1.5C'!B57,'1.5C'!C57=WB2C!C57),"","NFG")</f>
        <v/>
      </c>
      <c r="B57" s="100" t="str">
        <f>+rawWB2C!B58</f>
        <v>Refrigerated Bulk</v>
      </c>
      <c r="C57" s="100" t="str">
        <f>B57&amp;" "&amp;rawWB2C!C58</f>
        <v>Refrigerated Bulk (DWT) 0 - 1,999</v>
      </c>
      <c r="D57" s="140">
        <f>+rawWB2C!D58</f>
        <v>0.93276414087513349</v>
      </c>
      <c r="E57" s="140">
        <f>+rawWB2C!E58</f>
        <v>0.97118463180362868</v>
      </c>
      <c r="F57" s="140">
        <f>+rawWB2C!F58</f>
        <v>1.0096051227321239</v>
      </c>
      <c r="G57" s="140">
        <f>+rawWB2C!G58</f>
        <v>1</v>
      </c>
      <c r="H57" s="140">
        <f>+rawWB2C!H58</f>
        <v>0.98800768734149158</v>
      </c>
      <c r="I57" s="140">
        <f>+rawWB2C!I58</f>
        <v>0.97601537468297861</v>
      </c>
      <c r="J57" s="140">
        <f>+rawWB2C!J58</f>
        <v>0.96402306202446475</v>
      </c>
      <c r="K57" s="140">
        <f>+rawWB2C!K58</f>
        <v>0.95203074936595078</v>
      </c>
      <c r="L57" s="140">
        <f>+rawWB2C!L58</f>
        <v>0.94003843670743692</v>
      </c>
      <c r="M57" s="140">
        <f>+rawWB2C!M58</f>
        <v>0.92804612404892295</v>
      </c>
      <c r="N57" s="140">
        <f>+rawWB2C!N58</f>
        <v>0.91605381139040898</v>
      </c>
      <c r="O57" s="140">
        <f>+rawWB2C!O58</f>
        <v>0.90864291000748421</v>
      </c>
      <c r="P57" s="140">
        <f>+rawWB2C!P58</f>
        <v>0.90123200862455943</v>
      </c>
      <c r="Q57" s="140">
        <f>+rawWB2C!Q58</f>
        <v>0.89382110724163466</v>
      </c>
      <c r="R57" s="140">
        <f>+rawWB2C!R58</f>
        <v>0.88641020585871</v>
      </c>
      <c r="S57" s="140">
        <f>+rawWB2C!S58</f>
        <v>0.87899930447578511</v>
      </c>
      <c r="T57" s="140">
        <f>+rawWB2C!T58</f>
        <v>0.87180038940815741</v>
      </c>
      <c r="U57" s="140">
        <f>+rawWB2C!U58</f>
        <v>0.8646014743405297</v>
      </c>
      <c r="V57" s="140">
        <f>+rawWB2C!V58</f>
        <v>0.85740255927290199</v>
      </c>
      <c r="W57" s="140">
        <f>+rawWB2C!W58</f>
        <v>0.85020364420527428</v>
      </c>
      <c r="X57" s="140">
        <f>+rawWB2C!X58</f>
        <v>0.84300472913764679</v>
      </c>
      <c r="Y57" s="140">
        <f>+rawWB2C!Y58</f>
        <v>0.82507612504973438</v>
      </c>
      <c r="Z57" s="140">
        <f>+rawWB2C!Z58</f>
        <v>0.80714752096182207</v>
      </c>
      <c r="AA57" s="140">
        <f>+rawWB2C!AA58</f>
        <v>0.78921891687390966</v>
      </c>
      <c r="AB57" s="140">
        <f>+rawWB2C!AB58</f>
        <v>0.77129031278599736</v>
      </c>
      <c r="AC57" s="140">
        <f>+rawWB2C!AC58</f>
        <v>0.75336170869808494</v>
      </c>
      <c r="AD57" s="140">
        <f>+rawWB2C!AD58</f>
        <v>0.73954280652627424</v>
      </c>
      <c r="AE57" s="140">
        <f>+rawWB2C!AE58</f>
        <v>0.72572390435446366</v>
      </c>
      <c r="AF57" s="140">
        <f>+rawWB2C!AF58</f>
        <v>0.71190500218265296</v>
      </c>
      <c r="AG57" s="140">
        <f>+rawWB2C!AG58</f>
        <v>0.69808610001084237</v>
      </c>
      <c r="AH57" s="140">
        <f>+rawWB2C!AH58</f>
        <v>0.68426719783903189</v>
      </c>
      <c r="AI57" s="140">
        <f>+rawWB2C!AI58</f>
        <v>0.6724404669399956</v>
      </c>
      <c r="AJ57" s="140">
        <f>+rawWB2C!AJ58</f>
        <v>0.6606137360409593</v>
      </c>
      <c r="AK57" s="140">
        <f>+rawWB2C!AK58</f>
        <v>0.648787005141923</v>
      </c>
      <c r="AL57" s="140">
        <f>+rawWB2C!AL58</f>
        <v>0.6369602742428867</v>
      </c>
      <c r="AM57" s="140">
        <f>+rawWB2C!AM58</f>
        <v>0.62513354334385018</v>
      </c>
      <c r="AN57" s="140"/>
      <c r="AO57" s="140"/>
      <c r="AP57" s="140"/>
      <c r="AQ57" s="140"/>
      <c r="AR57" s="140"/>
      <c r="AS57" s="140"/>
      <c r="AT57" s="140"/>
      <c r="AU57" s="140"/>
      <c r="AV57" s="140"/>
      <c r="AW57" s="140"/>
      <c r="AX57" s="117"/>
      <c r="AY57" s="140"/>
      <c r="AZ57" s="140"/>
      <c r="BA57" s="140"/>
      <c r="BB57" s="140"/>
      <c r="BC57" s="140"/>
      <c r="BD57" s="140"/>
      <c r="BE57" s="140"/>
      <c r="BF57" s="140"/>
      <c r="BG57" s="140"/>
      <c r="BH57" s="100"/>
      <c r="BI57" s="100"/>
      <c r="BJ57" s="100"/>
      <c r="BK57" s="100"/>
      <c r="BL57" s="100"/>
      <c r="BM57" s="100"/>
      <c r="BN57" s="100"/>
      <c r="BO57" s="100"/>
      <c r="BP57" s="100"/>
      <c r="BQ57" s="100"/>
      <c r="BR57" s="100"/>
      <c r="BS57" s="100"/>
    </row>
    <row r="58" spans="1:71" x14ac:dyDescent="0.25">
      <c r="A58" s="139" t="str">
        <f>+IF(AND(B58='1.5C'!B58,'1.5C'!C58=WB2C!C58),"","NFG")</f>
        <v/>
      </c>
      <c r="B58" s="100" t="str">
        <f>+rawWB2C!B59</f>
        <v>Refrigerated Bulk</v>
      </c>
      <c r="C58" s="100" t="str">
        <f>B58&amp;" "&amp;rawWB2C!C59</f>
        <v>Refrigerated Bulk (DWT) 2,000 - 5,999</v>
      </c>
      <c r="D58" s="140">
        <f>+rawWB2C!D59</f>
        <v>0.93276414087513349</v>
      </c>
      <c r="E58" s="140">
        <f>+rawWB2C!E59</f>
        <v>0.97118463180362868</v>
      </c>
      <c r="F58" s="140">
        <f>+rawWB2C!F59</f>
        <v>1.0096051227321239</v>
      </c>
      <c r="G58" s="140">
        <f>+rawWB2C!G59</f>
        <v>1</v>
      </c>
      <c r="H58" s="140">
        <f>+rawWB2C!H59</f>
        <v>0.98800768734149158</v>
      </c>
      <c r="I58" s="140">
        <f>+rawWB2C!I59</f>
        <v>0.97601537468297861</v>
      </c>
      <c r="J58" s="140">
        <f>+rawWB2C!J59</f>
        <v>0.96402306202446475</v>
      </c>
      <c r="K58" s="140">
        <f>+rawWB2C!K59</f>
        <v>0.95203074936595078</v>
      </c>
      <c r="L58" s="140">
        <f>+rawWB2C!L59</f>
        <v>0.94003843670743692</v>
      </c>
      <c r="M58" s="140">
        <f>+rawWB2C!M59</f>
        <v>0.92804612404892295</v>
      </c>
      <c r="N58" s="140">
        <f>+rawWB2C!N59</f>
        <v>0.91605381139040898</v>
      </c>
      <c r="O58" s="140">
        <f>+rawWB2C!O59</f>
        <v>0.90864291000748421</v>
      </c>
      <c r="P58" s="140">
        <f>+rawWB2C!P59</f>
        <v>0.90123200862455943</v>
      </c>
      <c r="Q58" s="140">
        <f>+rawWB2C!Q59</f>
        <v>0.89382110724163466</v>
      </c>
      <c r="R58" s="140">
        <f>+rawWB2C!R59</f>
        <v>0.88641020585871</v>
      </c>
      <c r="S58" s="140">
        <f>+rawWB2C!S59</f>
        <v>0.87899930447578511</v>
      </c>
      <c r="T58" s="140">
        <f>+rawWB2C!T59</f>
        <v>0.87180038940815741</v>
      </c>
      <c r="U58" s="140">
        <f>+rawWB2C!U59</f>
        <v>0.8646014743405297</v>
      </c>
      <c r="V58" s="140">
        <f>+rawWB2C!V59</f>
        <v>0.85740255927290199</v>
      </c>
      <c r="W58" s="140">
        <f>+rawWB2C!W59</f>
        <v>0.85020364420527428</v>
      </c>
      <c r="X58" s="140">
        <f>+rawWB2C!X59</f>
        <v>0.84300472913764679</v>
      </c>
      <c r="Y58" s="140">
        <f>+rawWB2C!Y59</f>
        <v>0.82507612504973438</v>
      </c>
      <c r="Z58" s="140">
        <f>+rawWB2C!Z59</f>
        <v>0.80714752096182207</v>
      </c>
      <c r="AA58" s="140">
        <f>+rawWB2C!AA59</f>
        <v>0.78921891687390966</v>
      </c>
      <c r="AB58" s="140">
        <f>+rawWB2C!AB59</f>
        <v>0.77129031278599736</v>
      </c>
      <c r="AC58" s="140">
        <f>+rawWB2C!AC59</f>
        <v>0.75336170869808494</v>
      </c>
      <c r="AD58" s="140">
        <f>+rawWB2C!AD59</f>
        <v>0.73954280652627424</v>
      </c>
      <c r="AE58" s="140">
        <f>+rawWB2C!AE59</f>
        <v>0.72572390435446366</v>
      </c>
      <c r="AF58" s="140">
        <f>+rawWB2C!AF59</f>
        <v>0.71190500218265296</v>
      </c>
      <c r="AG58" s="140">
        <f>+rawWB2C!AG59</f>
        <v>0.69808610001084237</v>
      </c>
      <c r="AH58" s="140">
        <f>+rawWB2C!AH59</f>
        <v>0.68426719783903189</v>
      </c>
      <c r="AI58" s="140">
        <f>+rawWB2C!AI59</f>
        <v>0.6724404669399956</v>
      </c>
      <c r="AJ58" s="140">
        <f>+rawWB2C!AJ59</f>
        <v>0.6606137360409593</v>
      </c>
      <c r="AK58" s="140">
        <f>+rawWB2C!AK59</f>
        <v>0.648787005141923</v>
      </c>
      <c r="AL58" s="140">
        <f>+rawWB2C!AL59</f>
        <v>0.6369602742428867</v>
      </c>
      <c r="AM58" s="140">
        <f>+rawWB2C!AM59</f>
        <v>0.62513354334385018</v>
      </c>
      <c r="AN58" s="140"/>
      <c r="AO58" s="140"/>
      <c r="AP58" s="140"/>
      <c r="AQ58" s="140"/>
      <c r="AR58" s="140"/>
      <c r="AS58" s="140"/>
      <c r="AT58" s="140"/>
      <c r="AU58" s="140"/>
      <c r="AV58" s="140"/>
      <c r="AW58" s="140"/>
      <c r="AX58" s="117"/>
      <c r="AY58" s="140"/>
      <c r="AZ58" s="140"/>
      <c r="BA58" s="140"/>
      <c r="BB58" s="140"/>
      <c r="BC58" s="140"/>
      <c r="BD58" s="140"/>
      <c r="BE58" s="140"/>
      <c r="BF58" s="140"/>
      <c r="BG58" s="140"/>
      <c r="BH58" s="100"/>
      <c r="BI58" s="100"/>
      <c r="BJ58" s="100"/>
      <c r="BK58" s="100"/>
      <c r="BL58" s="100"/>
      <c r="BM58" s="100"/>
      <c r="BN58" s="100"/>
      <c r="BO58" s="100"/>
      <c r="BP58" s="100"/>
      <c r="BQ58" s="100"/>
      <c r="BR58" s="100"/>
      <c r="BS58" s="100"/>
    </row>
    <row r="59" spans="1:71" x14ac:dyDescent="0.25">
      <c r="A59" s="139" t="str">
        <f>+IF(AND(B59='1.5C'!B59,'1.5C'!C59=WB2C!C59),"","NFG")</f>
        <v/>
      </c>
      <c r="B59" s="100" t="str">
        <f>+rawWB2C!B60</f>
        <v>Refrigerated Bulk</v>
      </c>
      <c r="C59" s="100" t="str">
        <f>B59&amp;" "&amp;rawWB2C!C60</f>
        <v>Refrigerated Bulk (DWT) 6,000 - 9,999</v>
      </c>
      <c r="D59" s="140">
        <f>+rawWB2C!D60</f>
        <v>0.93276414087513349</v>
      </c>
      <c r="E59" s="140">
        <f>+rawWB2C!E60</f>
        <v>0.97118463180362868</v>
      </c>
      <c r="F59" s="140">
        <f>+rawWB2C!F60</f>
        <v>1.0096051227321239</v>
      </c>
      <c r="G59" s="140">
        <f>+rawWB2C!G60</f>
        <v>1</v>
      </c>
      <c r="H59" s="140">
        <f>+rawWB2C!H60</f>
        <v>0.98800768734149158</v>
      </c>
      <c r="I59" s="140">
        <f>+rawWB2C!I60</f>
        <v>0.97601537468297861</v>
      </c>
      <c r="J59" s="140">
        <f>+rawWB2C!J60</f>
        <v>0.96402306202446475</v>
      </c>
      <c r="K59" s="140">
        <f>+rawWB2C!K60</f>
        <v>0.95203074936595078</v>
      </c>
      <c r="L59" s="140">
        <f>+rawWB2C!L60</f>
        <v>0.94003843670743692</v>
      </c>
      <c r="M59" s="140">
        <f>+rawWB2C!M60</f>
        <v>0.92804612404892295</v>
      </c>
      <c r="N59" s="140">
        <f>+rawWB2C!N60</f>
        <v>0.91605381139040898</v>
      </c>
      <c r="O59" s="140">
        <f>+rawWB2C!O60</f>
        <v>0.90864291000748421</v>
      </c>
      <c r="P59" s="140">
        <f>+rawWB2C!P60</f>
        <v>0.90123200862455943</v>
      </c>
      <c r="Q59" s="140">
        <f>+rawWB2C!Q60</f>
        <v>0.89382110724163466</v>
      </c>
      <c r="R59" s="140">
        <f>+rawWB2C!R60</f>
        <v>0.88641020585871</v>
      </c>
      <c r="S59" s="140">
        <f>+rawWB2C!S60</f>
        <v>0.87899930447578511</v>
      </c>
      <c r="T59" s="140">
        <f>+rawWB2C!T60</f>
        <v>0.87180038940815741</v>
      </c>
      <c r="U59" s="140">
        <f>+rawWB2C!U60</f>
        <v>0.8646014743405297</v>
      </c>
      <c r="V59" s="140">
        <f>+rawWB2C!V60</f>
        <v>0.85740255927290199</v>
      </c>
      <c r="W59" s="140">
        <f>+rawWB2C!W60</f>
        <v>0.85020364420527428</v>
      </c>
      <c r="X59" s="140">
        <f>+rawWB2C!X60</f>
        <v>0.84300472913764679</v>
      </c>
      <c r="Y59" s="140">
        <f>+rawWB2C!Y60</f>
        <v>0.82507612504973438</v>
      </c>
      <c r="Z59" s="140">
        <f>+rawWB2C!Z60</f>
        <v>0.80714752096182207</v>
      </c>
      <c r="AA59" s="140">
        <f>+rawWB2C!AA60</f>
        <v>0.78921891687390966</v>
      </c>
      <c r="AB59" s="140">
        <f>+rawWB2C!AB60</f>
        <v>0.77129031278599736</v>
      </c>
      <c r="AC59" s="140">
        <f>+rawWB2C!AC60</f>
        <v>0.75336170869808494</v>
      </c>
      <c r="AD59" s="140">
        <f>+rawWB2C!AD60</f>
        <v>0.73954280652627424</v>
      </c>
      <c r="AE59" s="140">
        <f>+rawWB2C!AE60</f>
        <v>0.72572390435446366</v>
      </c>
      <c r="AF59" s="140">
        <f>+rawWB2C!AF60</f>
        <v>0.71190500218265296</v>
      </c>
      <c r="AG59" s="140">
        <f>+rawWB2C!AG60</f>
        <v>0.69808610001084237</v>
      </c>
      <c r="AH59" s="140">
        <f>+rawWB2C!AH60</f>
        <v>0.68426719783903189</v>
      </c>
      <c r="AI59" s="140">
        <f>+rawWB2C!AI60</f>
        <v>0.6724404669399956</v>
      </c>
      <c r="AJ59" s="140">
        <f>+rawWB2C!AJ60</f>
        <v>0.6606137360409593</v>
      </c>
      <c r="AK59" s="140">
        <f>+rawWB2C!AK60</f>
        <v>0.648787005141923</v>
      </c>
      <c r="AL59" s="140">
        <f>+rawWB2C!AL60</f>
        <v>0.6369602742428867</v>
      </c>
      <c r="AM59" s="140">
        <f>+rawWB2C!AM60</f>
        <v>0.62513354334385018</v>
      </c>
      <c r="AN59" s="140"/>
      <c r="AO59" s="140"/>
      <c r="AP59" s="140"/>
      <c r="AQ59" s="140"/>
      <c r="AR59" s="140"/>
      <c r="AS59" s="140"/>
      <c r="AT59" s="140"/>
      <c r="AU59" s="140"/>
      <c r="AV59" s="140"/>
      <c r="AW59" s="140"/>
      <c r="AX59" s="117"/>
      <c r="AY59" s="140"/>
      <c r="AZ59" s="140"/>
      <c r="BA59" s="140"/>
      <c r="BB59" s="140"/>
      <c r="BC59" s="140"/>
      <c r="BD59" s="140"/>
      <c r="BE59" s="140"/>
      <c r="BF59" s="140"/>
      <c r="BG59" s="140"/>
      <c r="BH59" s="100"/>
      <c r="BI59" s="100"/>
      <c r="BJ59" s="100"/>
      <c r="BK59" s="100"/>
      <c r="BL59" s="100"/>
      <c r="BM59" s="100"/>
      <c r="BN59" s="100"/>
      <c r="BO59" s="100"/>
      <c r="BP59" s="100"/>
      <c r="BQ59" s="100"/>
      <c r="BR59" s="100"/>
      <c r="BS59" s="100"/>
    </row>
    <row r="60" spans="1:71" x14ac:dyDescent="0.25">
      <c r="A60" s="139" t="str">
        <f>+IF(AND(B60='1.5C'!B60,'1.5C'!C60=WB2C!C60),"","NFG")</f>
        <v/>
      </c>
      <c r="B60" s="100" t="str">
        <f>+rawWB2C!B61</f>
        <v>Refrigerated Bulk</v>
      </c>
      <c r="C60" s="100" t="str">
        <f>B60&amp;" "&amp;rawWB2C!C61</f>
        <v>Refrigerated Bulk (DWT) &gt;10,000</v>
      </c>
      <c r="D60" s="140">
        <f>+rawWB2C!D61</f>
        <v>0.93276414087513349</v>
      </c>
      <c r="E60" s="140">
        <f>+rawWB2C!E61</f>
        <v>0.97118463180362868</v>
      </c>
      <c r="F60" s="140">
        <f>+rawWB2C!F61</f>
        <v>1.0096051227321239</v>
      </c>
      <c r="G60" s="140">
        <f>+rawWB2C!G61</f>
        <v>1</v>
      </c>
      <c r="H60" s="140">
        <f>+rawWB2C!H61</f>
        <v>0.98800768734149158</v>
      </c>
      <c r="I60" s="140">
        <f>+rawWB2C!I61</f>
        <v>0.97601537468297861</v>
      </c>
      <c r="J60" s="140">
        <f>+rawWB2C!J61</f>
        <v>0.96402306202446475</v>
      </c>
      <c r="K60" s="140">
        <f>+rawWB2C!K61</f>
        <v>0.95203074936595078</v>
      </c>
      <c r="L60" s="140">
        <f>+rawWB2C!L61</f>
        <v>0.94003843670743692</v>
      </c>
      <c r="M60" s="140">
        <f>+rawWB2C!M61</f>
        <v>0.92804612404892295</v>
      </c>
      <c r="N60" s="140">
        <f>+rawWB2C!N61</f>
        <v>0.91605381139040898</v>
      </c>
      <c r="O60" s="140">
        <f>+rawWB2C!O61</f>
        <v>0.90864291000748421</v>
      </c>
      <c r="P60" s="140">
        <f>+rawWB2C!P61</f>
        <v>0.90123200862455943</v>
      </c>
      <c r="Q60" s="140">
        <f>+rawWB2C!Q61</f>
        <v>0.89382110724163466</v>
      </c>
      <c r="R60" s="140">
        <f>+rawWB2C!R61</f>
        <v>0.88641020585871</v>
      </c>
      <c r="S60" s="140">
        <f>+rawWB2C!S61</f>
        <v>0.87899930447578511</v>
      </c>
      <c r="T60" s="140">
        <f>+rawWB2C!T61</f>
        <v>0.87180038940815741</v>
      </c>
      <c r="U60" s="140">
        <f>+rawWB2C!U61</f>
        <v>0.8646014743405297</v>
      </c>
      <c r="V60" s="140">
        <f>+rawWB2C!V61</f>
        <v>0.85740255927290199</v>
      </c>
      <c r="W60" s="140">
        <f>+rawWB2C!W61</f>
        <v>0.85020364420527428</v>
      </c>
      <c r="X60" s="140">
        <f>+rawWB2C!X61</f>
        <v>0.84300472913764679</v>
      </c>
      <c r="Y60" s="140">
        <f>+rawWB2C!Y61</f>
        <v>0.82507612504973438</v>
      </c>
      <c r="Z60" s="140">
        <f>+rawWB2C!Z61</f>
        <v>0.80714752096182207</v>
      </c>
      <c r="AA60" s="140">
        <f>+rawWB2C!AA61</f>
        <v>0.78921891687390966</v>
      </c>
      <c r="AB60" s="140">
        <f>+rawWB2C!AB61</f>
        <v>0.77129031278599736</v>
      </c>
      <c r="AC60" s="140">
        <f>+rawWB2C!AC61</f>
        <v>0.75336170869808494</v>
      </c>
      <c r="AD60" s="140">
        <f>+rawWB2C!AD61</f>
        <v>0.73954280652627424</v>
      </c>
      <c r="AE60" s="140">
        <f>+rawWB2C!AE61</f>
        <v>0.72572390435446366</v>
      </c>
      <c r="AF60" s="140">
        <f>+rawWB2C!AF61</f>
        <v>0.71190500218265296</v>
      </c>
      <c r="AG60" s="140">
        <f>+rawWB2C!AG61</f>
        <v>0.69808610001084237</v>
      </c>
      <c r="AH60" s="140">
        <f>+rawWB2C!AH61</f>
        <v>0.68426719783903189</v>
      </c>
      <c r="AI60" s="140">
        <f>+rawWB2C!AI61</f>
        <v>0.6724404669399956</v>
      </c>
      <c r="AJ60" s="140">
        <f>+rawWB2C!AJ61</f>
        <v>0.6606137360409593</v>
      </c>
      <c r="AK60" s="140">
        <f>+rawWB2C!AK61</f>
        <v>0.648787005141923</v>
      </c>
      <c r="AL60" s="140">
        <f>+rawWB2C!AL61</f>
        <v>0.6369602742428867</v>
      </c>
      <c r="AM60" s="140">
        <f>+rawWB2C!AM61</f>
        <v>0.62513354334385018</v>
      </c>
      <c r="AN60" s="140"/>
      <c r="AO60" s="140"/>
      <c r="AP60" s="140"/>
      <c r="AQ60" s="140"/>
      <c r="AR60" s="140"/>
      <c r="AS60" s="140"/>
      <c r="AT60" s="140"/>
      <c r="AU60" s="140"/>
      <c r="AV60" s="140"/>
      <c r="AW60" s="140"/>
      <c r="AX60" s="117"/>
      <c r="AY60" s="140"/>
      <c r="AZ60" s="140"/>
      <c r="BA60" s="140"/>
      <c r="BB60" s="140"/>
      <c r="BC60" s="140"/>
      <c r="BD60" s="140"/>
      <c r="BE60" s="140"/>
      <c r="BF60" s="140"/>
      <c r="BG60" s="140"/>
      <c r="BH60" s="100"/>
      <c r="BI60" s="100"/>
      <c r="BJ60" s="100"/>
      <c r="BK60" s="100"/>
      <c r="BL60" s="100"/>
      <c r="BM60" s="100"/>
      <c r="BN60" s="100"/>
      <c r="BO60" s="100"/>
      <c r="BP60" s="100"/>
      <c r="BQ60" s="100"/>
      <c r="BR60" s="100"/>
      <c r="BS60" s="100"/>
    </row>
    <row r="61" spans="1:71" x14ac:dyDescent="0.25">
      <c r="A61" s="139" t="str">
        <f>+IF(AND(B61='1.5C'!B61,'1.5C'!C61=WB2C!C61),"","NFG")</f>
        <v/>
      </c>
      <c r="B61" s="100" t="str">
        <f>+rawWB2C!B62</f>
        <v>RoRo</v>
      </c>
      <c r="C61" s="100" t="str">
        <f>B61&amp;" "&amp;rawWB2C!C62</f>
        <v>RoRo (DWT) 0 - 4,999</v>
      </c>
      <c r="D61" s="140">
        <f>+rawWB2C!D62</f>
        <v>0.93276414087513349</v>
      </c>
      <c r="E61" s="140">
        <f>+rawWB2C!E62</f>
        <v>0.97118463180362868</v>
      </c>
      <c r="F61" s="140">
        <f>+rawWB2C!F62</f>
        <v>1.0096051227321239</v>
      </c>
      <c r="G61" s="140">
        <f>+rawWB2C!G62</f>
        <v>1</v>
      </c>
      <c r="H61" s="140">
        <f>+rawWB2C!H62</f>
        <v>0.98800768734149158</v>
      </c>
      <c r="I61" s="140">
        <f>+rawWB2C!I62</f>
        <v>0.97601537468297861</v>
      </c>
      <c r="J61" s="140">
        <f>+rawWB2C!J62</f>
        <v>0.96402306202446475</v>
      </c>
      <c r="K61" s="140">
        <f>+rawWB2C!K62</f>
        <v>0.95203074936595078</v>
      </c>
      <c r="L61" s="140">
        <f>+rawWB2C!L62</f>
        <v>0.94003843670743692</v>
      </c>
      <c r="M61" s="140">
        <f>+rawWB2C!M62</f>
        <v>0.92804612404892295</v>
      </c>
      <c r="N61" s="140">
        <f>+rawWB2C!N62</f>
        <v>0.91605381139040898</v>
      </c>
      <c r="O61" s="140">
        <f>+rawWB2C!O62</f>
        <v>0.90864291000748421</v>
      </c>
      <c r="P61" s="140">
        <f>+rawWB2C!P62</f>
        <v>0.90123200862455943</v>
      </c>
      <c r="Q61" s="140">
        <f>+rawWB2C!Q62</f>
        <v>0.89382110724163466</v>
      </c>
      <c r="R61" s="140">
        <f>+rawWB2C!R62</f>
        <v>0.88641020585871</v>
      </c>
      <c r="S61" s="140">
        <f>+rawWB2C!S62</f>
        <v>0.87899930447578511</v>
      </c>
      <c r="T61" s="140">
        <f>+rawWB2C!T62</f>
        <v>0.87180038940815741</v>
      </c>
      <c r="U61" s="140">
        <f>+rawWB2C!U62</f>
        <v>0.8646014743405297</v>
      </c>
      <c r="V61" s="140">
        <f>+rawWB2C!V62</f>
        <v>0.85740255927290199</v>
      </c>
      <c r="W61" s="140">
        <f>+rawWB2C!W62</f>
        <v>0.85020364420527428</v>
      </c>
      <c r="X61" s="140">
        <f>+rawWB2C!X62</f>
        <v>0.84300472913764679</v>
      </c>
      <c r="Y61" s="140">
        <f>+rawWB2C!Y62</f>
        <v>0.82507612504973438</v>
      </c>
      <c r="Z61" s="140">
        <f>+rawWB2C!Z62</f>
        <v>0.80714752096182207</v>
      </c>
      <c r="AA61" s="140">
        <f>+rawWB2C!AA62</f>
        <v>0.78921891687390966</v>
      </c>
      <c r="AB61" s="140">
        <f>+rawWB2C!AB62</f>
        <v>0.77129031278599736</v>
      </c>
      <c r="AC61" s="140">
        <f>+rawWB2C!AC62</f>
        <v>0.75336170869808494</v>
      </c>
      <c r="AD61" s="140">
        <f>+rawWB2C!AD62</f>
        <v>0.73954280652627424</v>
      </c>
      <c r="AE61" s="140">
        <f>+rawWB2C!AE62</f>
        <v>0.72572390435446366</v>
      </c>
      <c r="AF61" s="140">
        <f>+rawWB2C!AF62</f>
        <v>0.71190500218265296</v>
      </c>
      <c r="AG61" s="140">
        <f>+rawWB2C!AG62</f>
        <v>0.69808610001084237</v>
      </c>
      <c r="AH61" s="140">
        <f>+rawWB2C!AH62</f>
        <v>0.68426719783903189</v>
      </c>
      <c r="AI61" s="140">
        <f>+rawWB2C!AI62</f>
        <v>0.6724404669399956</v>
      </c>
      <c r="AJ61" s="140">
        <f>+rawWB2C!AJ62</f>
        <v>0.6606137360409593</v>
      </c>
      <c r="AK61" s="140">
        <f>+rawWB2C!AK62</f>
        <v>0.648787005141923</v>
      </c>
      <c r="AL61" s="140">
        <f>+rawWB2C!AL62</f>
        <v>0.6369602742428867</v>
      </c>
      <c r="AM61" s="140">
        <f>+rawWB2C!AM62</f>
        <v>0.62513354334385018</v>
      </c>
      <c r="AN61" s="140"/>
      <c r="AO61" s="140"/>
      <c r="AP61" s="140"/>
      <c r="AQ61" s="140"/>
      <c r="AR61" s="140"/>
      <c r="AS61" s="140"/>
      <c r="AT61" s="140"/>
      <c r="AU61" s="140"/>
      <c r="AV61" s="140"/>
      <c r="AW61" s="140"/>
      <c r="AX61" s="117"/>
      <c r="AY61" s="140"/>
      <c r="AZ61" s="140"/>
      <c r="BA61" s="140"/>
      <c r="BB61" s="140"/>
      <c r="BC61" s="140"/>
      <c r="BD61" s="140"/>
      <c r="BE61" s="140"/>
      <c r="BF61" s="140"/>
      <c r="BG61" s="140"/>
      <c r="BH61" s="100"/>
      <c r="BI61" s="100"/>
      <c r="BJ61" s="100"/>
      <c r="BK61" s="100"/>
      <c r="BL61" s="100"/>
      <c r="BM61" s="100"/>
      <c r="BN61" s="100"/>
      <c r="BO61" s="100"/>
      <c r="BP61" s="100"/>
      <c r="BQ61" s="100"/>
      <c r="BR61" s="100"/>
      <c r="BS61" s="100"/>
    </row>
    <row r="62" spans="1:71" x14ac:dyDescent="0.25">
      <c r="A62" s="139" t="str">
        <f>+IF(AND(B62='1.5C'!B62,'1.5C'!C62=WB2C!C62),"","NFG")</f>
        <v/>
      </c>
      <c r="B62" s="100" t="str">
        <f>+rawWB2C!B63</f>
        <v>RoRo</v>
      </c>
      <c r="C62" s="100" t="str">
        <f>B62&amp;" "&amp;rawWB2C!C63</f>
        <v>RoRo (DWT) 5,000 - 9,999</v>
      </c>
      <c r="D62" s="140">
        <f>+rawWB2C!D63</f>
        <v>0.93276414087513349</v>
      </c>
      <c r="E62" s="140">
        <f>+rawWB2C!E63</f>
        <v>0.97118463180362868</v>
      </c>
      <c r="F62" s="140">
        <f>+rawWB2C!F63</f>
        <v>1.0096051227321239</v>
      </c>
      <c r="G62" s="140">
        <f>+rawWB2C!G63</f>
        <v>1</v>
      </c>
      <c r="H62" s="140">
        <f>+rawWB2C!H63</f>
        <v>0.98800768734149158</v>
      </c>
      <c r="I62" s="140">
        <f>+rawWB2C!I63</f>
        <v>0.97601537468297861</v>
      </c>
      <c r="J62" s="140">
        <f>+rawWB2C!J63</f>
        <v>0.96402306202446475</v>
      </c>
      <c r="K62" s="140">
        <f>+rawWB2C!K63</f>
        <v>0.95203074936595078</v>
      </c>
      <c r="L62" s="140">
        <f>+rawWB2C!L63</f>
        <v>0.94003843670743692</v>
      </c>
      <c r="M62" s="140">
        <f>+rawWB2C!M63</f>
        <v>0.92804612404892295</v>
      </c>
      <c r="N62" s="140">
        <f>+rawWB2C!N63</f>
        <v>0.91605381139040898</v>
      </c>
      <c r="O62" s="140">
        <f>+rawWB2C!O63</f>
        <v>0.90864291000748421</v>
      </c>
      <c r="P62" s="140">
        <f>+rawWB2C!P63</f>
        <v>0.90123200862455943</v>
      </c>
      <c r="Q62" s="140">
        <f>+rawWB2C!Q63</f>
        <v>0.89382110724163466</v>
      </c>
      <c r="R62" s="140">
        <f>+rawWB2C!R63</f>
        <v>0.88641020585871</v>
      </c>
      <c r="S62" s="140">
        <f>+rawWB2C!S63</f>
        <v>0.87899930447578511</v>
      </c>
      <c r="T62" s="140">
        <f>+rawWB2C!T63</f>
        <v>0.87180038940815741</v>
      </c>
      <c r="U62" s="140">
        <f>+rawWB2C!U63</f>
        <v>0.8646014743405297</v>
      </c>
      <c r="V62" s="140">
        <f>+rawWB2C!V63</f>
        <v>0.85740255927290199</v>
      </c>
      <c r="W62" s="140">
        <f>+rawWB2C!W63</f>
        <v>0.85020364420527428</v>
      </c>
      <c r="X62" s="140">
        <f>+rawWB2C!X63</f>
        <v>0.84300472913764679</v>
      </c>
      <c r="Y62" s="140">
        <f>+rawWB2C!Y63</f>
        <v>0.82507612504973438</v>
      </c>
      <c r="Z62" s="140">
        <f>+rawWB2C!Z63</f>
        <v>0.80714752096182207</v>
      </c>
      <c r="AA62" s="140">
        <f>+rawWB2C!AA63</f>
        <v>0.78921891687390966</v>
      </c>
      <c r="AB62" s="140">
        <f>+rawWB2C!AB63</f>
        <v>0.77129031278599736</v>
      </c>
      <c r="AC62" s="140">
        <f>+rawWB2C!AC63</f>
        <v>0.75336170869808494</v>
      </c>
      <c r="AD62" s="140">
        <f>+rawWB2C!AD63</f>
        <v>0.73954280652627424</v>
      </c>
      <c r="AE62" s="140">
        <f>+rawWB2C!AE63</f>
        <v>0.72572390435446366</v>
      </c>
      <c r="AF62" s="140">
        <f>+rawWB2C!AF63</f>
        <v>0.71190500218265296</v>
      </c>
      <c r="AG62" s="140">
        <f>+rawWB2C!AG63</f>
        <v>0.69808610001084237</v>
      </c>
      <c r="AH62" s="140">
        <f>+rawWB2C!AH63</f>
        <v>0.68426719783903189</v>
      </c>
      <c r="AI62" s="140">
        <f>+rawWB2C!AI63</f>
        <v>0.6724404669399956</v>
      </c>
      <c r="AJ62" s="140">
        <f>+rawWB2C!AJ63</f>
        <v>0.6606137360409593</v>
      </c>
      <c r="AK62" s="140">
        <f>+rawWB2C!AK63</f>
        <v>0.648787005141923</v>
      </c>
      <c r="AL62" s="140">
        <f>+rawWB2C!AL63</f>
        <v>0.6369602742428867</v>
      </c>
      <c r="AM62" s="140">
        <f>+rawWB2C!AM63</f>
        <v>0.62513354334385018</v>
      </c>
      <c r="AN62" s="140"/>
      <c r="AO62" s="140"/>
      <c r="AP62" s="140"/>
      <c r="AQ62" s="140"/>
      <c r="AR62" s="140"/>
      <c r="AS62" s="140"/>
      <c r="AT62" s="140"/>
      <c r="AU62" s="140"/>
      <c r="AV62" s="140"/>
      <c r="AW62" s="140"/>
      <c r="AX62" s="117"/>
      <c r="AY62" s="140"/>
      <c r="AZ62" s="140"/>
      <c r="BA62" s="140"/>
      <c r="BB62" s="140"/>
      <c r="BC62" s="140"/>
      <c r="BD62" s="140"/>
      <c r="BE62" s="140"/>
      <c r="BF62" s="140"/>
      <c r="BG62" s="140"/>
      <c r="BH62" s="100"/>
      <c r="BI62" s="100"/>
      <c r="BJ62" s="100"/>
      <c r="BK62" s="100"/>
      <c r="BL62" s="100"/>
      <c r="BM62" s="100"/>
      <c r="BN62" s="100"/>
      <c r="BO62" s="100"/>
      <c r="BP62" s="100"/>
      <c r="BQ62" s="100"/>
      <c r="BR62" s="100"/>
      <c r="BS62" s="100"/>
    </row>
    <row r="63" spans="1:71" x14ac:dyDescent="0.25">
      <c r="A63" s="139" t="str">
        <f>+IF(AND(B63='1.5C'!B63,'1.5C'!C63=WB2C!C63),"","NFG")</f>
        <v/>
      </c>
      <c r="B63" s="100" t="str">
        <f>+rawWB2C!B64</f>
        <v>RoRo</v>
      </c>
      <c r="C63" s="100" t="str">
        <f>B63&amp;" "&amp;rawWB2C!C64</f>
        <v>RoRo (DWT) 10,000 - 14,999</v>
      </c>
      <c r="D63" s="140">
        <f>+rawWB2C!D64</f>
        <v>0.93276414087513349</v>
      </c>
      <c r="E63" s="140">
        <f>+rawWB2C!E64</f>
        <v>0.97118463180362868</v>
      </c>
      <c r="F63" s="140">
        <f>+rawWB2C!F64</f>
        <v>1.0096051227321239</v>
      </c>
      <c r="G63" s="140">
        <f>+rawWB2C!G64</f>
        <v>1</v>
      </c>
      <c r="H63" s="140">
        <f>+rawWB2C!H64</f>
        <v>0.98800768734149158</v>
      </c>
      <c r="I63" s="140">
        <f>+rawWB2C!I64</f>
        <v>0.97601537468297861</v>
      </c>
      <c r="J63" s="140">
        <f>+rawWB2C!J64</f>
        <v>0.96402306202446475</v>
      </c>
      <c r="K63" s="140">
        <f>+rawWB2C!K64</f>
        <v>0.95203074936595078</v>
      </c>
      <c r="L63" s="140">
        <f>+rawWB2C!L64</f>
        <v>0.94003843670743692</v>
      </c>
      <c r="M63" s="140">
        <f>+rawWB2C!M64</f>
        <v>0.92804612404892295</v>
      </c>
      <c r="N63" s="140">
        <f>+rawWB2C!N64</f>
        <v>0.91605381139040898</v>
      </c>
      <c r="O63" s="140">
        <f>+rawWB2C!O64</f>
        <v>0.90864291000748421</v>
      </c>
      <c r="P63" s="140">
        <f>+rawWB2C!P64</f>
        <v>0.90123200862455943</v>
      </c>
      <c r="Q63" s="140">
        <f>+rawWB2C!Q64</f>
        <v>0.89382110724163466</v>
      </c>
      <c r="R63" s="140">
        <f>+rawWB2C!R64</f>
        <v>0.88641020585871</v>
      </c>
      <c r="S63" s="140">
        <f>+rawWB2C!S64</f>
        <v>0.87899930447578511</v>
      </c>
      <c r="T63" s="140">
        <f>+rawWB2C!T64</f>
        <v>0.87180038940815741</v>
      </c>
      <c r="U63" s="140">
        <f>+rawWB2C!U64</f>
        <v>0.8646014743405297</v>
      </c>
      <c r="V63" s="140">
        <f>+rawWB2C!V64</f>
        <v>0.85740255927290199</v>
      </c>
      <c r="W63" s="140">
        <f>+rawWB2C!W64</f>
        <v>0.85020364420527428</v>
      </c>
      <c r="X63" s="140">
        <f>+rawWB2C!X64</f>
        <v>0.84300472913764679</v>
      </c>
      <c r="Y63" s="140">
        <f>+rawWB2C!Y64</f>
        <v>0.82507612504973438</v>
      </c>
      <c r="Z63" s="140">
        <f>+rawWB2C!Z64</f>
        <v>0.80714752096182207</v>
      </c>
      <c r="AA63" s="140">
        <f>+rawWB2C!AA64</f>
        <v>0.78921891687390966</v>
      </c>
      <c r="AB63" s="140">
        <f>+rawWB2C!AB64</f>
        <v>0.77129031278599736</v>
      </c>
      <c r="AC63" s="140">
        <f>+rawWB2C!AC64</f>
        <v>0.75336170869808494</v>
      </c>
      <c r="AD63" s="140">
        <f>+rawWB2C!AD64</f>
        <v>0.73954280652627424</v>
      </c>
      <c r="AE63" s="140">
        <f>+rawWB2C!AE64</f>
        <v>0.72572390435446366</v>
      </c>
      <c r="AF63" s="140">
        <f>+rawWB2C!AF64</f>
        <v>0.71190500218265296</v>
      </c>
      <c r="AG63" s="140">
        <f>+rawWB2C!AG64</f>
        <v>0.69808610001084237</v>
      </c>
      <c r="AH63" s="140">
        <f>+rawWB2C!AH64</f>
        <v>0.68426719783903189</v>
      </c>
      <c r="AI63" s="140">
        <f>+rawWB2C!AI64</f>
        <v>0.6724404669399956</v>
      </c>
      <c r="AJ63" s="140">
        <f>+rawWB2C!AJ64</f>
        <v>0.6606137360409593</v>
      </c>
      <c r="AK63" s="140">
        <f>+rawWB2C!AK64</f>
        <v>0.648787005141923</v>
      </c>
      <c r="AL63" s="140">
        <f>+rawWB2C!AL64</f>
        <v>0.6369602742428867</v>
      </c>
      <c r="AM63" s="140">
        <f>+rawWB2C!AM64</f>
        <v>0.62513354334385018</v>
      </c>
      <c r="AN63" s="140"/>
      <c r="AO63" s="140"/>
      <c r="AP63" s="140"/>
      <c r="AQ63" s="140"/>
      <c r="AR63" s="140"/>
      <c r="AS63" s="140"/>
      <c r="AT63" s="140"/>
      <c r="AU63" s="140"/>
      <c r="AV63" s="140"/>
      <c r="AW63" s="140"/>
      <c r="AX63" s="117"/>
      <c r="AY63" s="140"/>
      <c r="AZ63" s="140"/>
      <c r="BA63" s="140"/>
      <c r="BB63" s="140"/>
      <c r="BC63" s="140"/>
      <c r="BD63" s="140"/>
      <c r="BE63" s="140"/>
      <c r="BF63" s="140"/>
      <c r="BG63" s="140"/>
      <c r="BH63" s="100"/>
      <c r="BI63" s="100"/>
      <c r="BJ63" s="100"/>
      <c r="BK63" s="100"/>
      <c r="BL63" s="100"/>
      <c r="BM63" s="100"/>
      <c r="BN63" s="100"/>
      <c r="BO63" s="100"/>
      <c r="BP63" s="100"/>
      <c r="BQ63" s="100"/>
      <c r="BR63" s="100"/>
      <c r="BS63" s="100"/>
    </row>
    <row r="64" spans="1:71" x14ac:dyDescent="0.25">
      <c r="A64" s="139" t="str">
        <f>+IF(AND(B64='1.5C'!B64,'1.5C'!C64=WB2C!C64),"","NFG")</f>
        <v/>
      </c>
      <c r="B64" s="100" t="str">
        <f>+rawWB2C!B65</f>
        <v>RoRo</v>
      </c>
      <c r="C64" s="100" t="str">
        <f>B64&amp;" "&amp;rawWB2C!C65</f>
        <v>RoRo (DWT) &gt;15,000</v>
      </c>
      <c r="D64" s="140">
        <f>+rawWB2C!D65</f>
        <v>0.93276414087513349</v>
      </c>
      <c r="E64" s="140">
        <f>+rawWB2C!E65</f>
        <v>0.97118463180362868</v>
      </c>
      <c r="F64" s="140">
        <f>+rawWB2C!F65</f>
        <v>1.0096051227321239</v>
      </c>
      <c r="G64" s="140">
        <f>+rawWB2C!G65</f>
        <v>1</v>
      </c>
      <c r="H64" s="140">
        <f>+rawWB2C!H65</f>
        <v>0.98800768734149158</v>
      </c>
      <c r="I64" s="140">
        <f>+rawWB2C!I65</f>
        <v>0.97601537468297861</v>
      </c>
      <c r="J64" s="140">
        <f>+rawWB2C!J65</f>
        <v>0.96402306202446475</v>
      </c>
      <c r="K64" s="140">
        <f>+rawWB2C!K65</f>
        <v>0.95203074936595078</v>
      </c>
      <c r="L64" s="140">
        <f>+rawWB2C!L65</f>
        <v>0.94003843670743692</v>
      </c>
      <c r="M64" s="140">
        <f>+rawWB2C!M65</f>
        <v>0.92804612404892295</v>
      </c>
      <c r="N64" s="140">
        <f>+rawWB2C!N65</f>
        <v>0.91605381139040898</v>
      </c>
      <c r="O64" s="140">
        <f>+rawWB2C!O65</f>
        <v>0.90864291000748421</v>
      </c>
      <c r="P64" s="140">
        <f>+rawWB2C!P65</f>
        <v>0.90123200862455943</v>
      </c>
      <c r="Q64" s="140">
        <f>+rawWB2C!Q65</f>
        <v>0.89382110724163466</v>
      </c>
      <c r="R64" s="140">
        <f>+rawWB2C!R65</f>
        <v>0.88641020585871</v>
      </c>
      <c r="S64" s="140">
        <f>+rawWB2C!S65</f>
        <v>0.87899930447578511</v>
      </c>
      <c r="T64" s="140">
        <f>+rawWB2C!T65</f>
        <v>0.87180038940815741</v>
      </c>
      <c r="U64" s="140">
        <f>+rawWB2C!U65</f>
        <v>0.8646014743405297</v>
      </c>
      <c r="V64" s="140">
        <f>+rawWB2C!V65</f>
        <v>0.85740255927290199</v>
      </c>
      <c r="W64" s="140">
        <f>+rawWB2C!W65</f>
        <v>0.85020364420527428</v>
      </c>
      <c r="X64" s="140">
        <f>+rawWB2C!X65</f>
        <v>0.84300472913764679</v>
      </c>
      <c r="Y64" s="140">
        <f>+rawWB2C!Y65</f>
        <v>0.82507612504973438</v>
      </c>
      <c r="Z64" s="140">
        <f>+rawWB2C!Z65</f>
        <v>0.80714752096182207</v>
      </c>
      <c r="AA64" s="140">
        <f>+rawWB2C!AA65</f>
        <v>0.78921891687390966</v>
      </c>
      <c r="AB64" s="140">
        <f>+rawWB2C!AB65</f>
        <v>0.77129031278599736</v>
      </c>
      <c r="AC64" s="140">
        <f>+rawWB2C!AC65</f>
        <v>0.75336170869808494</v>
      </c>
      <c r="AD64" s="140">
        <f>+rawWB2C!AD65</f>
        <v>0.73954280652627424</v>
      </c>
      <c r="AE64" s="140">
        <f>+rawWB2C!AE65</f>
        <v>0.72572390435446366</v>
      </c>
      <c r="AF64" s="140">
        <f>+rawWB2C!AF65</f>
        <v>0.71190500218265296</v>
      </c>
      <c r="AG64" s="140">
        <f>+rawWB2C!AG65</f>
        <v>0.69808610001084237</v>
      </c>
      <c r="AH64" s="140">
        <f>+rawWB2C!AH65</f>
        <v>0.68426719783903189</v>
      </c>
      <c r="AI64" s="140">
        <f>+rawWB2C!AI65</f>
        <v>0.6724404669399956</v>
      </c>
      <c r="AJ64" s="140">
        <f>+rawWB2C!AJ65</f>
        <v>0.6606137360409593</v>
      </c>
      <c r="AK64" s="140">
        <f>+rawWB2C!AK65</f>
        <v>0.648787005141923</v>
      </c>
      <c r="AL64" s="140">
        <f>+rawWB2C!AL65</f>
        <v>0.6369602742428867</v>
      </c>
      <c r="AM64" s="140">
        <f>+rawWB2C!AM65</f>
        <v>0.62513354334385018</v>
      </c>
      <c r="AN64" s="140"/>
      <c r="AO64" s="140"/>
      <c r="AP64" s="140"/>
      <c r="AQ64" s="140"/>
      <c r="AR64" s="140"/>
      <c r="AS64" s="140"/>
      <c r="AT64" s="140"/>
      <c r="AU64" s="140"/>
      <c r="AV64" s="140"/>
      <c r="AW64" s="140"/>
      <c r="AX64" s="117"/>
      <c r="AY64" s="140"/>
      <c r="AZ64" s="140"/>
      <c r="BA64" s="140"/>
      <c r="BB64" s="140"/>
      <c r="BC64" s="140"/>
      <c r="BD64" s="140"/>
      <c r="BE64" s="140"/>
      <c r="BF64" s="140"/>
      <c r="BG64" s="140"/>
      <c r="BH64" s="100"/>
      <c r="BI64" s="100"/>
      <c r="BJ64" s="100"/>
      <c r="BK64" s="100"/>
      <c r="BL64" s="100"/>
      <c r="BM64" s="100"/>
      <c r="BN64" s="100"/>
      <c r="BO64" s="100"/>
      <c r="BP64" s="100"/>
      <c r="BQ64" s="100"/>
      <c r="BR64" s="100"/>
      <c r="BS64" s="100"/>
    </row>
    <row r="65" spans="1:71" x14ac:dyDescent="0.25">
      <c r="A65" s="139" t="str">
        <f>+IF(AND(B65='1.5C'!B65,'1.5C'!C65=WB2C!C65),"","NFG")</f>
        <v/>
      </c>
      <c r="B65" s="100" t="str">
        <f>+rawWB2C!B66</f>
        <v>Vehicle Carrier</v>
      </c>
      <c r="C65" s="100" t="str">
        <f>B65&amp;" "&amp;rawWB2C!C66</f>
        <v>Vehicle Carrier (GT) 0 - 29,999</v>
      </c>
      <c r="D65" s="140">
        <f>+rawWB2C!D66</f>
        <v>0.93276414087513349</v>
      </c>
      <c r="E65" s="140">
        <f>+rawWB2C!E66</f>
        <v>0.97118463180362868</v>
      </c>
      <c r="F65" s="140">
        <f>+rawWB2C!F66</f>
        <v>1.0096051227321239</v>
      </c>
      <c r="G65" s="140">
        <f>+rawWB2C!G66</f>
        <v>1</v>
      </c>
      <c r="H65" s="140">
        <f>+rawWB2C!H66</f>
        <v>0.98800768734149158</v>
      </c>
      <c r="I65" s="140">
        <f>+rawWB2C!I66</f>
        <v>0.97601537468297861</v>
      </c>
      <c r="J65" s="140">
        <f>+rawWB2C!J66</f>
        <v>0.96402306202446475</v>
      </c>
      <c r="K65" s="140">
        <f>+rawWB2C!K66</f>
        <v>0.95203074936595078</v>
      </c>
      <c r="L65" s="140">
        <f>+rawWB2C!L66</f>
        <v>0.94003843670743692</v>
      </c>
      <c r="M65" s="140">
        <f>+rawWB2C!M66</f>
        <v>0.92804612404892295</v>
      </c>
      <c r="N65" s="140">
        <f>+rawWB2C!N66</f>
        <v>0.91605381139040898</v>
      </c>
      <c r="O65" s="140">
        <f>+rawWB2C!O66</f>
        <v>0.90864291000748421</v>
      </c>
      <c r="P65" s="140">
        <f>+rawWB2C!P66</f>
        <v>0.90123200862455943</v>
      </c>
      <c r="Q65" s="140">
        <f>+rawWB2C!Q66</f>
        <v>0.89382110724163466</v>
      </c>
      <c r="R65" s="140">
        <f>+rawWB2C!R66</f>
        <v>0.88641020585871</v>
      </c>
      <c r="S65" s="140">
        <f>+rawWB2C!S66</f>
        <v>0.87899930447578511</v>
      </c>
      <c r="T65" s="140">
        <f>+rawWB2C!T66</f>
        <v>0.87180038940815741</v>
      </c>
      <c r="U65" s="140">
        <f>+rawWB2C!U66</f>
        <v>0.8646014743405297</v>
      </c>
      <c r="V65" s="140">
        <f>+rawWB2C!V66</f>
        <v>0.85740255927290199</v>
      </c>
      <c r="W65" s="140">
        <f>+rawWB2C!W66</f>
        <v>0.85020364420527428</v>
      </c>
      <c r="X65" s="140">
        <f>+rawWB2C!X66</f>
        <v>0.84300472913764679</v>
      </c>
      <c r="Y65" s="140">
        <f>+rawWB2C!Y66</f>
        <v>0.82507612504973438</v>
      </c>
      <c r="Z65" s="140">
        <f>+rawWB2C!Z66</f>
        <v>0.80714752096182207</v>
      </c>
      <c r="AA65" s="140">
        <f>+rawWB2C!AA66</f>
        <v>0.78921891687390966</v>
      </c>
      <c r="AB65" s="140">
        <f>+rawWB2C!AB66</f>
        <v>0.77129031278599736</v>
      </c>
      <c r="AC65" s="140">
        <f>+rawWB2C!AC66</f>
        <v>0.75336170869808494</v>
      </c>
      <c r="AD65" s="140">
        <f>+rawWB2C!AD66</f>
        <v>0.73954280652627424</v>
      </c>
      <c r="AE65" s="140">
        <f>+rawWB2C!AE66</f>
        <v>0.72572390435446366</v>
      </c>
      <c r="AF65" s="140">
        <f>+rawWB2C!AF66</f>
        <v>0.71190500218265296</v>
      </c>
      <c r="AG65" s="140">
        <f>+rawWB2C!AG66</f>
        <v>0.69808610001084237</v>
      </c>
      <c r="AH65" s="140">
        <f>+rawWB2C!AH66</f>
        <v>0.68426719783903189</v>
      </c>
      <c r="AI65" s="140">
        <f>+rawWB2C!AI66</f>
        <v>0.6724404669399956</v>
      </c>
      <c r="AJ65" s="140">
        <f>+rawWB2C!AJ66</f>
        <v>0.6606137360409593</v>
      </c>
      <c r="AK65" s="140">
        <f>+rawWB2C!AK66</f>
        <v>0.648787005141923</v>
      </c>
      <c r="AL65" s="140">
        <f>+rawWB2C!AL66</f>
        <v>0.6369602742428867</v>
      </c>
      <c r="AM65" s="140">
        <f>+rawWB2C!AM66</f>
        <v>0.62513354334385018</v>
      </c>
      <c r="AN65" s="140"/>
      <c r="AO65" s="140"/>
      <c r="AP65" s="140"/>
      <c r="AQ65" s="140"/>
      <c r="AR65" s="140"/>
      <c r="AS65" s="140"/>
      <c r="AT65" s="140"/>
      <c r="AU65" s="140"/>
      <c r="AV65" s="140"/>
      <c r="AW65" s="140"/>
      <c r="AX65" s="117"/>
      <c r="AY65" s="140"/>
      <c r="AZ65" s="140"/>
      <c r="BA65" s="140"/>
      <c r="BB65" s="140"/>
      <c r="BC65" s="140"/>
      <c r="BD65" s="140"/>
      <c r="BE65" s="140"/>
      <c r="BF65" s="140"/>
      <c r="BG65" s="140"/>
      <c r="BH65" s="100"/>
      <c r="BI65" s="100"/>
      <c r="BJ65" s="100"/>
      <c r="BK65" s="100"/>
      <c r="BL65" s="100"/>
      <c r="BM65" s="100"/>
      <c r="BN65" s="100"/>
      <c r="BO65" s="100"/>
      <c r="BP65" s="100"/>
      <c r="BQ65" s="100"/>
      <c r="BR65" s="100"/>
      <c r="BS65" s="100"/>
    </row>
    <row r="66" spans="1:71" x14ac:dyDescent="0.25">
      <c r="A66" s="139" t="str">
        <f>+IF(AND(B66='1.5C'!B66,'1.5C'!C66=WB2C!C66),"","NFG")</f>
        <v/>
      </c>
      <c r="B66" s="100" t="str">
        <f>+rawWB2C!B67</f>
        <v>Vehicle Carrier</v>
      </c>
      <c r="C66" s="100" t="str">
        <f>B66&amp;" "&amp;rawWB2C!C67</f>
        <v>Vehicle Carrier (GT) 30,000 - 49,999</v>
      </c>
      <c r="D66" s="140">
        <f>+rawWB2C!D67</f>
        <v>0.93276414087513349</v>
      </c>
      <c r="E66" s="140">
        <f>+rawWB2C!E67</f>
        <v>0.97118463180362868</v>
      </c>
      <c r="F66" s="140">
        <f>+rawWB2C!F67</f>
        <v>1.0096051227321239</v>
      </c>
      <c r="G66" s="140">
        <f>+rawWB2C!G67</f>
        <v>1</v>
      </c>
      <c r="H66" s="140">
        <f>+rawWB2C!H67</f>
        <v>0.98800768734149158</v>
      </c>
      <c r="I66" s="140">
        <f>+rawWB2C!I67</f>
        <v>0.97601537468297861</v>
      </c>
      <c r="J66" s="140">
        <f>+rawWB2C!J67</f>
        <v>0.96402306202446475</v>
      </c>
      <c r="K66" s="140">
        <f>+rawWB2C!K67</f>
        <v>0.95203074936595078</v>
      </c>
      <c r="L66" s="140">
        <f>+rawWB2C!L67</f>
        <v>0.94003843670743692</v>
      </c>
      <c r="M66" s="140">
        <f>+rawWB2C!M67</f>
        <v>0.92804612404892295</v>
      </c>
      <c r="N66" s="140">
        <f>+rawWB2C!N67</f>
        <v>0.91605381139040898</v>
      </c>
      <c r="O66" s="140">
        <f>+rawWB2C!O67</f>
        <v>0.90864291000748421</v>
      </c>
      <c r="P66" s="140">
        <f>+rawWB2C!P67</f>
        <v>0.90123200862455943</v>
      </c>
      <c r="Q66" s="140">
        <f>+rawWB2C!Q67</f>
        <v>0.89382110724163466</v>
      </c>
      <c r="R66" s="140">
        <f>+rawWB2C!R67</f>
        <v>0.88641020585871</v>
      </c>
      <c r="S66" s="140">
        <f>+rawWB2C!S67</f>
        <v>0.87899930447578511</v>
      </c>
      <c r="T66" s="140">
        <f>+rawWB2C!T67</f>
        <v>0.87180038940815741</v>
      </c>
      <c r="U66" s="140">
        <f>+rawWB2C!U67</f>
        <v>0.8646014743405297</v>
      </c>
      <c r="V66" s="140">
        <f>+rawWB2C!V67</f>
        <v>0.85740255927290199</v>
      </c>
      <c r="W66" s="140">
        <f>+rawWB2C!W67</f>
        <v>0.85020364420527428</v>
      </c>
      <c r="X66" s="140">
        <f>+rawWB2C!X67</f>
        <v>0.84300472913764679</v>
      </c>
      <c r="Y66" s="140">
        <f>+rawWB2C!Y67</f>
        <v>0.82507612504973438</v>
      </c>
      <c r="Z66" s="140">
        <f>+rawWB2C!Z67</f>
        <v>0.80714752096182207</v>
      </c>
      <c r="AA66" s="140">
        <f>+rawWB2C!AA67</f>
        <v>0.78921891687390966</v>
      </c>
      <c r="AB66" s="140">
        <f>+rawWB2C!AB67</f>
        <v>0.77129031278599736</v>
      </c>
      <c r="AC66" s="140">
        <f>+rawWB2C!AC67</f>
        <v>0.75336170869808494</v>
      </c>
      <c r="AD66" s="140">
        <f>+rawWB2C!AD67</f>
        <v>0.73954280652627424</v>
      </c>
      <c r="AE66" s="140">
        <f>+rawWB2C!AE67</f>
        <v>0.72572390435446366</v>
      </c>
      <c r="AF66" s="140">
        <f>+rawWB2C!AF67</f>
        <v>0.71190500218265296</v>
      </c>
      <c r="AG66" s="140">
        <f>+rawWB2C!AG67</f>
        <v>0.69808610001084237</v>
      </c>
      <c r="AH66" s="140">
        <f>+rawWB2C!AH67</f>
        <v>0.68426719783903189</v>
      </c>
      <c r="AI66" s="140">
        <f>+rawWB2C!AI67</f>
        <v>0.6724404669399956</v>
      </c>
      <c r="AJ66" s="140">
        <f>+rawWB2C!AJ67</f>
        <v>0.6606137360409593</v>
      </c>
      <c r="AK66" s="140">
        <f>+rawWB2C!AK67</f>
        <v>0.648787005141923</v>
      </c>
      <c r="AL66" s="140">
        <f>+rawWB2C!AL67</f>
        <v>0.6369602742428867</v>
      </c>
      <c r="AM66" s="140">
        <f>+rawWB2C!AM67</f>
        <v>0.62513354334385018</v>
      </c>
      <c r="AN66" s="140"/>
      <c r="AO66" s="140"/>
      <c r="AP66" s="140"/>
      <c r="AQ66" s="140"/>
      <c r="AR66" s="140"/>
      <c r="AS66" s="140"/>
      <c r="AT66" s="140"/>
      <c r="AU66" s="140"/>
      <c r="AV66" s="140"/>
      <c r="AW66" s="140"/>
      <c r="AX66" s="117"/>
      <c r="AY66" s="140"/>
      <c r="AZ66" s="140"/>
      <c r="BA66" s="140"/>
      <c r="BB66" s="140"/>
      <c r="BC66" s="140"/>
      <c r="BD66" s="140"/>
      <c r="BE66" s="140"/>
      <c r="BF66" s="140"/>
      <c r="BG66" s="140"/>
      <c r="BH66" s="100"/>
      <c r="BI66" s="100"/>
      <c r="BJ66" s="100"/>
      <c r="BK66" s="100"/>
      <c r="BL66" s="100"/>
      <c r="BM66" s="100"/>
      <c r="BN66" s="100"/>
      <c r="BO66" s="100"/>
      <c r="BP66" s="100"/>
      <c r="BQ66" s="100"/>
      <c r="BR66" s="100"/>
      <c r="BS66" s="100"/>
    </row>
    <row r="67" spans="1:71" x14ac:dyDescent="0.25">
      <c r="A67" s="139" t="str">
        <f>+IF(AND(B67='1.5C'!B67,'1.5C'!C67=WB2C!C67),"","NFG")</f>
        <v/>
      </c>
      <c r="B67" s="100" t="str">
        <f>+rawWB2C!B68</f>
        <v>Vehicle Carrier</v>
      </c>
      <c r="C67" s="100" t="str">
        <f>B67&amp;" "&amp;rawWB2C!C68</f>
        <v>Vehicle Carrier (GT) &gt;50,000</v>
      </c>
      <c r="D67" s="140">
        <f>+rawWB2C!D68</f>
        <v>0.93276414087513349</v>
      </c>
      <c r="E67" s="140">
        <f>+rawWB2C!E68</f>
        <v>0.97118463180362868</v>
      </c>
      <c r="F67" s="140">
        <f>+rawWB2C!F68</f>
        <v>1.0096051227321239</v>
      </c>
      <c r="G67" s="140">
        <f>+rawWB2C!G68</f>
        <v>1</v>
      </c>
      <c r="H67" s="140">
        <f>+rawWB2C!H68</f>
        <v>0.98800768734149158</v>
      </c>
      <c r="I67" s="140">
        <f>+rawWB2C!I68</f>
        <v>0.97601537468297861</v>
      </c>
      <c r="J67" s="140">
        <f>+rawWB2C!J68</f>
        <v>0.96402306202446475</v>
      </c>
      <c r="K67" s="140">
        <f>+rawWB2C!K68</f>
        <v>0.95203074936595078</v>
      </c>
      <c r="L67" s="140">
        <f>+rawWB2C!L68</f>
        <v>0.94003843670743692</v>
      </c>
      <c r="M67" s="140">
        <f>+rawWB2C!M68</f>
        <v>0.92804612404892295</v>
      </c>
      <c r="N67" s="140">
        <f>+rawWB2C!N68</f>
        <v>0.91605381139040898</v>
      </c>
      <c r="O67" s="140">
        <f>+rawWB2C!O68</f>
        <v>0.90864291000748421</v>
      </c>
      <c r="P67" s="140">
        <f>+rawWB2C!P68</f>
        <v>0.90123200862455943</v>
      </c>
      <c r="Q67" s="140">
        <f>+rawWB2C!Q68</f>
        <v>0.89382110724163466</v>
      </c>
      <c r="R67" s="140">
        <f>+rawWB2C!R68</f>
        <v>0.88641020585871</v>
      </c>
      <c r="S67" s="140">
        <f>+rawWB2C!S68</f>
        <v>0.87899930447578511</v>
      </c>
      <c r="T67" s="140">
        <f>+rawWB2C!T68</f>
        <v>0.87180038940815741</v>
      </c>
      <c r="U67" s="140">
        <f>+rawWB2C!U68</f>
        <v>0.8646014743405297</v>
      </c>
      <c r="V67" s="140">
        <f>+rawWB2C!V68</f>
        <v>0.85740255927290199</v>
      </c>
      <c r="W67" s="140">
        <f>+rawWB2C!W68</f>
        <v>0.85020364420527428</v>
      </c>
      <c r="X67" s="140">
        <f>+rawWB2C!X68</f>
        <v>0.84300472913764679</v>
      </c>
      <c r="Y67" s="140">
        <f>+rawWB2C!Y68</f>
        <v>0.82507612504973438</v>
      </c>
      <c r="Z67" s="140">
        <f>+rawWB2C!Z68</f>
        <v>0.80714752096182207</v>
      </c>
      <c r="AA67" s="140">
        <f>+rawWB2C!AA68</f>
        <v>0.78921891687390966</v>
      </c>
      <c r="AB67" s="140">
        <f>+rawWB2C!AB68</f>
        <v>0.77129031278599736</v>
      </c>
      <c r="AC67" s="140">
        <f>+rawWB2C!AC68</f>
        <v>0.75336170869808494</v>
      </c>
      <c r="AD67" s="140">
        <f>+rawWB2C!AD68</f>
        <v>0.73954280652627424</v>
      </c>
      <c r="AE67" s="140">
        <f>+rawWB2C!AE68</f>
        <v>0.72572390435446366</v>
      </c>
      <c r="AF67" s="140">
        <f>+rawWB2C!AF68</f>
        <v>0.71190500218265296</v>
      </c>
      <c r="AG67" s="140">
        <f>+rawWB2C!AG68</f>
        <v>0.69808610001084237</v>
      </c>
      <c r="AH67" s="140">
        <f>+rawWB2C!AH68</f>
        <v>0.68426719783903189</v>
      </c>
      <c r="AI67" s="140">
        <f>+rawWB2C!AI68</f>
        <v>0.6724404669399956</v>
      </c>
      <c r="AJ67" s="140">
        <f>+rawWB2C!AJ68</f>
        <v>0.6606137360409593</v>
      </c>
      <c r="AK67" s="140">
        <f>+rawWB2C!AK68</f>
        <v>0.648787005141923</v>
      </c>
      <c r="AL67" s="140">
        <f>+rawWB2C!AL68</f>
        <v>0.6369602742428867</v>
      </c>
      <c r="AM67" s="140">
        <f>+rawWB2C!AM68</f>
        <v>0.62513354334385018</v>
      </c>
      <c r="AN67" s="140"/>
      <c r="AO67" s="140"/>
      <c r="AP67" s="140"/>
      <c r="AQ67" s="140"/>
      <c r="AR67" s="140"/>
      <c r="AS67" s="140"/>
      <c r="AT67" s="140"/>
      <c r="AU67" s="140"/>
      <c r="AV67" s="140"/>
      <c r="AW67" s="140"/>
      <c r="AX67" s="117"/>
      <c r="AY67" s="140"/>
      <c r="AZ67" s="140"/>
      <c r="BA67" s="140"/>
      <c r="BB67" s="140"/>
      <c r="BC67" s="140"/>
      <c r="BD67" s="140"/>
      <c r="BE67" s="140"/>
      <c r="BF67" s="140"/>
      <c r="BG67" s="140"/>
      <c r="BH67" s="100"/>
      <c r="BI67" s="100"/>
      <c r="BJ67" s="100"/>
      <c r="BK67" s="100"/>
      <c r="BL67" s="100"/>
      <c r="BM67" s="100"/>
      <c r="BN67" s="100"/>
      <c r="BO67" s="100"/>
      <c r="BP67" s="100"/>
      <c r="BQ67" s="100"/>
      <c r="BR67" s="100"/>
      <c r="BS67" s="100"/>
    </row>
    <row r="68" spans="1:71" x14ac:dyDescent="0.25">
      <c r="A68" s="139" t="str">
        <f>+IF(AND(B68='1.5C'!B68,'1.5C'!C68=WB2C!C68),"","NFG")</f>
        <v/>
      </c>
      <c r="B68" s="100" t="str">
        <f>+rawWB2C!B69</f>
        <v>Offshore</v>
      </c>
      <c r="C68" s="100" t="str">
        <f>B68&amp;" "&amp;rawWB2C!C69</f>
        <v>Offshore (GT) 0-+</v>
      </c>
      <c r="D68" s="140">
        <f>+rawWB2C!D69</f>
        <v>0.93276414087513349</v>
      </c>
      <c r="E68" s="140">
        <f>+rawWB2C!E69</f>
        <v>0.97118463180362868</v>
      </c>
      <c r="F68" s="140">
        <f>+rawWB2C!F69</f>
        <v>1.0096051227321239</v>
      </c>
      <c r="G68" s="140">
        <f>+rawWB2C!G69</f>
        <v>1</v>
      </c>
      <c r="H68" s="140">
        <f>+rawWB2C!H69</f>
        <v>0.98800768734149158</v>
      </c>
      <c r="I68" s="140">
        <f>+rawWB2C!I69</f>
        <v>0.97601537468297861</v>
      </c>
      <c r="J68" s="140">
        <f>+rawWB2C!J69</f>
        <v>0.96402306202446475</v>
      </c>
      <c r="K68" s="140">
        <f>+rawWB2C!K69</f>
        <v>0.95203074936595078</v>
      </c>
      <c r="L68" s="140">
        <f>+rawWB2C!L69</f>
        <v>0.94003843670743692</v>
      </c>
      <c r="M68" s="140">
        <f>+rawWB2C!M69</f>
        <v>0.92804612404892295</v>
      </c>
      <c r="N68" s="140">
        <f>+rawWB2C!N69</f>
        <v>0.91605381139040898</v>
      </c>
      <c r="O68" s="140">
        <f>+rawWB2C!O69</f>
        <v>0.90864291000748421</v>
      </c>
      <c r="P68" s="140">
        <f>+rawWB2C!P69</f>
        <v>0.90123200862455943</v>
      </c>
      <c r="Q68" s="140">
        <f>+rawWB2C!Q69</f>
        <v>0.89382110724163466</v>
      </c>
      <c r="R68" s="140">
        <f>+rawWB2C!R69</f>
        <v>0.88641020585871</v>
      </c>
      <c r="S68" s="140">
        <f>+rawWB2C!S69</f>
        <v>0.87899930447578511</v>
      </c>
      <c r="T68" s="140">
        <f>+rawWB2C!T69</f>
        <v>0.87180038940815741</v>
      </c>
      <c r="U68" s="140">
        <f>+rawWB2C!U69</f>
        <v>0.8646014743405297</v>
      </c>
      <c r="V68" s="140">
        <f>+rawWB2C!V69</f>
        <v>0.85740255927290199</v>
      </c>
      <c r="W68" s="140">
        <f>+rawWB2C!W69</f>
        <v>0.85020364420527428</v>
      </c>
      <c r="X68" s="140">
        <f>+rawWB2C!X69</f>
        <v>0.84300472913764679</v>
      </c>
      <c r="Y68" s="140">
        <f>+rawWB2C!Y69</f>
        <v>0.82507612504973438</v>
      </c>
      <c r="Z68" s="140">
        <f>+rawWB2C!Z69</f>
        <v>0.80714752096182207</v>
      </c>
      <c r="AA68" s="140">
        <f>+rawWB2C!AA69</f>
        <v>0.78921891687390966</v>
      </c>
      <c r="AB68" s="140">
        <f>+rawWB2C!AB69</f>
        <v>0.77129031278599736</v>
      </c>
      <c r="AC68" s="140">
        <f>+rawWB2C!AC69</f>
        <v>0.75336170869808494</v>
      </c>
      <c r="AD68" s="140">
        <f>+rawWB2C!AD69</f>
        <v>0.73954280652627424</v>
      </c>
      <c r="AE68" s="140">
        <f>+rawWB2C!AE69</f>
        <v>0.72572390435446366</v>
      </c>
      <c r="AF68" s="140">
        <f>+rawWB2C!AF69</f>
        <v>0.71190500218265296</v>
      </c>
      <c r="AG68" s="140">
        <f>+rawWB2C!AG69</f>
        <v>0.69808610001084237</v>
      </c>
      <c r="AH68" s="140">
        <f>+rawWB2C!AH69</f>
        <v>0.68426719783903189</v>
      </c>
      <c r="AI68" s="140">
        <f>+rawWB2C!AI69</f>
        <v>0.6724404669399956</v>
      </c>
      <c r="AJ68" s="140">
        <f>+rawWB2C!AJ69</f>
        <v>0.6606137360409593</v>
      </c>
      <c r="AK68" s="140">
        <f>+rawWB2C!AK69</f>
        <v>0.648787005141923</v>
      </c>
      <c r="AL68" s="140">
        <f>+rawWB2C!AL69</f>
        <v>0.6369602742428867</v>
      </c>
      <c r="AM68" s="140">
        <f>+rawWB2C!AM69</f>
        <v>0.62513354334385018</v>
      </c>
      <c r="AN68" s="140"/>
      <c r="AO68" s="140"/>
      <c r="AP68" s="140"/>
      <c r="AQ68" s="140"/>
      <c r="AR68" s="140"/>
      <c r="AS68" s="140"/>
      <c r="AT68" s="140"/>
      <c r="AU68" s="140"/>
      <c r="AV68" s="140"/>
      <c r="AW68" s="140"/>
      <c r="AX68" s="117"/>
      <c r="AY68" s="140"/>
      <c r="AZ68" s="140"/>
      <c r="BA68" s="140"/>
      <c r="BB68" s="140"/>
      <c r="BC68" s="140"/>
      <c r="BD68" s="140"/>
      <c r="BE68" s="140"/>
      <c r="BF68" s="140"/>
      <c r="BG68" s="140"/>
      <c r="BH68" s="100"/>
      <c r="BI68" s="100"/>
      <c r="BJ68" s="100"/>
      <c r="BK68" s="100"/>
      <c r="BL68" s="100"/>
      <c r="BM68" s="100"/>
      <c r="BN68" s="100"/>
      <c r="BO68" s="100"/>
      <c r="BP68" s="100"/>
      <c r="BQ68" s="100"/>
      <c r="BR68" s="100"/>
      <c r="BS68" s="100"/>
    </row>
    <row r="69" spans="1:71" x14ac:dyDescent="0.25">
      <c r="A69" s="139" t="str">
        <f>+IF(AND(B69='1.5C'!B69,'1.5C'!C69=WB2C!C69),"","NFG")</f>
        <v/>
      </c>
      <c r="B69" s="100" t="str">
        <f>+rawWB2C!B70</f>
        <v>Bulk Carrier</v>
      </c>
      <c r="C69" s="100" t="str">
        <f>B69&amp;" "&amp;rawWB2C!C70</f>
        <v>Bulk Carrier Default</v>
      </c>
      <c r="D69" s="140">
        <f>+rawWB2C!D70</f>
        <v>0.93276414087513349</v>
      </c>
      <c r="E69" s="140">
        <f>+rawWB2C!E70</f>
        <v>0.97118463180362868</v>
      </c>
      <c r="F69" s="140">
        <f>+rawWB2C!F70</f>
        <v>1.0096051227321239</v>
      </c>
      <c r="G69" s="140">
        <f>+rawWB2C!G70</f>
        <v>1</v>
      </c>
      <c r="H69" s="140">
        <f>+rawWB2C!H70</f>
        <v>0.98800768734149158</v>
      </c>
      <c r="I69" s="140">
        <f>+rawWB2C!I70</f>
        <v>0.97601537468297861</v>
      </c>
      <c r="J69" s="140">
        <f>+rawWB2C!J70</f>
        <v>0.96402306202446475</v>
      </c>
      <c r="K69" s="140">
        <f>+rawWB2C!K70</f>
        <v>0.95203074936595078</v>
      </c>
      <c r="L69" s="140">
        <f>+rawWB2C!L70</f>
        <v>0.94003843670743692</v>
      </c>
      <c r="M69" s="140">
        <f>+rawWB2C!M70</f>
        <v>0.92804612404892295</v>
      </c>
      <c r="N69" s="140">
        <f>+rawWB2C!N70</f>
        <v>0.91605381139040898</v>
      </c>
      <c r="O69" s="140">
        <f>+rawWB2C!O70</f>
        <v>0.90864291000748421</v>
      </c>
      <c r="P69" s="140">
        <f>+rawWB2C!P70</f>
        <v>0.90123200862455943</v>
      </c>
      <c r="Q69" s="140">
        <f>+rawWB2C!Q70</f>
        <v>0.89382110724163466</v>
      </c>
      <c r="R69" s="140">
        <f>+rawWB2C!R70</f>
        <v>0.88641020585871</v>
      </c>
      <c r="S69" s="140">
        <f>+rawWB2C!S70</f>
        <v>0.87899930447578511</v>
      </c>
      <c r="T69" s="140">
        <f>+rawWB2C!T70</f>
        <v>0.87180038940815741</v>
      </c>
      <c r="U69" s="140">
        <f>+rawWB2C!U70</f>
        <v>0.8646014743405297</v>
      </c>
      <c r="V69" s="140">
        <f>+rawWB2C!V70</f>
        <v>0.85740255927290199</v>
      </c>
      <c r="W69" s="140">
        <f>+rawWB2C!W70</f>
        <v>0.85020364420527428</v>
      </c>
      <c r="X69" s="140">
        <f>+rawWB2C!X70</f>
        <v>0.84300472913764679</v>
      </c>
      <c r="Y69" s="140">
        <f>+rawWB2C!Y70</f>
        <v>0.82507612504973438</v>
      </c>
      <c r="Z69" s="140">
        <f>+rawWB2C!Z70</f>
        <v>0.80714752096182207</v>
      </c>
      <c r="AA69" s="140">
        <f>+rawWB2C!AA70</f>
        <v>0.78921891687390966</v>
      </c>
      <c r="AB69" s="140">
        <f>+rawWB2C!AB70</f>
        <v>0.77129031278599736</v>
      </c>
      <c r="AC69" s="140">
        <f>+rawWB2C!AC70</f>
        <v>0.75336170869808494</v>
      </c>
      <c r="AD69" s="140">
        <f>+rawWB2C!AD70</f>
        <v>0.73954280652627424</v>
      </c>
      <c r="AE69" s="140">
        <f>+rawWB2C!AE70</f>
        <v>0.72572390435446366</v>
      </c>
      <c r="AF69" s="140">
        <f>+rawWB2C!AF70</f>
        <v>0.71190500218265296</v>
      </c>
      <c r="AG69" s="140">
        <f>+rawWB2C!AG70</f>
        <v>0.69808610001084237</v>
      </c>
      <c r="AH69" s="140">
        <f>+rawWB2C!AH70</f>
        <v>0.68426719783903189</v>
      </c>
      <c r="AI69" s="140">
        <f>+rawWB2C!AI70</f>
        <v>0.6724404669399956</v>
      </c>
      <c r="AJ69" s="140">
        <f>+rawWB2C!AJ70</f>
        <v>0.6606137360409593</v>
      </c>
      <c r="AK69" s="140">
        <f>+rawWB2C!AK70</f>
        <v>0.648787005141923</v>
      </c>
      <c r="AL69" s="140">
        <f>+rawWB2C!AL70</f>
        <v>0.6369602742428867</v>
      </c>
      <c r="AM69" s="140">
        <f>+rawWB2C!AM70</f>
        <v>0.62513354334385018</v>
      </c>
      <c r="AN69" s="140"/>
      <c r="AO69" s="140"/>
      <c r="AP69" s="140"/>
      <c r="AQ69" s="140"/>
      <c r="AR69" s="140"/>
      <c r="AS69" s="140"/>
      <c r="AT69" s="140"/>
      <c r="AU69" s="140"/>
      <c r="AV69" s="140"/>
      <c r="AW69" s="140"/>
      <c r="AX69" s="117"/>
      <c r="AY69" s="140"/>
      <c r="AZ69" s="140"/>
      <c r="BA69" s="140"/>
      <c r="BB69" s="140"/>
      <c r="BC69" s="140"/>
      <c r="BD69" s="140"/>
      <c r="BE69" s="140"/>
      <c r="BF69" s="140"/>
      <c r="BG69" s="140"/>
      <c r="BH69" s="100"/>
      <c r="BI69" s="100"/>
      <c r="BJ69" s="100"/>
      <c r="BK69" s="100"/>
      <c r="BL69" s="100"/>
      <c r="BM69" s="100"/>
      <c r="BN69" s="100"/>
      <c r="BO69" s="100"/>
      <c r="BP69" s="100"/>
      <c r="BQ69" s="100"/>
      <c r="BR69" s="100"/>
      <c r="BS69" s="100"/>
    </row>
    <row r="70" spans="1:71" x14ac:dyDescent="0.25">
      <c r="A70" s="139" t="str">
        <f>+IF(AND(B70='1.5C'!B70,'1.5C'!C70=WB2C!C70),"","NFG")</f>
        <v/>
      </c>
      <c r="B70" s="100" t="str">
        <f>+rawWB2C!B71</f>
        <v>Chemical Tanker</v>
      </c>
      <c r="C70" s="100" t="str">
        <f>B70&amp;" "&amp;rawWB2C!C71</f>
        <v>Chemical Tanker Default</v>
      </c>
      <c r="D70" s="140">
        <f>+rawWB2C!D71</f>
        <v>0.93276414087513349</v>
      </c>
      <c r="E70" s="140">
        <f>+rawWB2C!E71</f>
        <v>0.97118463180362868</v>
      </c>
      <c r="F70" s="140">
        <f>+rawWB2C!F71</f>
        <v>1.0096051227321239</v>
      </c>
      <c r="G70" s="140">
        <f>+rawWB2C!G71</f>
        <v>1</v>
      </c>
      <c r="H70" s="140">
        <f>+rawWB2C!H71</f>
        <v>0.98800768734149158</v>
      </c>
      <c r="I70" s="140">
        <f>+rawWB2C!I71</f>
        <v>0.97601537468297861</v>
      </c>
      <c r="J70" s="140">
        <f>+rawWB2C!J71</f>
        <v>0.96402306202446475</v>
      </c>
      <c r="K70" s="140">
        <f>+rawWB2C!K71</f>
        <v>0.95203074936595078</v>
      </c>
      <c r="L70" s="140">
        <f>+rawWB2C!L71</f>
        <v>0.94003843670743692</v>
      </c>
      <c r="M70" s="140">
        <f>+rawWB2C!M71</f>
        <v>0.92804612404892295</v>
      </c>
      <c r="N70" s="140">
        <f>+rawWB2C!N71</f>
        <v>0.91605381139040898</v>
      </c>
      <c r="O70" s="140">
        <f>+rawWB2C!O71</f>
        <v>0.90864291000748421</v>
      </c>
      <c r="P70" s="140">
        <f>+rawWB2C!P71</f>
        <v>0.90123200862455943</v>
      </c>
      <c r="Q70" s="140">
        <f>+rawWB2C!Q71</f>
        <v>0.89382110724163466</v>
      </c>
      <c r="R70" s="140">
        <f>+rawWB2C!R71</f>
        <v>0.88641020585871</v>
      </c>
      <c r="S70" s="140">
        <f>+rawWB2C!S71</f>
        <v>0.87899930447578511</v>
      </c>
      <c r="T70" s="140">
        <f>+rawWB2C!T71</f>
        <v>0.87180038940815741</v>
      </c>
      <c r="U70" s="140">
        <f>+rawWB2C!U71</f>
        <v>0.8646014743405297</v>
      </c>
      <c r="V70" s="140">
        <f>+rawWB2C!V71</f>
        <v>0.85740255927290199</v>
      </c>
      <c r="W70" s="140">
        <f>+rawWB2C!W71</f>
        <v>0.85020364420527428</v>
      </c>
      <c r="X70" s="140">
        <f>+rawWB2C!X71</f>
        <v>0.84300472913764679</v>
      </c>
      <c r="Y70" s="140">
        <f>+rawWB2C!Y71</f>
        <v>0.82507612504973438</v>
      </c>
      <c r="Z70" s="140">
        <f>+rawWB2C!Z71</f>
        <v>0.80714752096182207</v>
      </c>
      <c r="AA70" s="140">
        <f>+rawWB2C!AA71</f>
        <v>0.78921891687390966</v>
      </c>
      <c r="AB70" s="140">
        <f>+rawWB2C!AB71</f>
        <v>0.77129031278599736</v>
      </c>
      <c r="AC70" s="140">
        <f>+rawWB2C!AC71</f>
        <v>0.75336170869808494</v>
      </c>
      <c r="AD70" s="140">
        <f>+rawWB2C!AD71</f>
        <v>0.73954280652627424</v>
      </c>
      <c r="AE70" s="140">
        <f>+rawWB2C!AE71</f>
        <v>0.72572390435446366</v>
      </c>
      <c r="AF70" s="140">
        <f>+rawWB2C!AF71</f>
        <v>0.71190500218265296</v>
      </c>
      <c r="AG70" s="140">
        <f>+rawWB2C!AG71</f>
        <v>0.69808610001084237</v>
      </c>
      <c r="AH70" s="140">
        <f>+rawWB2C!AH71</f>
        <v>0.68426719783903189</v>
      </c>
      <c r="AI70" s="140">
        <f>+rawWB2C!AI71</f>
        <v>0.6724404669399956</v>
      </c>
      <c r="AJ70" s="140">
        <f>+rawWB2C!AJ71</f>
        <v>0.6606137360409593</v>
      </c>
      <c r="AK70" s="140">
        <f>+rawWB2C!AK71</f>
        <v>0.648787005141923</v>
      </c>
      <c r="AL70" s="140">
        <f>+rawWB2C!AL71</f>
        <v>0.6369602742428867</v>
      </c>
      <c r="AM70" s="140">
        <f>+rawWB2C!AM71</f>
        <v>0.62513354334385018</v>
      </c>
      <c r="AN70" s="140"/>
      <c r="AO70" s="140"/>
      <c r="AP70" s="140"/>
      <c r="AQ70" s="140"/>
      <c r="AR70" s="140"/>
      <c r="AS70" s="140"/>
      <c r="AT70" s="140"/>
      <c r="AU70" s="140"/>
      <c r="AV70" s="140"/>
      <c r="AW70" s="140"/>
      <c r="AX70" s="117"/>
      <c r="AY70" s="140"/>
      <c r="AZ70" s="140"/>
      <c r="BA70" s="140"/>
      <c r="BB70" s="140"/>
      <c r="BC70" s="140"/>
      <c r="BD70" s="140"/>
      <c r="BE70" s="140"/>
      <c r="BF70" s="140"/>
      <c r="BG70" s="140"/>
      <c r="BH70" s="100"/>
      <c r="BI70" s="100"/>
      <c r="BJ70" s="100"/>
      <c r="BK70" s="100"/>
      <c r="BL70" s="100"/>
      <c r="BM70" s="100"/>
      <c r="BN70" s="100"/>
      <c r="BO70" s="100"/>
      <c r="BP70" s="100"/>
      <c r="BQ70" s="100"/>
      <c r="BR70" s="100"/>
      <c r="BS70" s="100"/>
    </row>
    <row r="71" spans="1:71" x14ac:dyDescent="0.25">
      <c r="A71" s="139" t="str">
        <f>+IF(AND(B71='1.5C'!B71,'1.5C'!C71=WB2C!C71),"","NFG")</f>
        <v/>
      </c>
      <c r="B71" s="100" t="str">
        <f>+rawWB2C!B72</f>
        <v>Container</v>
      </c>
      <c r="C71" s="100" t="str">
        <f>B71&amp;" "&amp;rawWB2C!C72</f>
        <v>Container Default</v>
      </c>
      <c r="D71" s="140">
        <f>+rawWB2C!D72</f>
        <v>0.93276414087513349</v>
      </c>
      <c r="E71" s="140">
        <f>+rawWB2C!E72</f>
        <v>0.97118463180362868</v>
      </c>
      <c r="F71" s="140">
        <f>+rawWB2C!F72</f>
        <v>1.0096051227321239</v>
      </c>
      <c r="G71" s="140">
        <f>+rawWB2C!G72</f>
        <v>1</v>
      </c>
      <c r="H71" s="140">
        <f>+rawWB2C!H72</f>
        <v>0.98800768734149158</v>
      </c>
      <c r="I71" s="140">
        <f>+rawWB2C!I72</f>
        <v>0.97601537468297861</v>
      </c>
      <c r="J71" s="140">
        <f>+rawWB2C!J72</f>
        <v>0.96402306202446475</v>
      </c>
      <c r="K71" s="140">
        <f>+rawWB2C!K72</f>
        <v>0.95203074936595078</v>
      </c>
      <c r="L71" s="140">
        <f>+rawWB2C!L72</f>
        <v>0.94003843670743692</v>
      </c>
      <c r="M71" s="140">
        <f>+rawWB2C!M72</f>
        <v>0.92804612404892295</v>
      </c>
      <c r="N71" s="140">
        <f>+rawWB2C!N72</f>
        <v>0.91605381139040898</v>
      </c>
      <c r="O71" s="140">
        <f>+rawWB2C!O72</f>
        <v>0.90864291000748421</v>
      </c>
      <c r="P71" s="140">
        <f>+rawWB2C!P72</f>
        <v>0.90123200862455943</v>
      </c>
      <c r="Q71" s="140">
        <f>+rawWB2C!Q72</f>
        <v>0.89382110724163466</v>
      </c>
      <c r="R71" s="140">
        <f>+rawWB2C!R72</f>
        <v>0.88641020585871</v>
      </c>
      <c r="S71" s="140">
        <f>+rawWB2C!S72</f>
        <v>0.87899930447578511</v>
      </c>
      <c r="T71" s="140">
        <f>+rawWB2C!T72</f>
        <v>0.87180038940815741</v>
      </c>
      <c r="U71" s="140">
        <f>+rawWB2C!U72</f>
        <v>0.8646014743405297</v>
      </c>
      <c r="V71" s="140">
        <f>+rawWB2C!V72</f>
        <v>0.85740255927290199</v>
      </c>
      <c r="W71" s="140">
        <f>+rawWB2C!W72</f>
        <v>0.85020364420527428</v>
      </c>
      <c r="X71" s="140">
        <f>+rawWB2C!X72</f>
        <v>0.84300472913764679</v>
      </c>
      <c r="Y71" s="140">
        <f>+rawWB2C!Y72</f>
        <v>0.82507612504973438</v>
      </c>
      <c r="Z71" s="140">
        <f>+rawWB2C!Z72</f>
        <v>0.80714752096182207</v>
      </c>
      <c r="AA71" s="140">
        <f>+rawWB2C!AA72</f>
        <v>0.78921891687390966</v>
      </c>
      <c r="AB71" s="140">
        <f>+rawWB2C!AB72</f>
        <v>0.77129031278599736</v>
      </c>
      <c r="AC71" s="140">
        <f>+rawWB2C!AC72</f>
        <v>0.75336170869808494</v>
      </c>
      <c r="AD71" s="140">
        <f>+rawWB2C!AD72</f>
        <v>0.73954280652627424</v>
      </c>
      <c r="AE71" s="140">
        <f>+rawWB2C!AE72</f>
        <v>0.72572390435446366</v>
      </c>
      <c r="AF71" s="140">
        <f>+rawWB2C!AF72</f>
        <v>0.71190500218265296</v>
      </c>
      <c r="AG71" s="140">
        <f>+rawWB2C!AG72</f>
        <v>0.69808610001084237</v>
      </c>
      <c r="AH71" s="140">
        <f>+rawWB2C!AH72</f>
        <v>0.68426719783903189</v>
      </c>
      <c r="AI71" s="140">
        <f>+rawWB2C!AI72</f>
        <v>0.6724404669399956</v>
      </c>
      <c r="AJ71" s="140">
        <f>+rawWB2C!AJ72</f>
        <v>0.6606137360409593</v>
      </c>
      <c r="AK71" s="140">
        <f>+rawWB2C!AK72</f>
        <v>0.648787005141923</v>
      </c>
      <c r="AL71" s="140">
        <f>+rawWB2C!AL72</f>
        <v>0.6369602742428867</v>
      </c>
      <c r="AM71" s="140">
        <f>+rawWB2C!AM72</f>
        <v>0.62513354334385018</v>
      </c>
      <c r="AN71" s="140"/>
      <c r="AO71" s="140"/>
      <c r="AP71" s="140"/>
      <c r="AQ71" s="140"/>
      <c r="AR71" s="140"/>
      <c r="AS71" s="140"/>
      <c r="AT71" s="140"/>
      <c r="AU71" s="140"/>
      <c r="AV71" s="140"/>
      <c r="AW71" s="140"/>
      <c r="AX71" s="117"/>
      <c r="AY71" s="140"/>
      <c r="AZ71" s="140"/>
      <c r="BA71" s="140"/>
      <c r="BB71" s="140"/>
      <c r="BC71" s="140"/>
      <c r="BD71" s="140"/>
      <c r="BE71" s="140"/>
      <c r="BF71" s="140"/>
      <c r="BG71" s="140"/>
      <c r="BH71" s="100"/>
      <c r="BI71" s="100"/>
      <c r="BJ71" s="100"/>
      <c r="BK71" s="100"/>
      <c r="BL71" s="100"/>
      <c r="BM71" s="100"/>
      <c r="BN71" s="100"/>
      <c r="BO71" s="100"/>
      <c r="BP71" s="100"/>
      <c r="BQ71" s="100"/>
      <c r="BR71" s="100"/>
      <c r="BS71" s="100"/>
    </row>
    <row r="72" spans="1:71" x14ac:dyDescent="0.25">
      <c r="A72" s="139" t="str">
        <f>+IF(AND(B72='1.5C'!B72,'1.5C'!C72=WB2C!C72),"","NFG")</f>
        <v/>
      </c>
      <c r="B72" s="100" t="str">
        <f>+rawWB2C!B73</f>
        <v>General Cargo</v>
      </c>
      <c r="C72" s="100" t="str">
        <f>B72&amp;" "&amp;rawWB2C!C73</f>
        <v>General Cargo Default</v>
      </c>
      <c r="D72" s="140">
        <f>+rawWB2C!D73</f>
        <v>0.93276414087513349</v>
      </c>
      <c r="E72" s="140">
        <f>+rawWB2C!E73</f>
        <v>0.97118463180362868</v>
      </c>
      <c r="F72" s="140">
        <f>+rawWB2C!F73</f>
        <v>1.0096051227321239</v>
      </c>
      <c r="G72" s="140">
        <f>+rawWB2C!G73</f>
        <v>1</v>
      </c>
      <c r="H72" s="140">
        <f>+rawWB2C!H73</f>
        <v>0.98800768734149158</v>
      </c>
      <c r="I72" s="140">
        <f>+rawWB2C!I73</f>
        <v>0.97601537468297861</v>
      </c>
      <c r="J72" s="140">
        <f>+rawWB2C!J73</f>
        <v>0.96402306202446475</v>
      </c>
      <c r="K72" s="140">
        <f>+rawWB2C!K73</f>
        <v>0.95203074936595078</v>
      </c>
      <c r="L72" s="140">
        <f>+rawWB2C!L73</f>
        <v>0.94003843670743692</v>
      </c>
      <c r="M72" s="140">
        <f>+rawWB2C!M73</f>
        <v>0.92804612404892295</v>
      </c>
      <c r="N72" s="140">
        <f>+rawWB2C!N73</f>
        <v>0.91605381139040898</v>
      </c>
      <c r="O72" s="140">
        <f>+rawWB2C!O73</f>
        <v>0.90864291000748421</v>
      </c>
      <c r="P72" s="140">
        <f>+rawWB2C!P73</f>
        <v>0.90123200862455943</v>
      </c>
      <c r="Q72" s="140">
        <f>+rawWB2C!Q73</f>
        <v>0.89382110724163466</v>
      </c>
      <c r="R72" s="140">
        <f>+rawWB2C!R73</f>
        <v>0.88641020585871</v>
      </c>
      <c r="S72" s="140">
        <f>+rawWB2C!S73</f>
        <v>0.87899930447578511</v>
      </c>
      <c r="T72" s="140">
        <f>+rawWB2C!T73</f>
        <v>0.87180038940815741</v>
      </c>
      <c r="U72" s="140">
        <f>+rawWB2C!U73</f>
        <v>0.8646014743405297</v>
      </c>
      <c r="V72" s="140">
        <f>+rawWB2C!V73</f>
        <v>0.85740255927290199</v>
      </c>
      <c r="W72" s="140">
        <f>+rawWB2C!W73</f>
        <v>0.85020364420527428</v>
      </c>
      <c r="X72" s="140">
        <f>+rawWB2C!X73</f>
        <v>0.84300472913764679</v>
      </c>
      <c r="Y72" s="140">
        <f>+rawWB2C!Y73</f>
        <v>0.82507612504973438</v>
      </c>
      <c r="Z72" s="140">
        <f>+rawWB2C!Z73</f>
        <v>0.80714752096182207</v>
      </c>
      <c r="AA72" s="140">
        <f>+rawWB2C!AA73</f>
        <v>0.78921891687390966</v>
      </c>
      <c r="AB72" s="140">
        <f>+rawWB2C!AB73</f>
        <v>0.77129031278599736</v>
      </c>
      <c r="AC72" s="140">
        <f>+rawWB2C!AC73</f>
        <v>0.75336170869808494</v>
      </c>
      <c r="AD72" s="140">
        <f>+rawWB2C!AD73</f>
        <v>0.73954280652627424</v>
      </c>
      <c r="AE72" s="140">
        <f>+rawWB2C!AE73</f>
        <v>0.72572390435446366</v>
      </c>
      <c r="AF72" s="140">
        <f>+rawWB2C!AF73</f>
        <v>0.71190500218265296</v>
      </c>
      <c r="AG72" s="140">
        <f>+rawWB2C!AG73</f>
        <v>0.69808610001084237</v>
      </c>
      <c r="AH72" s="140">
        <f>+rawWB2C!AH73</f>
        <v>0.68426719783903189</v>
      </c>
      <c r="AI72" s="140">
        <f>+rawWB2C!AI73</f>
        <v>0.6724404669399956</v>
      </c>
      <c r="AJ72" s="140">
        <f>+rawWB2C!AJ73</f>
        <v>0.6606137360409593</v>
      </c>
      <c r="AK72" s="140">
        <f>+rawWB2C!AK73</f>
        <v>0.648787005141923</v>
      </c>
      <c r="AL72" s="140">
        <f>+rawWB2C!AL73</f>
        <v>0.6369602742428867</v>
      </c>
      <c r="AM72" s="140">
        <f>+rawWB2C!AM73</f>
        <v>0.62513354334385018</v>
      </c>
      <c r="AN72" s="140"/>
      <c r="AO72" s="140"/>
      <c r="AP72" s="140"/>
      <c r="AQ72" s="140"/>
      <c r="AR72" s="140"/>
      <c r="AS72" s="140"/>
      <c r="AT72" s="140"/>
      <c r="AU72" s="140"/>
      <c r="AV72" s="140"/>
      <c r="AW72" s="140"/>
      <c r="AX72" s="117"/>
      <c r="AY72" s="140"/>
      <c r="AZ72" s="140"/>
      <c r="BA72" s="140"/>
      <c r="BB72" s="140"/>
      <c r="BC72" s="140"/>
      <c r="BD72" s="140"/>
      <c r="BE72" s="140"/>
      <c r="BF72" s="140"/>
      <c r="BG72" s="140"/>
      <c r="BH72" s="100"/>
      <c r="BI72" s="100"/>
      <c r="BJ72" s="100"/>
      <c r="BK72" s="100"/>
      <c r="BL72" s="100"/>
      <c r="BM72" s="100"/>
      <c r="BN72" s="100"/>
      <c r="BO72" s="100"/>
      <c r="BP72" s="100"/>
      <c r="BQ72" s="100"/>
      <c r="BR72" s="100"/>
      <c r="BS72" s="100"/>
    </row>
    <row r="73" spans="1:71" x14ac:dyDescent="0.25">
      <c r="A73" s="139" t="str">
        <f>+IF(AND(B73='1.5C'!B73,'1.5C'!C73=WB2C!C73),"","NFG")</f>
        <v/>
      </c>
      <c r="B73" s="100" t="str">
        <f>+rawWB2C!B74</f>
        <v>Liquefied Gas Tanker</v>
      </c>
      <c r="C73" s="100" t="str">
        <f>B73&amp;" "&amp;rawWB2C!C74</f>
        <v>Liquefied Gas Tanker Default</v>
      </c>
      <c r="D73" s="140">
        <f>+rawWB2C!D74</f>
        <v>0.93276414087513349</v>
      </c>
      <c r="E73" s="140">
        <f>+rawWB2C!E74</f>
        <v>0.97118463180362868</v>
      </c>
      <c r="F73" s="140">
        <f>+rawWB2C!F74</f>
        <v>1.0096051227321239</v>
      </c>
      <c r="G73" s="140">
        <f>+rawWB2C!G74</f>
        <v>1</v>
      </c>
      <c r="H73" s="140">
        <f>+rawWB2C!H74</f>
        <v>0.98800768734149158</v>
      </c>
      <c r="I73" s="140">
        <f>+rawWB2C!I74</f>
        <v>0.97601537468297861</v>
      </c>
      <c r="J73" s="140">
        <f>+rawWB2C!J74</f>
        <v>0.96402306202446475</v>
      </c>
      <c r="K73" s="140">
        <f>+rawWB2C!K74</f>
        <v>0.95203074936595078</v>
      </c>
      <c r="L73" s="140">
        <f>+rawWB2C!L74</f>
        <v>0.94003843670743692</v>
      </c>
      <c r="M73" s="140">
        <f>+rawWB2C!M74</f>
        <v>0.92804612404892295</v>
      </c>
      <c r="N73" s="140">
        <f>+rawWB2C!N74</f>
        <v>0.91605381139040898</v>
      </c>
      <c r="O73" s="140">
        <f>+rawWB2C!O74</f>
        <v>0.90864291000748421</v>
      </c>
      <c r="P73" s="140">
        <f>+rawWB2C!P74</f>
        <v>0.90123200862455943</v>
      </c>
      <c r="Q73" s="140">
        <f>+rawWB2C!Q74</f>
        <v>0.89382110724163466</v>
      </c>
      <c r="R73" s="140">
        <f>+rawWB2C!R74</f>
        <v>0.88641020585871</v>
      </c>
      <c r="S73" s="140">
        <f>+rawWB2C!S74</f>
        <v>0.87899930447578511</v>
      </c>
      <c r="T73" s="140">
        <f>+rawWB2C!T74</f>
        <v>0.87180038940815741</v>
      </c>
      <c r="U73" s="140">
        <f>+rawWB2C!U74</f>
        <v>0.8646014743405297</v>
      </c>
      <c r="V73" s="140">
        <f>+rawWB2C!V74</f>
        <v>0.85740255927290199</v>
      </c>
      <c r="W73" s="140">
        <f>+rawWB2C!W74</f>
        <v>0.85020364420527428</v>
      </c>
      <c r="X73" s="140">
        <f>+rawWB2C!X74</f>
        <v>0.84300472913764679</v>
      </c>
      <c r="Y73" s="140">
        <f>+rawWB2C!Y74</f>
        <v>0.82507612504973438</v>
      </c>
      <c r="Z73" s="140">
        <f>+rawWB2C!Z74</f>
        <v>0.80714752096182207</v>
      </c>
      <c r="AA73" s="140">
        <f>+rawWB2C!AA74</f>
        <v>0.78921891687390966</v>
      </c>
      <c r="AB73" s="140">
        <f>+rawWB2C!AB74</f>
        <v>0.77129031278599736</v>
      </c>
      <c r="AC73" s="140">
        <f>+rawWB2C!AC74</f>
        <v>0.75336170869808494</v>
      </c>
      <c r="AD73" s="140">
        <f>+rawWB2C!AD74</f>
        <v>0.73954280652627424</v>
      </c>
      <c r="AE73" s="140">
        <f>+rawWB2C!AE74</f>
        <v>0.72572390435446366</v>
      </c>
      <c r="AF73" s="140">
        <f>+rawWB2C!AF74</f>
        <v>0.71190500218265296</v>
      </c>
      <c r="AG73" s="140">
        <f>+rawWB2C!AG74</f>
        <v>0.69808610001084237</v>
      </c>
      <c r="AH73" s="140">
        <f>+rawWB2C!AH74</f>
        <v>0.68426719783903189</v>
      </c>
      <c r="AI73" s="140">
        <f>+rawWB2C!AI74</f>
        <v>0.6724404669399956</v>
      </c>
      <c r="AJ73" s="140">
        <f>+rawWB2C!AJ74</f>
        <v>0.6606137360409593</v>
      </c>
      <c r="AK73" s="140">
        <f>+rawWB2C!AK74</f>
        <v>0.648787005141923</v>
      </c>
      <c r="AL73" s="140">
        <f>+rawWB2C!AL74</f>
        <v>0.6369602742428867</v>
      </c>
      <c r="AM73" s="140">
        <f>+rawWB2C!AM74</f>
        <v>0.62513354334385018</v>
      </c>
      <c r="AN73" s="140"/>
      <c r="AO73" s="140"/>
      <c r="AP73" s="140"/>
      <c r="AQ73" s="140"/>
      <c r="AR73" s="140"/>
      <c r="AS73" s="140"/>
      <c r="AT73" s="140"/>
      <c r="AU73" s="140"/>
      <c r="AV73" s="140"/>
      <c r="AW73" s="140"/>
      <c r="AX73" s="117"/>
      <c r="AY73" s="140"/>
      <c r="AZ73" s="140"/>
      <c r="BA73" s="140"/>
      <c r="BB73" s="140"/>
      <c r="BC73" s="140"/>
      <c r="BD73" s="140"/>
      <c r="BE73" s="140"/>
      <c r="BF73" s="140"/>
      <c r="BG73" s="140"/>
      <c r="BH73" s="100"/>
      <c r="BI73" s="100"/>
      <c r="BJ73" s="100"/>
      <c r="BK73" s="100"/>
      <c r="BL73" s="100"/>
      <c r="BM73" s="100"/>
      <c r="BN73" s="100"/>
      <c r="BO73" s="100"/>
      <c r="BP73" s="100"/>
      <c r="BQ73" s="100"/>
      <c r="BR73" s="100"/>
      <c r="BS73" s="100"/>
    </row>
    <row r="74" spans="1:71" x14ac:dyDescent="0.25">
      <c r="A74" s="139" t="str">
        <f>+IF(AND(B74='1.5C'!B74,'1.5C'!C74=WB2C!C74),"","NFG")</f>
        <v/>
      </c>
      <c r="B74" s="100" t="str">
        <f>+rawWB2C!B75</f>
        <v>Oil Tanker</v>
      </c>
      <c r="C74" s="100" t="str">
        <f>B74&amp;" "&amp;rawWB2C!C75</f>
        <v>Oil Tanker Default</v>
      </c>
      <c r="D74" s="140">
        <f>+rawWB2C!D75</f>
        <v>0.93276414087513349</v>
      </c>
      <c r="E74" s="140">
        <f>+rawWB2C!E75</f>
        <v>0.97118463180362868</v>
      </c>
      <c r="F74" s="140">
        <f>+rawWB2C!F75</f>
        <v>1.0096051227321239</v>
      </c>
      <c r="G74" s="140">
        <f>+rawWB2C!G75</f>
        <v>1</v>
      </c>
      <c r="H74" s="140">
        <f>+rawWB2C!H75</f>
        <v>0.98800768734149158</v>
      </c>
      <c r="I74" s="140">
        <f>+rawWB2C!I75</f>
        <v>0.97601537468297861</v>
      </c>
      <c r="J74" s="140">
        <f>+rawWB2C!J75</f>
        <v>0.96402306202446475</v>
      </c>
      <c r="K74" s="140">
        <f>+rawWB2C!K75</f>
        <v>0.95203074936595078</v>
      </c>
      <c r="L74" s="140">
        <f>+rawWB2C!L75</f>
        <v>0.94003843670743692</v>
      </c>
      <c r="M74" s="140">
        <f>+rawWB2C!M75</f>
        <v>0.92804612404892295</v>
      </c>
      <c r="N74" s="140">
        <f>+rawWB2C!N75</f>
        <v>0.91605381139040898</v>
      </c>
      <c r="O74" s="140">
        <f>+rawWB2C!O75</f>
        <v>0.90864291000748421</v>
      </c>
      <c r="P74" s="140">
        <f>+rawWB2C!P75</f>
        <v>0.90123200862455943</v>
      </c>
      <c r="Q74" s="140">
        <f>+rawWB2C!Q75</f>
        <v>0.89382110724163466</v>
      </c>
      <c r="R74" s="140">
        <f>+rawWB2C!R75</f>
        <v>0.88641020585871</v>
      </c>
      <c r="S74" s="140">
        <f>+rawWB2C!S75</f>
        <v>0.87899930447578511</v>
      </c>
      <c r="T74" s="140">
        <f>+rawWB2C!T75</f>
        <v>0.87180038940815741</v>
      </c>
      <c r="U74" s="140">
        <f>+rawWB2C!U75</f>
        <v>0.8646014743405297</v>
      </c>
      <c r="V74" s="140">
        <f>+rawWB2C!V75</f>
        <v>0.85740255927290199</v>
      </c>
      <c r="W74" s="140">
        <f>+rawWB2C!W75</f>
        <v>0.85020364420527428</v>
      </c>
      <c r="X74" s="140">
        <f>+rawWB2C!X75</f>
        <v>0.84300472913764679</v>
      </c>
      <c r="Y74" s="140">
        <f>+rawWB2C!Y75</f>
        <v>0.82507612504973438</v>
      </c>
      <c r="Z74" s="140">
        <f>+rawWB2C!Z75</f>
        <v>0.80714752096182207</v>
      </c>
      <c r="AA74" s="140">
        <f>+rawWB2C!AA75</f>
        <v>0.78921891687390966</v>
      </c>
      <c r="AB74" s="140">
        <f>+rawWB2C!AB75</f>
        <v>0.77129031278599736</v>
      </c>
      <c r="AC74" s="140">
        <f>+rawWB2C!AC75</f>
        <v>0.75336170869808494</v>
      </c>
      <c r="AD74" s="140">
        <f>+rawWB2C!AD75</f>
        <v>0.73954280652627424</v>
      </c>
      <c r="AE74" s="140">
        <f>+rawWB2C!AE75</f>
        <v>0.72572390435446366</v>
      </c>
      <c r="AF74" s="140">
        <f>+rawWB2C!AF75</f>
        <v>0.71190500218265296</v>
      </c>
      <c r="AG74" s="140">
        <f>+rawWB2C!AG75</f>
        <v>0.69808610001084237</v>
      </c>
      <c r="AH74" s="140">
        <f>+rawWB2C!AH75</f>
        <v>0.68426719783903189</v>
      </c>
      <c r="AI74" s="140">
        <f>+rawWB2C!AI75</f>
        <v>0.6724404669399956</v>
      </c>
      <c r="AJ74" s="140">
        <f>+rawWB2C!AJ75</f>
        <v>0.6606137360409593</v>
      </c>
      <c r="AK74" s="140">
        <f>+rawWB2C!AK75</f>
        <v>0.648787005141923</v>
      </c>
      <c r="AL74" s="140">
        <f>+rawWB2C!AL75</f>
        <v>0.6369602742428867</v>
      </c>
      <c r="AM74" s="140">
        <f>+rawWB2C!AM75</f>
        <v>0.62513354334385018</v>
      </c>
      <c r="AN74" s="140"/>
      <c r="AO74" s="140"/>
      <c r="AP74" s="140"/>
      <c r="AQ74" s="140"/>
      <c r="AR74" s="140"/>
      <c r="AS74" s="140"/>
      <c r="AT74" s="140"/>
      <c r="AU74" s="140"/>
      <c r="AV74" s="140"/>
      <c r="AW74" s="140"/>
      <c r="AX74" s="117"/>
      <c r="AY74" s="140"/>
      <c r="AZ74" s="140"/>
      <c r="BA74" s="140"/>
      <c r="BB74" s="140"/>
      <c r="BC74" s="140"/>
      <c r="BD74" s="140"/>
      <c r="BE74" s="140"/>
      <c r="BF74" s="140"/>
      <c r="BG74" s="140"/>
      <c r="BH74" s="100"/>
      <c r="BI74" s="100"/>
      <c r="BJ74" s="100"/>
      <c r="BK74" s="100"/>
      <c r="BL74" s="100"/>
      <c r="BM74" s="100"/>
      <c r="BN74" s="100"/>
      <c r="BO74" s="100"/>
      <c r="BP74" s="100"/>
      <c r="BQ74" s="100"/>
      <c r="BR74" s="100"/>
      <c r="BS74" s="100"/>
    </row>
    <row r="75" spans="1:71" x14ac:dyDescent="0.25">
      <c r="A75" s="139" t="str">
        <f>+IF(AND(B75='1.5C'!B75,'1.5C'!C75=WB2C!C75),"","NFG")</f>
        <v/>
      </c>
      <c r="B75" s="100" t="str">
        <f>+rawWB2C!B76</f>
        <v>Other Liquids Tankers</v>
      </c>
      <c r="C75" s="100" t="str">
        <f>B75&amp;" "&amp;rawWB2C!C76</f>
        <v>Other Liquids Tankers Default</v>
      </c>
      <c r="D75" s="140">
        <f>+rawWB2C!D76</f>
        <v>0.93276414087513349</v>
      </c>
      <c r="E75" s="140">
        <f>+rawWB2C!E76</f>
        <v>0.97118463180362868</v>
      </c>
      <c r="F75" s="140">
        <f>+rawWB2C!F76</f>
        <v>1.0096051227321239</v>
      </c>
      <c r="G75" s="140">
        <f>+rawWB2C!G76</f>
        <v>1</v>
      </c>
      <c r="H75" s="140">
        <f>+rawWB2C!H76</f>
        <v>0.98800768734149158</v>
      </c>
      <c r="I75" s="140">
        <f>+rawWB2C!I76</f>
        <v>0.97601537468297861</v>
      </c>
      <c r="J75" s="140">
        <f>+rawWB2C!J76</f>
        <v>0.96402306202446475</v>
      </c>
      <c r="K75" s="140">
        <f>+rawWB2C!K76</f>
        <v>0.95203074936595078</v>
      </c>
      <c r="L75" s="140">
        <f>+rawWB2C!L76</f>
        <v>0.94003843670743692</v>
      </c>
      <c r="M75" s="140">
        <f>+rawWB2C!M76</f>
        <v>0.92804612404892295</v>
      </c>
      <c r="N75" s="140">
        <f>+rawWB2C!N76</f>
        <v>0.91605381139040898</v>
      </c>
      <c r="O75" s="140">
        <f>+rawWB2C!O76</f>
        <v>0.90864291000748421</v>
      </c>
      <c r="P75" s="140">
        <f>+rawWB2C!P76</f>
        <v>0.90123200862455943</v>
      </c>
      <c r="Q75" s="140">
        <f>+rawWB2C!Q76</f>
        <v>0.89382110724163466</v>
      </c>
      <c r="R75" s="140">
        <f>+rawWB2C!R76</f>
        <v>0.88641020585871</v>
      </c>
      <c r="S75" s="140">
        <f>+rawWB2C!S76</f>
        <v>0.87899930447578511</v>
      </c>
      <c r="T75" s="140">
        <f>+rawWB2C!T76</f>
        <v>0.87180038940815741</v>
      </c>
      <c r="U75" s="140">
        <f>+rawWB2C!U76</f>
        <v>0.8646014743405297</v>
      </c>
      <c r="V75" s="140">
        <f>+rawWB2C!V76</f>
        <v>0.85740255927290199</v>
      </c>
      <c r="W75" s="140">
        <f>+rawWB2C!W76</f>
        <v>0.85020364420527428</v>
      </c>
      <c r="X75" s="140">
        <f>+rawWB2C!X76</f>
        <v>0.84300472913764679</v>
      </c>
      <c r="Y75" s="140">
        <f>+rawWB2C!Y76</f>
        <v>0.82507612504973438</v>
      </c>
      <c r="Z75" s="140">
        <f>+rawWB2C!Z76</f>
        <v>0.80714752096182207</v>
      </c>
      <c r="AA75" s="140">
        <f>+rawWB2C!AA76</f>
        <v>0.78921891687390966</v>
      </c>
      <c r="AB75" s="140">
        <f>+rawWB2C!AB76</f>
        <v>0.77129031278599736</v>
      </c>
      <c r="AC75" s="140">
        <f>+rawWB2C!AC76</f>
        <v>0.75336170869808494</v>
      </c>
      <c r="AD75" s="140">
        <f>+rawWB2C!AD76</f>
        <v>0.73954280652627424</v>
      </c>
      <c r="AE75" s="140">
        <f>+rawWB2C!AE76</f>
        <v>0.72572390435446366</v>
      </c>
      <c r="AF75" s="140">
        <f>+rawWB2C!AF76</f>
        <v>0.71190500218265296</v>
      </c>
      <c r="AG75" s="140">
        <f>+rawWB2C!AG76</f>
        <v>0.69808610001084237</v>
      </c>
      <c r="AH75" s="140">
        <f>+rawWB2C!AH76</f>
        <v>0.68426719783903189</v>
      </c>
      <c r="AI75" s="140">
        <f>+rawWB2C!AI76</f>
        <v>0.6724404669399956</v>
      </c>
      <c r="AJ75" s="140">
        <f>+rawWB2C!AJ76</f>
        <v>0.6606137360409593</v>
      </c>
      <c r="AK75" s="140">
        <f>+rawWB2C!AK76</f>
        <v>0.648787005141923</v>
      </c>
      <c r="AL75" s="140">
        <f>+rawWB2C!AL76</f>
        <v>0.6369602742428867</v>
      </c>
      <c r="AM75" s="140">
        <f>+rawWB2C!AM76</f>
        <v>0.62513354334385018</v>
      </c>
      <c r="AN75" s="140"/>
      <c r="AO75" s="140"/>
      <c r="AP75" s="140"/>
      <c r="AQ75" s="140"/>
      <c r="AR75" s="140"/>
      <c r="AS75" s="140"/>
      <c r="AT75" s="140"/>
      <c r="AU75" s="140"/>
      <c r="AV75" s="140"/>
      <c r="AW75" s="140"/>
      <c r="AX75" s="117"/>
      <c r="AY75" s="140"/>
      <c r="AZ75" s="140"/>
      <c r="BA75" s="140"/>
      <c r="BB75" s="140"/>
      <c r="BC75" s="140"/>
      <c r="BD75" s="140"/>
      <c r="BE75" s="140"/>
      <c r="BF75" s="140"/>
      <c r="BG75" s="140"/>
      <c r="BH75" s="100"/>
      <c r="BI75" s="100"/>
      <c r="BJ75" s="100"/>
      <c r="BK75" s="100"/>
      <c r="BL75" s="100"/>
      <c r="BM75" s="100"/>
      <c r="BN75" s="100"/>
      <c r="BO75" s="100"/>
      <c r="BP75" s="100"/>
      <c r="BQ75" s="100"/>
      <c r="BR75" s="100"/>
      <c r="BS75" s="100"/>
    </row>
    <row r="76" spans="1:71" x14ac:dyDescent="0.25">
      <c r="A76" s="139" t="str">
        <f>+IF(AND(B76='1.5C'!B76,'1.5C'!C76=WB2C!C76),"","NFG")</f>
        <v/>
      </c>
      <c r="B76" s="100" t="str">
        <f>+rawWB2C!B77</f>
        <v>Ferry Passenger Only</v>
      </c>
      <c r="C76" s="100" t="str">
        <f>B76&amp;" "&amp;rawWB2C!C77</f>
        <v>Ferry Passenger Only Default</v>
      </c>
      <c r="D76" s="140">
        <f>+rawWB2C!D77</f>
        <v>0.93276414087513349</v>
      </c>
      <c r="E76" s="140">
        <f>+rawWB2C!E77</f>
        <v>0.97118463180362868</v>
      </c>
      <c r="F76" s="140">
        <f>+rawWB2C!F77</f>
        <v>1.0096051227321239</v>
      </c>
      <c r="G76" s="140">
        <f>+rawWB2C!G77</f>
        <v>1</v>
      </c>
      <c r="H76" s="140">
        <f>+rawWB2C!H77</f>
        <v>0.98800768734149158</v>
      </c>
      <c r="I76" s="140">
        <f>+rawWB2C!I77</f>
        <v>0.97601537468297861</v>
      </c>
      <c r="J76" s="140">
        <f>+rawWB2C!J77</f>
        <v>0.96402306202446475</v>
      </c>
      <c r="K76" s="140">
        <f>+rawWB2C!K77</f>
        <v>0.95203074936595078</v>
      </c>
      <c r="L76" s="140">
        <f>+rawWB2C!L77</f>
        <v>0.94003843670743692</v>
      </c>
      <c r="M76" s="140">
        <f>+rawWB2C!M77</f>
        <v>0.92804612404892295</v>
      </c>
      <c r="N76" s="140">
        <f>+rawWB2C!N77</f>
        <v>0.91605381139040898</v>
      </c>
      <c r="O76" s="140">
        <f>+rawWB2C!O77</f>
        <v>0.90864291000748421</v>
      </c>
      <c r="P76" s="140">
        <f>+rawWB2C!P77</f>
        <v>0.90123200862455943</v>
      </c>
      <c r="Q76" s="140">
        <f>+rawWB2C!Q77</f>
        <v>0.89382110724163466</v>
      </c>
      <c r="R76" s="140">
        <f>+rawWB2C!R77</f>
        <v>0.88641020585871</v>
      </c>
      <c r="S76" s="140">
        <f>+rawWB2C!S77</f>
        <v>0.87899930447578511</v>
      </c>
      <c r="T76" s="140">
        <f>+rawWB2C!T77</f>
        <v>0.87180038940815741</v>
      </c>
      <c r="U76" s="140">
        <f>+rawWB2C!U77</f>
        <v>0.8646014743405297</v>
      </c>
      <c r="V76" s="140">
        <f>+rawWB2C!V77</f>
        <v>0.85740255927290199</v>
      </c>
      <c r="W76" s="140">
        <f>+rawWB2C!W77</f>
        <v>0.85020364420527428</v>
      </c>
      <c r="X76" s="140">
        <f>+rawWB2C!X77</f>
        <v>0.84300472913764679</v>
      </c>
      <c r="Y76" s="140">
        <f>+rawWB2C!Y77</f>
        <v>0.82507612504973438</v>
      </c>
      <c r="Z76" s="140">
        <f>+rawWB2C!Z77</f>
        <v>0.80714752096182207</v>
      </c>
      <c r="AA76" s="140">
        <f>+rawWB2C!AA77</f>
        <v>0.78921891687390966</v>
      </c>
      <c r="AB76" s="140">
        <f>+rawWB2C!AB77</f>
        <v>0.77129031278599736</v>
      </c>
      <c r="AC76" s="140">
        <f>+rawWB2C!AC77</f>
        <v>0.75336170869808494</v>
      </c>
      <c r="AD76" s="140">
        <f>+rawWB2C!AD77</f>
        <v>0.73954280652627424</v>
      </c>
      <c r="AE76" s="140">
        <f>+rawWB2C!AE77</f>
        <v>0.72572390435446366</v>
      </c>
      <c r="AF76" s="140">
        <f>+rawWB2C!AF77</f>
        <v>0.71190500218265296</v>
      </c>
      <c r="AG76" s="140">
        <f>+rawWB2C!AG77</f>
        <v>0.69808610001084237</v>
      </c>
      <c r="AH76" s="140">
        <f>+rawWB2C!AH77</f>
        <v>0.68426719783903189</v>
      </c>
      <c r="AI76" s="140">
        <f>+rawWB2C!AI77</f>
        <v>0.6724404669399956</v>
      </c>
      <c r="AJ76" s="140">
        <f>+rawWB2C!AJ77</f>
        <v>0.6606137360409593</v>
      </c>
      <c r="AK76" s="140">
        <f>+rawWB2C!AK77</f>
        <v>0.648787005141923</v>
      </c>
      <c r="AL76" s="140">
        <f>+rawWB2C!AL77</f>
        <v>0.6369602742428867</v>
      </c>
      <c r="AM76" s="140">
        <f>+rawWB2C!AM77</f>
        <v>0.62513354334385018</v>
      </c>
      <c r="AN76" s="140"/>
      <c r="AO76" s="140"/>
      <c r="AP76" s="140"/>
      <c r="AQ76" s="140"/>
      <c r="AR76" s="140"/>
      <c r="AS76" s="140"/>
      <c r="AT76" s="140"/>
      <c r="AU76" s="140"/>
      <c r="AV76" s="140"/>
      <c r="AW76" s="140"/>
      <c r="AX76" s="117"/>
      <c r="AY76" s="140"/>
      <c r="AZ76" s="140"/>
      <c r="BA76" s="140"/>
      <c r="BB76" s="140"/>
      <c r="BC76" s="140"/>
      <c r="BD76" s="140"/>
      <c r="BE76" s="140"/>
      <c r="BF76" s="140"/>
      <c r="BG76" s="140"/>
      <c r="BH76" s="100"/>
      <c r="BI76" s="100"/>
      <c r="BJ76" s="100"/>
      <c r="BK76" s="100"/>
      <c r="BL76" s="100"/>
      <c r="BM76" s="100"/>
      <c r="BN76" s="100"/>
      <c r="BO76" s="100"/>
      <c r="BP76" s="100"/>
      <c r="BQ76" s="100"/>
      <c r="BR76" s="100"/>
      <c r="BS76" s="100"/>
    </row>
    <row r="77" spans="1:71" x14ac:dyDescent="0.25">
      <c r="A77" s="139" t="str">
        <f>+IF(AND(B77='1.5C'!B77,'1.5C'!C77=WB2C!C77),"","NFG")</f>
        <v/>
      </c>
      <c r="B77" s="100" t="str">
        <f>+rawWB2C!B78</f>
        <v>Cruise</v>
      </c>
      <c r="C77" s="100" t="str">
        <f>B77&amp;" "&amp;rawWB2C!C78</f>
        <v>Cruise Default</v>
      </c>
      <c r="D77" s="140">
        <f>+rawWB2C!D78</f>
        <v>0.93276414087513349</v>
      </c>
      <c r="E77" s="140">
        <f>+rawWB2C!E78</f>
        <v>0.97118463180362868</v>
      </c>
      <c r="F77" s="140">
        <f>+rawWB2C!F78</f>
        <v>1.0096051227321239</v>
      </c>
      <c r="G77" s="140">
        <f>+rawWB2C!G78</f>
        <v>1</v>
      </c>
      <c r="H77" s="140">
        <f>+rawWB2C!H78</f>
        <v>0.98800768734149158</v>
      </c>
      <c r="I77" s="140">
        <f>+rawWB2C!I78</f>
        <v>0.97601537468297861</v>
      </c>
      <c r="J77" s="140">
        <f>+rawWB2C!J78</f>
        <v>0.96402306202446475</v>
      </c>
      <c r="K77" s="140">
        <f>+rawWB2C!K78</f>
        <v>0.95203074936595078</v>
      </c>
      <c r="L77" s="140">
        <f>+rawWB2C!L78</f>
        <v>0.94003843670743692</v>
      </c>
      <c r="M77" s="140">
        <f>+rawWB2C!M78</f>
        <v>0.92804612404892295</v>
      </c>
      <c r="N77" s="140">
        <f>+rawWB2C!N78</f>
        <v>0.91605381139040898</v>
      </c>
      <c r="O77" s="140">
        <f>+rawWB2C!O78</f>
        <v>0.90864291000748421</v>
      </c>
      <c r="P77" s="140">
        <f>+rawWB2C!P78</f>
        <v>0.90123200862455943</v>
      </c>
      <c r="Q77" s="140">
        <f>+rawWB2C!Q78</f>
        <v>0.89382110724163466</v>
      </c>
      <c r="R77" s="140">
        <f>+rawWB2C!R78</f>
        <v>0.88641020585871</v>
      </c>
      <c r="S77" s="140">
        <f>+rawWB2C!S78</f>
        <v>0.87899930447578511</v>
      </c>
      <c r="T77" s="140">
        <f>+rawWB2C!T78</f>
        <v>0.87180038940815741</v>
      </c>
      <c r="U77" s="140">
        <f>+rawWB2C!U78</f>
        <v>0.8646014743405297</v>
      </c>
      <c r="V77" s="140">
        <f>+rawWB2C!V78</f>
        <v>0.85740255927290199</v>
      </c>
      <c r="W77" s="140">
        <f>+rawWB2C!W78</f>
        <v>0.85020364420527428</v>
      </c>
      <c r="X77" s="140">
        <f>+rawWB2C!X78</f>
        <v>0.84300472913764679</v>
      </c>
      <c r="Y77" s="140">
        <f>+rawWB2C!Y78</f>
        <v>0.82507612504973438</v>
      </c>
      <c r="Z77" s="140">
        <f>+rawWB2C!Z78</f>
        <v>0.80714752096182207</v>
      </c>
      <c r="AA77" s="140">
        <f>+rawWB2C!AA78</f>
        <v>0.78921891687390966</v>
      </c>
      <c r="AB77" s="140">
        <f>+rawWB2C!AB78</f>
        <v>0.77129031278599736</v>
      </c>
      <c r="AC77" s="140">
        <f>+rawWB2C!AC78</f>
        <v>0.75336170869808494</v>
      </c>
      <c r="AD77" s="140">
        <f>+rawWB2C!AD78</f>
        <v>0.73954280652627424</v>
      </c>
      <c r="AE77" s="140">
        <f>+rawWB2C!AE78</f>
        <v>0.72572390435446366</v>
      </c>
      <c r="AF77" s="140">
        <f>+rawWB2C!AF78</f>
        <v>0.71190500218265296</v>
      </c>
      <c r="AG77" s="140">
        <f>+rawWB2C!AG78</f>
        <v>0.69808610001084237</v>
      </c>
      <c r="AH77" s="140">
        <f>+rawWB2C!AH78</f>
        <v>0.68426719783903189</v>
      </c>
      <c r="AI77" s="140">
        <f>+rawWB2C!AI78</f>
        <v>0.6724404669399956</v>
      </c>
      <c r="AJ77" s="140">
        <f>+rawWB2C!AJ78</f>
        <v>0.6606137360409593</v>
      </c>
      <c r="AK77" s="140">
        <f>+rawWB2C!AK78</f>
        <v>0.648787005141923</v>
      </c>
      <c r="AL77" s="140">
        <f>+rawWB2C!AL78</f>
        <v>0.6369602742428867</v>
      </c>
      <c r="AM77" s="140">
        <f>+rawWB2C!AM78</f>
        <v>0.62513354334385018</v>
      </c>
      <c r="AN77" s="140"/>
      <c r="AO77" s="140"/>
      <c r="AP77" s="140"/>
      <c r="AQ77" s="140"/>
      <c r="AR77" s="140"/>
      <c r="AS77" s="140"/>
      <c r="AT77" s="140"/>
      <c r="AU77" s="140"/>
      <c r="AV77" s="140"/>
      <c r="AW77" s="140"/>
      <c r="AX77" s="117"/>
      <c r="AY77" s="140"/>
      <c r="AZ77" s="140"/>
      <c r="BA77" s="140"/>
      <c r="BB77" s="140"/>
      <c r="BC77" s="140"/>
      <c r="BD77" s="140"/>
      <c r="BE77" s="140"/>
      <c r="BF77" s="140"/>
      <c r="BG77" s="140"/>
      <c r="BH77" s="100"/>
      <c r="BI77" s="100"/>
      <c r="BJ77" s="100"/>
      <c r="BK77" s="100"/>
      <c r="BL77" s="100"/>
      <c r="BM77" s="100"/>
      <c r="BN77" s="100"/>
      <c r="BO77" s="100"/>
      <c r="BP77" s="100"/>
      <c r="BQ77" s="100"/>
      <c r="BR77" s="100"/>
      <c r="BS77" s="100"/>
    </row>
    <row r="78" spans="1:71" x14ac:dyDescent="0.25">
      <c r="A78" s="139" t="str">
        <f>+IF(AND(B78='1.5C'!B78,'1.5C'!C78=WB2C!C78),"","NFG")</f>
        <v/>
      </c>
      <c r="B78" s="100" t="str">
        <f>+rawWB2C!B79</f>
        <v>Ferry RoRo and Passenger</v>
      </c>
      <c r="C78" s="100" t="str">
        <f>B78&amp;" "&amp;rawWB2C!C79</f>
        <v>Ferry RoRo and Passenger Default</v>
      </c>
      <c r="D78" s="140">
        <f>+rawWB2C!D79</f>
        <v>0.93276414087513349</v>
      </c>
      <c r="E78" s="140">
        <f>+rawWB2C!E79</f>
        <v>0.97118463180362868</v>
      </c>
      <c r="F78" s="140">
        <f>+rawWB2C!F79</f>
        <v>1.0096051227321239</v>
      </c>
      <c r="G78" s="140">
        <f>+rawWB2C!G79</f>
        <v>1</v>
      </c>
      <c r="H78" s="140">
        <f>+rawWB2C!H79</f>
        <v>0.98800768734149158</v>
      </c>
      <c r="I78" s="140">
        <f>+rawWB2C!I79</f>
        <v>0.97601537468297861</v>
      </c>
      <c r="J78" s="140">
        <f>+rawWB2C!J79</f>
        <v>0.96402306202446475</v>
      </c>
      <c r="K78" s="140">
        <f>+rawWB2C!K79</f>
        <v>0.95203074936595078</v>
      </c>
      <c r="L78" s="140">
        <f>+rawWB2C!L79</f>
        <v>0.94003843670743692</v>
      </c>
      <c r="M78" s="140">
        <f>+rawWB2C!M79</f>
        <v>0.92804612404892295</v>
      </c>
      <c r="N78" s="140">
        <f>+rawWB2C!N79</f>
        <v>0.91605381139040898</v>
      </c>
      <c r="O78" s="140">
        <f>+rawWB2C!O79</f>
        <v>0.90864291000748421</v>
      </c>
      <c r="P78" s="140">
        <f>+rawWB2C!P79</f>
        <v>0.90123200862455943</v>
      </c>
      <c r="Q78" s="140">
        <f>+rawWB2C!Q79</f>
        <v>0.89382110724163466</v>
      </c>
      <c r="R78" s="140">
        <f>+rawWB2C!R79</f>
        <v>0.88641020585871</v>
      </c>
      <c r="S78" s="140">
        <f>+rawWB2C!S79</f>
        <v>0.87899930447578511</v>
      </c>
      <c r="T78" s="140">
        <f>+rawWB2C!T79</f>
        <v>0.87180038940815741</v>
      </c>
      <c r="U78" s="140">
        <f>+rawWB2C!U79</f>
        <v>0.8646014743405297</v>
      </c>
      <c r="V78" s="140">
        <f>+rawWB2C!V79</f>
        <v>0.85740255927290199</v>
      </c>
      <c r="W78" s="140">
        <f>+rawWB2C!W79</f>
        <v>0.85020364420527428</v>
      </c>
      <c r="X78" s="140">
        <f>+rawWB2C!X79</f>
        <v>0.84300472913764679</v>
      </c>
      <c r="Y78" s="140">
        <f>+rawWB2C!Y79</f>
        <v>0.82507612504973438</v>
      </c>
      <c r="Z78" s="140">
        <f>+rawWB2C!Z79</f>
        <v>0.80714752096182207</v>
      </c>
      <c r="AA78" s="140">
        <f>+rawWB2C!AA79</f>
        <v>0.78921891687390966</v>
      </c>
      <c r="AB78" s="140">
        <f>+rawWB2C!AB79</f>
        <v>0.77129031278599736</v>
      </c>
      <c r="AC78" s="140">
        <f>+rawWB2C!AC79</f>
        <v>0.75336170869808494</v>
      </c>
      <c r="AD78" s="140">
        <f>+rawWB2C!AD79</f>
        <v>0.73954280652627424</v>
      </c>
      <c r="AE78" s="140">
        <f>+rawWB2C!AE79</f>
        <v>0.72572390435446366</v>
      </c>
      <c r="AF78" s="140">
        <f>+rawWB2C!AF79</f>
        <v>0.71190500218265296</v>
      </c>
      <c r="AG78" s="140">
        <f>+rawWB2C!AG79</f>
        <v>0.69808610001084237</v>
      </c>
      <c r="AH78" s="140">
        <f>+rawWB2C!AH79</f>
        <v>0.68426719783903189</v>
      </c>
      <c r="AI78" s="140">
        <f>+rawWB2C!AI79</f>
        <v>0.6724404669399956</v>
      </c>
      <c r="AJ78" s="140">
        <f>+rawWB2C!AJ79</f>
        <v>0.6606137360409593</v>
      </c>
      <c r="AK78" s="140">
        <f>+rawWB2C!AK79</f>
        <v>0.648787005141923</v>
      </c>
      <c r="AL78" s="140">
        <f>+rawWB2C!AL79</f>
        <v>0.6369602742428867</v>
      </c>
      <c r="AM78" s="140">
        <f>+rawWB2C!AM79</f>
        <v>0.62513354334385018</v>
      </c>
      <c r="AN78" s="140"/>
      <c r="AO78" s="140"/>
      <c r="AP78" s="140"/>
      <c r="AQ78" s="140"/>
      <c r="AR78" s="140"/>
      <c r="AS78" s="140"/>
      <c r="AT78" s="140"/>
      <c r="AU78" s="140"/>
      <c r="AV78" s="140"/>
      <c r="AW78" s="140"/>
      <c r="AX78" s="117"/>
      <c r="AY78" s="140"/>
      <c r="AZ78" s="140"/>
      <c r="BA78" s="140"/>
      <c r="BB78" s="140"/>
      <c r="BC78" s="140"/>
      <c r="BD78" s="140"/>
      <c r="BE78" s="140"/>
      <c r="BF78" s="140"/>
      <c r="BG78" s="140"/>
      <c r="BH78" s="100"/>
      <c r="BI78" s="100"/>
      <c r="BJ78" s="100"/>
      <c r="BK78" s="100"/>
      <c r="BL78" s="100"/>
      <c r="BM78" s="100"/>
      <c r="BN78" s="100"/>
      <c r="BO78" s="100"/>
      <c r="BP78" s="100"/>
      <c r="BQ78" s="100"/>
      <c r="BR78" s="100"/>
      <c r="BS78" s="100"/>
    </row>
    <row r="79" spans="1:71" x14ac:dyDescent="0.25">
      <c r="A79" s="139" t="str">
        <f>+IF(AND(B79='1.5C'!B79,'1.5C'!C79=WB2C!C79),"","NFG")</f>
        <v/>
      </c>
      <c r="B79" s="100" t="str">
        <f>+rawWB2C!B80</f>
        <v>Refrigerated Bulk</v>
      </c>
      <c r="C79" s="100" t="str">
        <f>B79&amp;" "&amp;rawWB2C!C80</f>
        <v>Refrigerated Bulk Default</v>
      </c>
      <c r="D79" s="140">
        <f>+rawWB2C!D80</f>
        <v>0.93276414087513349</v>
      </c>
      <c r="E79" s="140">
        <f>+rawWB2C!E80</f>
        <v>0.97118463180362868</v>
      </c>
      <c r="F79" s="140">
        <f>+rawWB2C!F80</f>
        <v>1.0096051227321239</v>
      </c>
      <c r="G79" s="140">
        <f>+rawWB2C!G80</f>
        <v>1</v>
      </c>
      <c r="H79" s="140">
        <f>+rawWB2C!H80</f>
        <v>0.98800768734149158</v>
      </c>
      <c r="I79" s="140">
        <f>+rawWB2C!I80</f>
        <v>0.97601537468297861</v>
      </c>
      <c r="J79" s="140">
        <f>+rawWB2C!J80</f>
        <v>0.96402306202446475</v>
      </c>
      <c r="K79" s="140">
        <f>+rawWB2C!K80</f>
        <v>0.95203074936595078</v>
      </c>
      <c r="L79" s="140">
        <f>+rawWB2C!L80</f>
        <v>0.94003843670743692</v>
      </c>
      <c r="M79" s="140">
        <f>+rawWB2C!M80</f>
        <v>0.92804612404892295</v>
      </c>
      <c r="N79" s="140">
        <f>+rawWB2C!N80</f>
        <v>0.91605381139040898</v>
      </c>
      <c r="O79" s="140">
        <f>+rawWB2C!O80</f>
        <v>0.90864291000748421</v>
      </c>
      <c r="P79" s="140">
        <f>+rawWB2C!P80</f>
        <v>0.90123200862455943</v>
      </c>
      <c r="Q79" s="140">
        <f>+rawWB2C!Q80</f>
        <v>0.89382110724163466</v>
      </c>
      <c r="R79" s="140">
        <f>+rawWB2C!R80</f>
        <v>0.88641020585871</v>
      </c>
      <c r="S79" s="140">
        <f>+rawWB2C!S80</f>
        <v>0.87899930447578511</v>
      </c>
      <c r="T79" s="140">
        <f>+rawWB2C!T80</f>
        <v>0.87180038940815741</v>
      </c>
      <c r="U79" s="140">
        <f>+rawWB2C!U80</f>
        <v>0.8646014743405297</v>
      </c>
      <c r="V79" s="140">
        <f>+rawWB2C!V80</f>
        <v>0.85740255927290199</v>
      </c>
      <c r="W79" s="140">
        <f>+rawWB2C!W80</f>
        <v>0.85020364420527428</v>
      </c>
      <c r="X79" s="140">
        <f>+rawWB2C!X80</f>
        <v>0.84300472913764679</v>
      </c>
      <c r="Y79" s="140">
        <f>+rawWB2C!Y80</f>
        <v>0.82507612504973438</v>
      </c>
      <c r="Z79" s="140">
        <f>+rawWB2C!Z80</f>
        <v>0.80714752096182207</v>
      </c>
      <c r="AA79" s="140">
        <f>+rawWB2C!AA80</f>
        <v>0.78921891687390966</v>
      </c>
      <c r="AB79" s="140">
        <f>+rawWB2C!AB80</f>
        <v>0.77129031278599736</v>
      </c>
      <c r="AC79" s="140">
        <f>+rawWB2C!AC80</f>
        <v>0.75336170869808494</v>
      </c>
      <c r="AD79" s="140">
        <f>+rawWB2C!AD80</f>
        <v>0.73954280652627424</v>
      </c>
      <c r="AE79" s="140">
        <f>+rawWB2C!AE80</f>
        <v>0.72572390435446366</v>
      </c>
      <c r="AF79" s="140">
        <f>+rawWB2C!AF80</f>
        <v>0.71190500218265296</v>
      </c>
      <c r="AG79" s="140">
        <f>+rawWB2C!AG80</f>
        <v>0.69808610001084237</v>
      </c>
      <c r="AH79" s="140">
        <f>+rawWB2C!AH80</f>
        <v>0.68426719783903189</v>
      </c>
      <c r="AI79" s="140">
        <f>+rawWB2C!AI80</f>
        <v>0.6724404669399956</v>
      </c>
      <c r="AJ79" s="140">
        <f>+rawWB2C!AJ80</f>
        <v>0.6606137360409593</v>
      </c>
      <c r="AK79" s="140">
        <f>+rawWB2C!AK80</f>
        <v>0.648787005141923</v>
      </c>
      <c r="AL79" s="140">
        <f>+rawWB2C!AL80</f>
        <v>0.6369602742428867</v>
      </c>
      <c r="AM79" s="140">
        <f>+rawWB2C!AM80</f>
        <v>0.62513354334385018</v>
      </c>
      <c r="AN79" s="140"/>
      <c r="AO79" s="140"/>
      <c r="AP79" s="140"/>
      <c r="AQ79" s="140"/>
      <c r="AR79" s="140"/>
      <c r="AS79" s="140"/>
      <c r="AT79" s="140"/>
      <c r="AU79" s="140"/>
      <c r="AV79" s="140"/>
      <c r="AW79" s="140"/>
      <c r="AX79" s="117"/>
      <c r="AY79" s="140"/>
      <c r="AZ79" s="140"/>
      <c r="BA79" s="140"/>
      <c r="BB79" s="140"/>
      <c r="BC79" s="140"/>
      <c r="BD79" s="140"/>
      <c r="BE79" s="140"/>
      <c r="BF79" s="140"/>
      <c r="BG79" s="140"/>
      <c r="BH79" s="100"/>
      <c r="BI79" s="100"/>
      <c r="BJ79" s="100"/>
      <c r="BK79" s="100"/>
      <c r="BL79" s="100"/>
      <c r="BM79" s="100"/>
      <c r="BN79" s="100"/>
      <c r="BO79" s="100"/>
      <c r="BP79" s="100"/>
      <c r="BQ79" s="100"/>
      <c r="BR79" s="100"/>
      <c r="BS79" s="100"/>
    </row>
    <row r="80" spans="1:71" x14ac:dyDescent="0.25">
      <c r="A80" s="139" t="str">
        <f>+IF(AND(B80='1.5C'!B80,'1.5C'!C80=WB2C!C80),"","NFG")</f>
        <v/>
      </c>
      <c r="B80" s="100" t="str">
        <f>+rawWB2C!B81</f>
        <v>RoRo</v>
      </c>
      <c r="C80" s="100" t="str">
        <f>B80&amp;" "&amp;rawWB2C!C81</f>
        <v>RoRo Default</v>
      </c>
      <c r="D80" s="140">
        <f>+rawWB2C!D81</f>
        <v>0.93276414087513349</v>
      </c>
      <c r="E80" s="140">
        <f>+rawWB2C!E81</f>
        <v>0.97118463180362868</v>
      </c>
      <c r="F80" s="140">
        <f>+rawWB2C!F81</f>
        <v>1.0096051227321239</v>
      </c>
      <c r="G80" s="140">
        <f>+rawWB2C!G81</f>
        <v>1</v>
      </c>
      <c r="H80" s="140">
        <f>+rawWB2C!H81</f>
        <v>0.98800768734149158</v>
      </c>
      <c r="I80" s="140">
        <f>+rawWB2C!I81</f>
        <v>0.97601537468297861</v>
      </c>
      <c r="J80" s="140">
        <f>+rawWB2C!J81</f>
        <v>0.96402306202446475</v>
      </c>
      <c r="K80" s="140">
        <f>+rawWB2C!K81</f>
        <v>0.95203074936595078</v>
      </c>
      <c r="L80" s="140">
        <f>+rawWB2C!L81</f>
        <v>0.94003843670743692</v>
      </c>
      <c r="M80" s="140">
        <f>+rawWB2C!M81</f>
        <v>0.92804612404892295</v>
      </c>
      <c r="N80" s="140">
        <f>+rawWB2C!N81</f>
        <v>0.91605381139040898</v>
      </c>
      <c r="O80" s="140">
        <f>+rawWB2C!O81</f>
        <v>0.90864291000748421</v>
      </c>
      <c r="P80" s="140">
        <f>+rawWB2C!P81</f>
        <v>0.90123200862455943</v>
      </c>
      <c r="Q80" s="140">
        <f>+rawWB2C!Q81</f>
        <v>0.89382110724163466</v>
      </c>
      <c r="R80" s="140">
        <f>+rawWB2C!R81</f>
        <v>0.88641020585871</v>
      </c>
      <c r="S80" s="140">
        <f>+rawWB2C!S81</f>
        <v>0.87899930447578511</v>
      </c>
      <c r="T80" s="140">
        <f>+rawWB2C!T81</f>
        <v>0.87180038940815741</v>
      </c>
      <c r="U80" s="140">
        <f>+rawWB2C!U81</f>
        <v>0.8646014743405297</v>
      </c>
      <c r="V80" s="140">
        <f>+rawWB2C!V81</f>
        <v>0.85740255927290199</v>
      </c>
      <c r="W80" s="140">
        <f>+rawWB2C!W81</f>
        <v>0.85020364420527428</v>
      </c>
      <c r="X80" s="140">
        <f>+rawWB2C!X81</f>
        <v>0.84300472913764679</v>
      </c>
      <c r="Y80" s="140">
        <f>+rawWB2C!Y81</f>
        <v>0.82507612504973438</v>
      </c>
      <c r="Z80" s="140">
        <f>+rawWB2C!Z81</f>
        <v>0.80714752096182207</v>
      </c>
      <c r="AA80" s="140">
        <f>+rawWB2C!AA81</f>
        <v>0.78921891687390966</v>
      </c>
      <c r="AB80" s="140">
        <f>+rawWB2C!AB81</f>
        <v>0.77129031278599736</v>
      </c>
      <c r="AC80" s="140">
        <f>+rawWB2C!AC81</f>
        <v>0.75336170869808494</v>
      </c>
      <c r="AD80" s="140">
        <f>+rawWB2C!AD81</f>
        <v>0.73954280652627424</v>
      </c>
      <c r="AE80" s="140">
        <f>+rawWB2C!AE81</f>
        <v>0.72572390435446366</v>
      </c>
      <c r="AF80" s="140">
        <f>+rawWB2C!AF81</f>
        <v>0.71190500218265296</v>
      </c>
      <c r="AG80" s="140">
        <f>+rawWB2C!AG81</f>
        <v>0.69808610001084237</v>
      </c>
      <c r="AH80" s="140">
        <f>+rawWB2C!AH81</f>
        <v>0.68426719783903189</v>
      </c>
      <c r="AI80" s="140">
        <f>+rawWB2C!AI81</f>
        <v>0.6724404669399956</v>
      </c>
      <c r="AJ80" s="140">
        <f>+rawWB2C!AJ81</f>
        <v>0.6606137360409593</v>
      </c>
      <c r="AK80" s="140">
        <f>+rawWB2C!AK81</f>
        <v>0.648787005141923</v>
      </c>
      <c r="AL80" s="140">
        <f>+rawWB2C!AL81</f>
        <v>0.6369602742428867</v>
      </c>
      <c r="AM80" s="140">
        <f>+rawWB2C!AM81</f>
        <v>0.62513354334385018</v>
      </c>
      <c r="AN80" s="140"/>
      <c r="AO80" s="140"/>
      <c r="AP80" s="140"/>
      <c r="AQ80" s="140"/>
      <c r="AR80" s="140"/>
      <c r="AS80" s="140"/>
      <c r="AT80" s="140"/>
      <c r="AU80" s="140"/>
      <c r="AV80" s="140"/>
      <c r="AW80" s="140"/>
      <c r="AX80" s="117"/>
      <c r="AY80" s="140"/>
      <c r="AZ80" s="140"/>
      <c r="BA80" s="140"/>
      <c r="BB80" s="140"/>
      <c r="BC80" s="140"/>
      <c r="BD80" s="140"/>
      <c r="BE80" s="140"/>
      <c r="BF80" s="140"/>
      <c r="BG80" s="140"/>
      <c r="BH80" s="100"/>
      <c r="BI80" s="100"/>
      <c r="BJ80" s="100"/>
      <c r="BK80" s="100"/>
      <c r="BL80" s="100"/>
      <c r="BM80" s="100"/>
      <c r="BN80" s="100"/>
      <c r="BO80" s="100"/>
      <c r="BP80" s="100"/>
      <c r="BQ80" s="100"/>
      <c r="BR80" s="100"/>
      <c r="BS80" s="100"/>
    </row>
    <row r="81" spans="1:71" x14ac:dyDescent="0.25">
      <c r="A81" s="139" t="str">
        <f>+IF(AND(B81='1.5C'!B81,'1.5C'!C81=WB2C!C81),"","NFG")</f>
        <v/>
      </c>
      <c r="B81" s="100" t="str">
        <f>+rawWB2C!B82</f>
        <v>Vehicle Carrier</v>
      </c>
      <c r="C81" s="100" t="str">
        <f>B81&amp;" "&amp;rawWB2C!C82</f>
        <v>Vehicle Carrier Default</v>
      </c>
      <c r="D81" s="140">
        <f>+rawWB2C!D82</f>
        <v>0.93276414087513349</v>
      </c>
      <c r="E81" s="140">
        <f>+rawWB2C!E82</f>
        <v>0.97118463180362868</v>
      </c>
      <c r="F81" s="140">
        <f>+rawWB2C!F82</f>
        <v>1.0096051227321239</v>
      </c>
      <c r="G81" s="140">
        <f>+rawWB2C!G82</f>
        <v>1</v>
      </c>
      <c r="H81" s="140">
        <f>+rawWB2C!H82</f>
        <v>0.98800768734149158</v>
      </c>
      <c r="I81" s="140">
        <f>+rawWB2C!I82</f>
        <v>0.97601537468297861</v>
      </c>
      <c r="J81" s="140">
        <f>+rawWB2C!J82</f>
        <v>0.96402306202446475</v>
      </c>
      <c r="K81" s="140">
        <f>+rawWB2C!K82</f>
        <v>0.95203074936595078</v>
      </c>
      <c r="L81" s="140">
        <f>+rawWB2C!L82</f>
        <v>0.94003843670743692</v>
      </c>
      <c r="M81" s="140">
        <f>+rawWB2C!M82</f>
        <v>0.92804612404892295</v>
      </c>
      <c r="N81" s="140">
        <f>+rawWB2C!N82</f>
        <v>0.91605381139040898</v>
      </c>
      <c r="O81" s="140">
        <f>+rawWB2C!O82</f>
        <v>0.90864291000748421</v>
      </c>
      <c r="P81" s="140">
        <f>+rawWB2C!P82</f>
        <v>0.90123200862455943</v>
      </c>
      <c r="Q81" s="140">
        <f>+rawWB2C!Q82</f>
        <v>0.89382110724163466</v>
      </c>
      <c r="R81" s="140">
        <f>+rawWB2C!R82</f>
        <v>0.88641020585871</v>
      </c>
      <c r="S81" s="140">
        <f>+rawWB2C!S82</f>
        <v>0.87899930447578511</v>
      </c>
      <c r="T81" s="140">
        <f>+rawWB2C!T82</f>
        <v>0.87180038940815741</v>
      </c>
      <c r="U81" s="140">
        <f>+rawWB2C!U82</f>
        <v>0.8646014743405297</v>
      </c>
      <c r="V81" s="140">
        <f>+rawWB2C!V82</f>
        <v>0.85740255927290199</v>
      </c>
      <c r="W81" s="140">
        <f>+rawWB2C!W82</f>
        <v>0.85020364420527428</v>
      </c>
      <c r="X81" s="140">
        <f>+rawWB2C!X82</f>
        <v>0.84300472913764679</v>
      </c>
      <c r="Y81" s="140">
        <f>+rawWB2C!Y82</f>
        <v>0.82507612504973438</v>
      </c>
      <c r="Z81" s="140">
        <f>+rawWB2C!Z82</f>
        <v>0.80714752096182207</v>
      </c>
      <c r="AA81" s="140">
        <f>+rawWB2C!AA82</f>
        <v>0.78921891687390966</v>
      </c>
      <c r="AB81" s="140">
        <f>+rawWB2C!AB82</f>
        <v>0.77129031278599736</v>
      </c>
      <c r="AC81" s="140">
        <f>+rawWB2C!AC82</f>
        <v>0.75336170869808494</v>
      </c>
      <c r="AD81" s="140">
        <f>+rawWB2C!AD82</f>
        <v>0.73954280652627424</v>
      </c>
      <c r="AE81" s="140">
        <f>+rawWB2C!AE82</f>
        <v>0.72572390435446366</v>
      </c>
      <c r="AF81" s="140">
        <f>+rawWB2C!AF82</f>
        <v>0.71190500218265296</v>
      </c>
      <c r="AG81" s="140">
        <f>+rawWB2C!AG82</f>
        <v>0.69808610001084237</v>
      </c>
      <c r="AH81" s="140">
        <f>+rawWB2C!AH82</f>
        <v>0.68426719783903189</v>
      </c>
      <c r="AI81" s="140">
        <f>+rawWB2C!AI82</f>
        <v>0.6724404669399956</v>
      </c>
      <c r="AJ81" s="140">
        <f>+rawWB2C!AJ82</f>
        <v>0.6606137360409593</v>
      </c>
      <c r="AK81" s="140">
        <f>+rawWB2C!AK82</f>
        <v>0.648787005141923</v>
      </c>
      <c r="AL81" s="140">
        <f>+rawWB2C!AL82</f>
        <v>0.6369602742428867</v>
      </c>
      <c r="AM81" s="140">
        <f>+rawWB2C!AM82</f>
        <v>0.62513354334385018</v>
      </c>
      <c r="AN81" s="140"/>
      <c r="AO81" s="140"/>
      <c r="AP81" s="140"/>
      <c r="AQ81" s="140"/>
      <c r="AR81" s="140"/>
      <c r="AS81" s="140"/>
      <c r="AT81" s="140"/>
      <c r="AU81" s="140"/>
      <c r="AV81" s="140"/>
      <c r="AW81" s="140"/>
      <c r="AX81" s="117"/>
      <c r="AY81" s="140"/>
      <c r="AZ81" s="140"/>
      <c r="BA81" s="140"/>
      <c r="BB81" s="140"/>
      <c r="BC81" s="140"/>
      <c r="BD81" s="140"/>
      <c r="BE81" s="140"/>
      <c r="BF81" s="140"/>
      <c r="BG81" s="140"/>
      <c r="BH81" s="100"/>
      <c r="BI81" s="100"/>
      <c r="BJ81" s="100"/>
      <c r="BK81" s="100"/>
      <c r="BL81" s="100"/>
      <c r="BM81" s="100"/>
      <c r="BN81" s="100"/>
      <c r="BO81" s="100"/>
      <c r="BP81" s="100"/>
      <c r="BQ81" s="100"/>
      <c r="BR81" s="100"/>
      <c r="BS81" s="100"/>
    </row>
    <row r="82" spans="1:71" x14ac:dyDescent="0.25">
      <c r="A82" s="139" t="str">
        <f>+IF(AND(B82='1.5C'!B82,'1.5C'!C82=WB2C!C82),"","NFG")</f>
        <v/>
      </c>
      <c r="B82" s="100" t="str">
        <f>+rawWB2C!B83</f>
        <v>Offshore</v>
      </c>
      <c r="C82" s="100" t="str">
        <f>B82&amp;" "&amp;rawWB2C!C83</f>
        <v>Offshore Default</v>
      </c>
      <c r="D82" s="140">
        <f>+rawWB2C!D83</f>
        <v>0.93276414087513349</v>
      </c>
      <c r="E82" s="140">
        <f>+rawWB2C!E83</f>
        <v>0.97118463180362868</v>
      </c>
      <c r="F82" s="140">
        <f>+rawWB2C!F83</f>
        <v>1.0096051227321239</v>
      </c>
      <c r="G82" s="140">
        <f>+rawWB2C!G83</f>
        <v>1</v>
      </c>
      <c r="H82" s="140">
        <f>+rawWB2C!H83</f>
        <v>0.98800768734149158</v>
      </c>
      <c r="I82" s="140">
        <f>+rawWB2C!I83</f>
        <v>0.97601537468297861</v>
      </c>
      <c r="J82" s="140">
        <f>+rawWB2C!J83</f>
        <v>0.96402306202446475</v>
      </c>
      <c r="K82" s="140">
        <f>+rawWB2C!K83</f>
        <v>0.95203074936595078</v>
      </c>
      <c r="L82" s="140">
        <f>+rawWB2C!L83</f>
        <v>0.94003843670743692</v>
      </c>
      <c r="M82" s="140">
        <f>+rawWB2C!M83</f>
        <v>0.92804612404892295</v>
      </c>
      <c r="N82" s="140">
        <f>+rawWB2C!N83</f>
        <v>0.91605381139040898</v>
      </c>
      <c r="O82" s="140">
        <f>+rawWB2C!O83</f>
        <v>0.90864291000748421</v>
      </c>
      <c r="P82" s="140">
        <f>+rawWB2C!P83</f>
        <v>0.90123200862455943</v>
      </c>
      <c r="Q82" s="140">
        <f>+rawWB2C!Q83</f>
        <v>0.89382110724163466</v>
      </c>
      <c r="R82" s="140">
        <f>+rawWB2C!R83</f>
        <v>0.88641020585871</v>
      </c>
      <c r="S82" s="140">
        <f>+rawWB2C!S83</f>
        <v>0.87899930447578511</v>
      </c>
      <c r="T82" s="140">
        <f>+rawWB2C!T83</f>
        <v>0.87180038940815741</v>
      </c>
      <c r="U82" s="140">
        <f>+rawWB2C!U83</f>
        <v>0.8646014743405297</v>
      </c>
      <c r="V82" s="140">
        <f>+rawWB2C!V83</f>
        <v>0.85740255927290199</v>
      </c>
      <c r="W82" s="140">
        <f>+rawWB2C!W83</f>
        <v>0.85020364420527428</v>
      </c>
      <c r="X82" s="140">
        <f>+rawWB2C!X83</f>
        <v>0.84300472913764679</v>
      </c>
      <c r="Y82" s="140">
        <f>+rawWB2C!Y83</f>
        <v>0.82507612504973438</v>
      </c>
      <c r="Z82" s="140">
        <f>+rawWB2C!Z83</f>
        <v>0.80714752096182207</v>
      </c>
      <c r="AA82" s="140">
        <f>+rawWB2C!AA83</f>
        <v>0.78921891687390966</v>
      </c>
      <c r="AB82" s="140">
        <f>+rawWB2C!AB83</f>
        <v>0.77129031278599736</v>
      </c>
      <c r="AC82" s="140">
        <f>+rawWB2C!AC83</f>
        <v>0.75336170869808494</v>
      </c>
      <c r="AD82" s="140">
        <f>+rawWB2C!AD83</f>
        <v>0.73954280652627424</v>
      </c>
      <c r="AE82" s="140">
        <f>+rawWB2C!AE83</f>
        <v>0.72572390435446366</v>
      </c>
      <c r="AF82" s="140">
        <f>+rawWB2C!AF83</f>
        <v>0.71190500218265296</v>
      </c>
      <c r="AG82" s="140">
        <f>+rawWB2C!AG83</f>
        <v>0.69808610001084237</v>
      </c>
      <c r="AH82" s="140">
        <f>+rawWB2C!AH83</f>
        <v>0.68426719783903189</v>
      </c>
      <c r="AI82" s="140">
        <f>+rawWB2C!AI83</f>
        <v>0.6724404669399956</v>
      </c>
      <c r="AJ82" s="140">
        <f>+rawWB2C!AJ83</f>
        <v>0.6606137360409593</v>
      </c>
      <c r="AK82" s="140">
        <f>+rawWB2C!AK83</f>
        <v>0.648787005141923</v>
      </c>
      <c r="AL82" s="140">
        <f>+rawWB2C!AL83</f>
        <v>0.6369602742428867</v>
      </c>
      <c r="AM82" s="140">
        <f>+rawWB2C!AM83</f>
        <v>0.62513354334385018</v>
      </c>
      <c r="AN82" s="140"/>
      <c r="AO82" s="140"/>
      <c r="AP82" s="140"/>
      <c r="AQ82" s="140"/>
      <c r="AR82" s="140"/>
      <c r="AS82" s="140"/>
      <c r="AT82" s="140"/>
      <c r="AU82" s="140"/>
      <c r="AV82" s="140"/>
      <c r="AW82" s="140"/>
      <c r="AX82" s="117"/>
      <c r="AY82" s="140"/>
      <c r="AZ82" s="140"/>
      <c r="BA82" s="140"/>
      <c r="BB82" s="140"/>
      <c r="BC82" s="140"/>
      <c r="BD82" s="140"/>
      <c r="BE82" s="140"/>
      <c r="BF82" s="140"/>
      <c r="BG82" s="140"/>
      <c r="BH82" s="100"/>
      <c r="BI82" s="100"/>
      <c r="BJ82" s="100"/>
      <c r="BK82" s="100"/>
      <c r="BL82" s="100"/>
      <c r="BM82" s="100"/>
      <c r="BN82" s="100"/>
      <c r="BO82" s="100"/>
      <c r="BP82" s="100"/>
      <c r="BQ82" s="100"/>
      <c r="BR82" s="100"/>
      <c r="BS82" s="100"/>
    </row>
    <row r="83" spans="1:71" x14ac:dyDescent="0.25">
      <c r="A83" s="139" t="str">
        <f>+IF(AND(B83='1.5C'!B83,'1.5C'!C83=WB2C!C83),"","NFG")</f>
        <v/>
      </c>
      <c r="B83" s="100"/>
      <c r="C83" s="10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17"/>
      <c r="AY83" s="140"/>
      <c r="AZ83" s="140"/>
      <c r="BA83" s="140"/>
      <c r="BB83" s="140"/>
      <c r="BC83" s="140"/>
      <c r="BD83" s="140"/>
      <c r="BE83" s="140"/>
      <c r="BF83" s="140"/>
      <c r="BG83" s="140"/>
      <c r="BH83" s="100"/>
      <c r="BI83" s="100"/>
      <c r="BJ83" s="100"/>
      <c r="BK83" s="100"/>
      <c r="BL83" s="100"/>
      <c r="BM83" s="100"/>
      <c r="BN83" s="100"/>
      <c r="BO83" s="100"/>
      <c r="BP83" s="100"/>
      <c r="BQ83" s="100"/>
      <c r="BR83" s="100"/>
      <c r="BS83" s="100"/>
    </row>
    <row r="84" spans="1:71" x14ac:dyDescent="0.25">
      <c r="A84" s="139" t="str">
        <f>+IF(AND(B84='1.5C'!B84,'1.5C'!C84=WB2C!C84),"","NFG")</f>
        <v/>
      </c>
      <c r="B84" s="135" t="s">
        <v>310</v>
      </c>
      <c r="C84" s="135"/>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17"/>
      <c r="AY84" s="140"/>
      <c r="AZ84" s="140"/>
      <c r="BA84" s="140"/>
      <c r="BB84" s="140"/>
      <c r="BC84" s="140"/>
      <c r="BD84" s="140"/>
      <c r="BE84" s="140"/>
      <c r="BF84" s="140"/>
      <c r="BG84" s="140"/>
      <c r="BH84" s="100"/>
      <c r="BI84" s="100"/>
      <c r="BJ84" s="100"/>
      <c r="BK84" s="100"/>
      <c r="BL84" s="100"/>
      <c r="BM84" s="100"/>
      <c r="BN84" s="100"/>
      <c r="BO84" s="100"/>
      <c r="BP84" s="100"/>
      <c r="BQ84" s="100"/>
      <c r="BR84" s="100"/>
      <c r="BS84" s="100"/>
    </row>
    <row r="85" spans="1:71" x14ac:dyDescent="0.25">
      <c r="A85" s="139" t="str">
        <f>+IF(AND(B85='1.5C'!B85,'1.5C'!C85=WB2C!C85),"","NFG")</f>
        <v/>
      </c>
      <c r="B85" s="137" t="s">
        <v>300</v>
      </c>
      <c r="C85" s="137"/>
      <c r="D85" s="138">
        <v>2015</v>
      </c>
      <c r="E85" s="136">
        <v>2016</v>
      </c>
      <c r="F85" s="136">
        <v>2017</v>
      </c>
      <c r="G85" s="136">
        <v>2018</v>
      </c>
      <c r="H85" s="136">
        <v>2019</v>
      </c>
      <c r="I85" s="138">
        <v>2020</v>
      </c>
      <c r="J85" s="136">
        <v>2021</v>
      </c>
      <c r="K85" s="136">
        <v>2022</v>
      </c>
      <c r="L85" s="136">
        <v>2023</v>
      </c>
      <c r="M85" s="136">
        <v>2024</v>
      </c>
      <c r="N85" s="138">
        <v>2025</v>
      </c>
      <c r="O85" s="136">
        <v>2026</v>
      </c>
      <c r="P85" s="136">
        <v>2027</v>
      </c>
      <c r="Q85" s="136">
        <v>2028</v>
      </c>
      <c r="R85" s="136">
        <v>2029</v>
      </c>
      <c r="S85" s="138">
        <v>2030</v>
      </c>
      <c r="T85" s="136">
        <v>2031</v>
      </c>
      <c r="U85" s="136">
        <v>2032</v>
      </c>
      <c r="V85" s="136">
        <v>2033</v>
      </c>
      <c r="W85" s="136">
        <v>2034</v>
      </c>
      <c r="X85" s="138">
        <v>2035</v>
      </c>
      <c r="Y85" s="136">
        <v>2036</v>
      </c>
      <c r="Z85" s="136">
        <v>2037</v>
      </c>
      <c r="AA85" s="136">
        <v>2038</v>
      </c>
      <c r="AB85" s="136">
        <v>2039</v>
      </c>
      <c r="AC85" s="138">
        <v>2040</v>
      </c>
      <c r="AD85" s="136">
        <v>2041</v>
      </c>
      <c r="AE85" s="136">
        <v>2042</v>
      </c>
      <c r="AF85" s="136">
        <v>2043</v>
      </c>
      <c r="AG85" s="136">
        <v>2044</v>
      </c>
      <c r="AH85" s="138">
        <v>2045</v>
      </c>
      <c r="AI85" s="136">
        <v>2046</v>
      </c>
      <c r="AJ85" s="136">
        <v>2047</v>
      </c>
      <c r="AK85" s="136">
        <v>2048</v>
      </c>
      <c r="AL85" s="136">
        <v>2049</v>
      </c>
      <c r="AM85" s="138">
        <v>2050</v>
      </c>
      <c r="AN85" s="136"/>
      <c r="AO85" s="136"/>
      <c r="AP85" s="136"/>
      <c r="AQ85" s="136"/>
      <c r="AR85" s="136"/>
      <c r="AS85" s="136"/>
      <c r="AT85" s="136"/>
      <c r="AU85" s="136"/>
      <c r="AV85" s="136"/>
      <c r="AW85" s="136"/>
      <c r="AX85" s="134"/>
      <c r="AY85" s="100"/>
      <c r="AZ85" s="140"/>
      <c r="BA85" s="140"/>
      <c r="BB85" s="140"/>
      <c r="BC85" s="140"/>
      <c r="BD85" s="140"/>
      <c r="BE85" s="140"/>
      <c r="BF85" s="140"/>
      <c r="BG85" s="140"/>
      <c r="BH85" s="100"/>
      <c r="BI85" s="100"/>
      <c r="BJ85" s="100"/>
      <c r="BK85" s="100"/>
      <c r="BL85" s="100"/>
      <c r="BM85" s="100"/>
      <c r="BN85" s="100"/>
      <c r="BO85" s="100"/>
      <c r="BP85" s="100"/>
      <c r="BQ85" s="100"/>
      <c r="BR85" s="100"/>
      <c r="BS85" s="100"/>
    </row>
    <row r="86" spans="1:71" x14ac:dyDescent="0.25">
      <c r="A86" s="139" t="str">
        <f>+IF(AND(B86='1.5C'!B86,'1.5C'!C86=WB2C!C86),"","NFG")</f>
        <v/>
      </c>
      <c r="B86" s="100" t="str">
        <f t="shared" ref="B86:C86" si="0">+B4</f>
        <v>Bulk Carrier</v>
      </c>
      <c r="C86" s="100" t="str">
        <f t="shared" si="0"/>
        <v>Bulk Carrier (DWT) 0 - 9,999</v>
      </c>
      <c r="D86" s="140" t="e">
        <f>+rawWB2C!D88</f>
        <v>#N/A</v>
      </c>
      <c r="E86" s="140" t="e">
        <f>+rawWB2C!E88</f>
        <v>#N/A</v>
      </c>
      <c r="F86" s="140" t="e">
        <f>+rawWB2C!F88</f>
        <v>#N/A</v>
      </c>
      <c r="G86" s="140" t="e">
        <f>+rawWB2C!G88</f>
        <v>#N/A</v>
      </c>
      <c r="H86" s="140" t="e">
        <f>+rawWB2C!H88</f>
        <v>#N/A</v>
      </c>
      <c r="I86" s="140" t="e">
        <f>+rawWB2C!I88</f>
        <v>#N/A</v>
      </c>
      <c r="J86" s="140" t="e">
        <f>+rawWB2C!J88</f>
        <v>#N/A</v>
      </c>
      <c r="K86" s="140" t="e">
        <f>+rawWB2C!K88</f>
        <v>#N/A</v>
      </c>
      <c r="L86" s="140" t="e">
        <f>+rawWB2C!L88</f>
        <v>#N/A</v>
      </c>
      <c r="M86" s="140" t="e">
        <f>+rawWB2C!M88</f>
        <v>#N/A</v>
      </c>
      <c r="N86" s="140" t="e">
        <f>+rawWB2C!N88</f>
        <v>#N/A</v>
      </c>
      <c r="O86" s="140" t="e">
        <f>+rawWB2C!O88</f>
        <v>#N/A</v>
      </c>
      <c r="P86" s="140" t="e">
        <f>+rawWB2C!P88</f>
        <v>#N/A</v>
      </c>
      <c r="Q86" s="140" t="e">
        <f>+rawWB2C!Q88</f>
        <v>#N/A</v>
      </c>
      <c r="R86" s="140" t="e">
        <f>+rawWB2C!R88</f>
        <v>#N/A</v>
      </c>
      <c r="S86" s="140" t="e">
        <f>+rawWB2C!S88</f>
        <v>#N/A</v>
      </c>
      <c r="T86" s="140" t="e">
        <f>+rawWB2C!T88</f>
        <v>#N/A</v>
      </c>
      <c r="U86" s="140" t="e">
        <f>+rawWB2C!U88</f>
        <v>#N/A</v>
      </c>
      <c r="V86" s="140" t="e">
        <f>+rawWB2C!V88</f>
        <v>#N/A</v>
      </c>
      <c r="W86" s="140" t="e">
        <f>+rawWB2C!W88</f>
        <v>#N/A</v>
      </c>
      <c r="X86" s="140" t="e">
        <f>+rawWB2C!X88</f>
        <v>#N/A</v>
      </c>
      <c r="Y86" s="140" t="e">
        <f>+rawWB2C!Y88</f>
        <v>#N/A</v>
      </c>
      <c r="Z86" s="140" t="e">
        <f>+rawWB2C!Z88</f>
        <v>#N/A</v>
      </c>
      <c r="AA86" s="140" t="e">
        <f>+rawWB2C!AA88</f>
        <v>#N/A</v>
      </c>
      <c r="AB86" s="140" t="e">
        <f>+rawWB2C!AB88</f>
        <v>#N/A</v>
      </c>
      <c r="AC86" s="140" t="e">
        <f>+rawWB2C!AC88</f>
        <v>#N/A</v>
      </c>
      <c r="AD86" s="140" t="e">
        <f>+rawWB2C!AD88</f>
        <v>#N/A</v>
      </c>
      <c r="AE86" s="140" t="e">
        <f>+rawWB2C!AE88</f>
        <v>#N/A</v>
      </c>
      <c r="AF86" s="140" t="e">
        <f>+rawWB2C!AF88</f>
        <v>#N/A</v>
      </c>
      <c r="AG86" s="140" t="e">
        <f>+rawWB2C!AG88</f>
        <v>#N/A</v>
      </c>
      <c r="AH86" s="140" t="e">
        <f>+rawWB2C!AH88</f>
        <v>#N/A</v>
      </c>
      <c r="AI86" s="140" t="e">
        <f>+rawWB2C!AI88</f>
        <v>#N/A</v>
      </c>
      <c r="AJ86" s="140" t="e">
        <f>+rawWB2C!AJ88</f>
        <v>#N/A</v>
      </c>
      <c r="AK86" s="140" t="e">
        <f>+rawWB2C!AK88</f>
        <v>#N/A</v>
      </c>
      <c r="AL86" s="140" t="e">
        <f>+rawWB2C!AL88</f>
        <v>#N/A</v>
      </c>
      <c r="AM86" s="140" t="e">
        <f>+rawWB2C!AM88</f>
        <v>#N/A</v>
      </c>
      <c r="AN86" s="140"/>
      <c r="AO86" s="140"/>
      <c r="AP86" s="140"/>
      <c r="AQ86" s="140"/>
      <c r="AR86" s="140"/>
      <c r="AS86" s="140"/>
      <c r="AT86" s="140"/>
      <c r="AU86" s="140"/>
      <c r="AV86" s="140"/>
      <c r="AW86" s="140"/>
      <c r="AX86" s="100"/>
      <c r="AY86" s="140"/>
      <c r="AZ86" s="140"/>
      <c r="BA86" s="140"/>
      <c r="BB86" s="140"/>
      <c r="BC86" s="140"/>
      <c r="BD86" s="140"/>
      <c r="BE86" s="140"/>
      <c r="BF86" s="140"/>
      <c r="BG86" s="140"/>
      <c r="BH86" s="100"/>
      <c r="BI86" s="100"/>
      <c r="BJ86" s="100"/>
      <c r="BK86" s="100"/>
      <c r="BL86" s="100"/>
      <c r="BM86" s="100"/>
      <c r="BN86" s="100"/>
      <c r="BO86" s="100"/>
      <c r="BP86" s="100"/>
      <c r="BQ86" s="100"/>
      <c r="BR86" s="100"/>
      <c r="BS86" s="100"/>
    </row>
    <row r="87" spans="1:71" x14ac:dyDescent="0.25">
      <c r="A87" s="139" t="str">
        <f>+IF(AND(B87='1.5C'!B87,'1.5C'!C87=WB2C!C87),"","NFG")</f>
        <v/>
      </c>
      <c r="B87" s="100" t="str">
        <f t="shared" ref="B87:C87" si="1">+B5</f>
        <v>Bulk Carrier</v>
      </c>
      <c r="C87" s="100" t="str">
        <f t="shared" si="1"/>
        <v>Bulk Carrier (DWT) 10,000 - 34,999</v>
      </c>
      <c r="D87" s="140" t="e">
        <f>+rawWB2C!D89</f>
        <v>#N/A</v>
      </c>
      <c r="E87" s="140" t="e">
        <f>+rawWB2C!E89</f>
        <v>#N/A</v>
      </c>
      <c r="F87" s="140" t="e">
        <f>+rawWB2C!F89</f>
        <v>#N/A</v>
      </c>
      <c r="G87" s="140" t="e">
        <f>+rawWB2C!G89</f>
        <v>#N/A</v>
      </c>
      <c r="H87" s="140" t="e">
        <f>+rawWB2C!H89</f>
        <v>#N/A</v>
      </c>
      <c r="I87" s="140" t="e">
        <f>+rawWB2C!I89</f>
        <v>#N/A</v>
      </c>
      <c r="J87" s="140" t="e">
        <f>+rawWB2C!J89</f>
        <v>#N/A</v>
      </c>
      <c r="K87" s="140" t="e">
        <f>+rawWB2C!K89</f>
        <v>#N/A</v>
      </c>
      <c r="L87" s="140" t="e">
        <f>+rawWB2C!L89</f>
        <v>#N/A</v>
      </c>
      <c r="M87" s="140" t="e">
        <f>+rawWB2C!M89</f>
        <v>#N/A</v>
      </c>
      <c r="N87" s="140" t="e">
        <f>+rawWB2C!N89</f>
        <v>#N/A</v>
      </c>
      <c r="O87" s="140" t="e">
        <f>+rawWB2C!O89</f>
        <v>#N/A</v>
      </c>
      <c r="P87" s="140" t="e">
        <f>+rawWB2C!P89</f>
        <v>#N/A</v>
      </c>
      <c r="Q87" s="140" t="e">
        <f>+rawWB2C!Q89</f>
        <v>#N/A</v>
      </c>
      <c r="R87" s="140" t="e">
        <f>+rawWB2C!R89</f>
        <v>#N/A</v>
      </c>
      <c r="S87" s="140" t="e">
        <f>+rawWB2C!S89</f>
        <v>#N/A</v>
      </c>
      <c r="T87" s="140" t="e">
        <f>+rawWB2C!T89</f>
        <v>#N/A</v>
      </c>
      <c r="U87" s="140" t="e">
        <f>+rawWB2C!U89</f>
        <v>#N/A</v>
      </c>
      <c r="V87" s="140" t="e">
        <f>+rawWB2C!V89</f>
        <v>#N/A</v>
      </c>
      <c r="W87" s="140" t="e">
        <f>+rawWB2C!W89</f>
        <v>#N/A</v>
      </c>
      <c r="X87" s="140" t="e">
        <f>+rawWB2C!X89</f>
        <v>#N/A</v>
      </c>
      <c r="Y87" s="140" t="e">
        <f>+rawWB2C!Y89</f>
        <v>#N/A</v>
      </c>
      <c r="Z87" s="140" t="e">
        <f>+rawWB2C!Z89</f>
        <v>#N/A</v>
      </c>
      <c r="AA87" s="140" t="e">
        <f>+rawWB2C!AA89</f>
        <v>#N/A</v>
      </c>
      <c r="AB87" s="140" t="e">
        <f>+rawWB2C!AB89</f>
        <v>#N/A</v>
      </c>
      <c r="AC87" s="140" t="e">
        <f>+rawWB2C!AC89</f>
        <v>#N/A</v>
      </c>
      <c r="AD87" s="140" t="e">
        <f>+rawWB2C!AD89</f>
        <v>#N/A</v>
      </c>
      <c r="AE87" s="140" t="e">
        <f>+rawWB2C!AE89</f>
        <v>#N/A</v>
      </c>
      <c r="AF87" s="140" t="e">
        <f>+rawWB2C!AF89</f>
        <v>#N/A</v>
      </c>
      <c r="AG87" s="140" t="e">
        <f>+rawWB2C!AG89</f>
        <v>#N/A</v>
      </c>
      <c r="AH87" s="140" t="e">
        <f>+rawWB2C!AH89</f>
        <v>#N/A</v>
      </c>
      <c r="AI87" s="140" t="e">
        <f>+rawWB2C!AI89</f>
        <v>#N/A</v>
      </c>
      <c r="AJ87" s="140" t="e">
        <f>+rawWB2C!AJ89</f>
        <v>#N/A</v>
      </c>
      <c r="AK87" s="140" t="e">
        <f>+rawWB2C!AK89</f>
        <v>#N/A</v>
      </c>
      <c r="AL87" s="140" t="e">
        <f>+rawWB2C!AL89</f>
        <v>#N/A</v>
      </c>
      <c r="AM87" s="140" t="e">
        <f>+rawWB2C!AM89</f>
        <v>#N/A</v>
      </c>
      <c r="AN87" s="140"/>
      <c r="AO87" s="140"/>
      <c r="AP87" s="140"/>
      <c r="AQ87" s="140"/>
      <c r="AR87" s="140"/>
      <c r="AS87" s="140"/>
      <c r="AT87" s="140"/>
      <c r="AU87" s="140"/>
      <c r="AV87" s="140"/>
      <c r="AW87" s="140"/>
      <c r="AX87" s="100"/>
      <c r="AY87" s="140"/>
      <c r="AZ87" s="140"/>
      <c r="BA87" s="140"/>
      <c r="BB87" s="140"/>
      <c r="BC87" s="140"/>
      <c r="BD87" s="140"/>
      <c r="BE87" s="140"/>
      <c r="BF87" s="140"/>
      <c r="BG87" s="140"/>
      <c r="BH87" s="100"/>
      <c r="BI87" s="100"/>
      <c r="BJ87" s="100"/>
      <c r="BK87" s="100"/>
      <c r="BL87" s="100"/>
      <c r="BM87" s="100"/>
      <c r="BN87" s="100"/>
      <c r="BO87" s="100"/>
      <c r="BP87" s="100"/>
      <c r="BQ87" s="100"/>
      <c r="BR87" s="100"/>
      <c r="BS87" s="100"/>
    </row>
    <row r="88" spans="1:71" x14ac:dyDescent="0.25">
      <c r="A88" s="139" t="str">
        <f>+IF(AND(B88='1.5C'!B88,'1.5C'!C88=WB2C!C88),"","NFG")</f>
        <v/>
      </c>
      <c r="B88" s="100" t="str">
        <f t="shared" ref="B88:C88" si="2">+B6</f>
        <v>Bulk Carrier</v>
      </c>
      <c r="C88" s="100" t="str">
        <f t="shared" si="2"/>
        <v>Bulk Carrier (DWT) 35,000 - 59,999</v>
      </c>
      <c r="D88" s="140" t="e">
        <f>+rawWB2C!D90</f>
        <v>#N/A</v>
      </c>
      <c r="E88" s="140" t="e">
        <f>+rawWB2C!E90</f>
        <v>#N/A</v>
      </c>
      <c r="F88" s="140" t="e">
        <f>+rawWB2C!F90</f>
        <v>#N/A</v>
      </c>
      <c r="G88" s="140" t="e">
        <f>+rawWB2C!G90</f>
        <v>#N/A</v>
      </c>
      <c r="H88" s="140" t="e">
        <f>+rawWB2C!H90</f>
        <v>#N/A</v>
      </c>
      <c r="I88" s="140" t="e">
        <f>+rawWB2C!I90</f>
        <v>#N/A</v>
      </c>
      <c r="J88" s="140" t="e">
        <f>+rawWB2C!J90</f>
        <v>#N/A</v>
      </c>
      <c r="K88" s="140" t="e">
        <f>+rawWB2C!K90</f>
        <v>#N/A</v>
      </c>
      <c r="L88" s="140" t="e">
        <f>+rawWB2C!L90</f>
        <v>#N/A</v>
      </c>
      <c r="M88" s="140" t="e">
        <f>+rawWB2C!M90</f>
        <v>#N/A</v>
      </c>
      <c r="N88" s="140" t="e">
        <f>+rawWB2C!N90</f>
        <v>#N/A</v>
      </c>
      <c r="O88" s="140" t="e">
        <f>+rawWB2C!O90</f>
        <v>#N/A</v>
      </c>
      <c r="P88" s="140" t="e">
        <f>+rawWB2C!P90</f>
        <v>#N/A</v>
      </c>
      <c r="Q88" s="140" t="e">
        <f>+rawWB2C!Q90</f>
        <v>#N/A</v>
      </c>
      <c r="R88" s="140" t="e">
        <f>+rawWB2C!R90</f>
        <v>#N/A</v>
      </c>
      <c r="S88" s="140" t="e">
        <f>+rawWB2C!S90</f>
        <v>#N/A</v>
      </c>
      <c r="T88" s="140" t="e">
        <f>+rawWB2C!T90</f>
        <v>#N/A</v>
      </c>
      <c r="U88" s="140" t="e">
        <f>+rawWB2C!U90</f>
        <v>#N/A</v>
      </c>
      <c r="V88" s="140" t="e">
        <f>+rawWB2C!V90</f>
        <v>#N/A</v>
      </c>
      <c r="W88" s="140" t="e">
        <f>+rawWB2C!W90</f>
        <v>#N/A</v>
      </c>
      <c r="X88" s="140" t="e">
        <f>+rawWB2C!X90</f>
        <v>#N/A</v>
      </c>
      <c r="Y88" s="140" t="e">
        <f>+rawWB2C!Y90</f>
        <v>#N/A</v>
      </c>
      <c r="Z88" s="140" t="e">
        <f>+rawWB2C!Z90</f>
        <v>#N/A</v>
      </c>
      <c r="AA88" s="140" t="e">
        <f>+rawWB2C!AA90</f>
        <v>#N/A</v>
      </c>
      <c r="AB88" s="140" t="e">
        <f>+rawWB2C!AB90</f>
        <v>#N/A</v>
      </c>
      <c r="AC88" s="140" t="e">
        <f>+rawWB2C!AC90</f>
        <v>#N/A</v>
      </c>
      <c r="AD88" s="140" t="e">
        <f>+rawWB2C!AD90</f>
        <v>#N/A</v>
      </c>
      <c r="AE88" s="140" t="e">
        <f>+rawWB2C!AE90</f>
        <v>#N/A</v>
      </c>
      <c r="AF88" s="140" t="e">
        <f>+rawWB2C!AF90</f>
        <v>#N/A</v>
      </c>
      <c r="AG88" s="140" t="e">
        <f>+rawWB2C!AG90</f>
        <v>#N/A</v>
      </c>
      <c r="AH88" s="140" t="e">
        <f>+rawWB2C!AH90</f>
        <v>#N/A</v>
      </c>
      <c r="AI88" s="140" t="e">
        <f>+rawWB2C!AI90</f>
        <v>#N/A</v>
      </c>
      <c r="AJ88" s="140" t="e">
        <f>+rawWB2C!AJ90</f>
        <v>#N/A</v>
      </c>
      <c r="AK88" s="140" t="e">
        <f>+rawWB2C!AK90</f>
        <v>#N/A</v>
      </c>
      <c r="AL88" s="140" t="e">
        <f>+rawWB2C!AL90</f>
        <v>#N/A</v>
      </c>
      <c r="AM88" s="140" t="e">
        <f>+rawWB2C!AM90</f>
        <v>#N/A</v>
      </c>
      <c r="AN88" s="140"/>
      <c r="AO88" s="140"/>
      <c r="AP88" s="140"/>
      <c r="AQ88" s="140"/>
      <c r="AR88" s="140"/>
      <c r="AS88" s="140"/>
      <c r="AT88" s="140"/>
      <c r="AU88" s="140"/>
      <c r="AV88" s="140"/>
      <c r="AW88" s="140"/>
      <c r="AX88" s="100"/>
      <c r="AY88" s="140"/>
      <c r="AZ88" s="140"/>
      <c r="BA88" s="140"/>
      <c r="BB88" s="140"/>
      <c r="BC88" s="140"/>
      <c r="BD88" s="140"/>
      <c r="BE88" s="140"/>
      <c r="BF88" s="140"/>
      <c r="BG88" s="140"/>
      <c r="BH88" s="100"/>
      <c r="BI88" s="100"/>
      <c r="BJ88" s="100"/>
      <c r="BK88" s="100"/>
      <c r="BL88" s="100"/>
      <c r="BM88" s="100"/>
      <c r="BN88" s="100"/>
      <c r="BO88" s="100"/>
      <c r="BP88" s="100"/>
      <c r="BQ88" s="100"/>
      <c r="BR88" s="100"/>
      <c r="BS88" s="100"/>
    </row>
    <row r="89" spans="1:71" x14ac:dyDescent="0.25">
      <c r="A89" s="139" t="str">
        <f>+IF(AND(B89='1.5C'!B89,'1.5C'!C89=WB2C!C89),"","NFG")</f>
        <v/>
      </c>
      <c r="B89" s="100" t="str">
        <f t="shared" ref="B89:C89" si="3">+B7</f>
        <v>Bulk Carrier</v>
      </c>
      <c r="C89" s="100" t="str">
        <f t="shared" si="3"/>
        <v>Bulk Carrier (DWT) 60,000 - 99,999</v>
      </c>
      <c r="D89" s="140" t="e">
        <f>+rawWB2C!D91</f>
        <v>#N/A</v>
      </c>
      <c r="E89" s="140" t="e">
        <f>+rawWB2C!E91</f>
        <v>#N/A</v>
      </c>
      <c r="F89" s="140" t="e">
        <f>+rawWB2C!F91</f>
        <v>#N/A</v>
      </c>
      <c r="G89" s="140" t="e">
        <f>+rawWB2C!G91</f>
        <v>#N/A</v>
      </c>
      <c r="H89" s="140" t="e">
        <f>+rawWB2C!H91</f>
        <v>#N/A</v>
      </c>
      <c r="I89" s="140" t="e">
        <f>+rawWB2C!I91</f>
        <v>#N/A</v>
      </c>
      <c r="J89" s="140" t="e">
        <f>+rawWB2C!J91</f>
        <v>#N/A</v>
      </c>
      <c r="K89" s="140" t="e">
        <f>+rawWB2C!K91</f>
        <v>#N/A</v>
      </c>
      <c r="L89" s="140" t="e">
        <f>+rawWB2C!L91</f>
        <v>#N/A</v>
      </c>
      <c r="M89" s="140" t="e">
        <f>+rawWB2C!M91</f>
        <v>#N/A</v>
      </c>
      <c r="N89" s="140" t="e">
        <f>+rawWB2C!N91</f>
        <v>#N/A</v>
      </c>
      <c r="O89" s="140" t="e">
        <f>+rawWB2C!O91</f>
        <v>#N/A</v>
      </c>
      <c r="P89" s="140" t="e">
        <f>+rawWB2C!P91</f>
        <v>#N/A</v>
      </c>
      <c r="Q89" s="140" t="e">
        <f>+rawWB2C!Q91</f>
        <v>#N/A</v>
      </c>
      <c r="R89" s="140" t="e">
        <f>+rawWB2C!R91</f>
        <v>#N/A</v>
      </c>
      <c r="S89" s="140" t="e">
        <f>+rawWB2C!S91</f>
        <v>#N/A</v>
      </c>
      <c r="T89" s="140" t="e">
        <f>+rawWB2C!T91</f>
        <v>#N/A</v>
      </c>
      <c r="U89" s="140" t="e">
        <f>+rawWB2C!U91</f>
        <v>#N/A</v>
      </c>
      <c r="V89" s="140" t="e">
        <f>+rawWB2C!V91</f>
        <v>#N/A</v>
      </c>
      <c r="W89" s="140" t="e">
        <f>+rawWB2C!W91</f>
        <v>#N/A</v>
      </c>
      <c r="X89" s="140" t="e">
        <f>+rawWB2C!X91</f>
        <v>#N/A</v>
      </c>
      <c r="Y89" s="140" t="e">
        <f>+rawWB2C!Y91</f>
        <v>#N/A</v>
      </c>
      <c r="Z89" s="140" t="e">
        <f>+rawWB2C!Z91</f>
        <v>#N/A</v>
      </c>
      <c r="AA89" s="140" t="e">
        <f>+rawWB2C!AA91</f>
        <v>#N/A</v>
      </c>
      <c r="AB89" s="140" t="e">
        <f>+rawWB2C!AB91</f>
        <v>#N/A</v>
      </c>
      <c r="AC89" s="140" t="e">
        <f>+rawWB2C!AC91</f>
        <v>#N/A</v>
      </c>
      <c r="AD89" s="140" t="e">
        <f>+rawWB2C!AD91</f>
        <v>#N/A</v>
      </c>
      <c r="AE89" s="140" t="e">
        <f>+rawWB2C!AE91</f>
        <v>#N/A</v>
      </c>
      <c r="AF89" s="140" t="e">
        <f>+rawWB2C!AF91</f>
        <v>#N/A</v>
      </c>
      <c r="AG89" s="140" t="e">
        <f>+rawWB2C!AG91</f>
        <v>#N/A</v>
      </c>
      <c r="AH89" s="140" t="e">
        <f>+rawWB2C!AH91</f>
        <v>#N/A</v>
      </c>
      <c r="AI89" s="140" t="e">
        <f>+rawWB2C!AI91</f>
        <v>#N/A</v>
      </c>
      <c r="AJ89" s="140" t="e">
        <f>+rawWB2C!AJ91</f>
        <v>#N/A</v>
      </c>
      <c r="AK89" s="140" t="e">
        <f>+rawWB2C!AK91</f>
        <v>#N/A</v>
      </c>
      <c r="AL89" s="140" t="e">
        <f>+rawWB2C!AL91</f>
        <v>#N/A</v>
      </c>
      <c r="AM89" s="140" t="e">
        <f>+rawWB2C!AM91</f>
        <v>#N/A</v>
      </c>
      <c r="AN89" s="140"/>
      <c r="AO89" s="140"/>
      <c r="AP89" s="140"/>
      <c r="AQ89" s="140"/>
      <c r="AR89" s="140"/>
      <c r="AS89" s="140"/>
      <c r="AT89" s="140"/>
      <c r="AU89" s="140"/>
      <c r="AV89" s="140"/>
      <c r="AW89" s="140"/>
      <c r="AX89" s="100"/>
      <c r="AY89" s="140"/>
      <c r="AZ89" s="140"/>
      <c r="BA89" s="140"/>
      <c r="BB89" s="140"/>
      <c r="BC89" s="140"/>
      <c r="BD89" s="140"/>
      <c r="BE89" s="140"/>
      <c r="BF89" s="140"/>
      <c r="BG89" s="140"/>
      <c r="BH89" s="100"/>
      <c r="BI89" s="100"/>
      <c r="BJ89" s="100"/>
      <c r="BK89" s="100"/>
      <c r="BL89" s="100"/>
      <c r="BM89" s="100"/>
      <c r="BN89" s="100"/>
      <c r="BO89" s="100"/>
      <c r="BP89" s="100"/>
      <c r="BQ89" s="100"/>
      <c r="BR89" s="100"/>
      <c r="BS89" s="100"/>
    </row>
    <row r="90" spans="1:71" x14ac:dyDescent="0.25">
      <c r="A90" s="139" t="str">
        <f>+IF(AND(B90='1.5C'!B90,'1.5C'!C90=WB2C!C90),"","NFG")</f>
        <v/>
      </c>
      <c r="B90" s="100" t="str">
        <f t="shared" ref="B90:C90" si="4">+B8</f>
        <v>Bulk Carrier</v>
      </c>
      <c r="C90" s="100" t="str">
        <f t="shared" si="4"/>
        <v>Bulk Carrier (DWT) 100,000 - 199,999</v>
      </c>
      <c r="D90" s="140" t="e">
        <f>+rawWB2C!D92</f>
        <v>#N/A</v>
      </c>
      <c r="E90" s="140" t="e">
        <f>+rawWB2C!E92</f>
        <v>#N/A</v>
      </c>
      <c r="F90" s="140" t="e">
        <f>+rawWB2C!F92</f>
        <v>#N/A</v>
      </c>
      <c r="G90" s="140" t="e">
        <f>+rawWB2C!G92</f>
        <v>#N/A</v>
      </c>
      <c r="H90" s="140" t="e">
        <f>+rawWB2C!H92</f>
        <v>#N/A</v>
      </c>
      <c r="I90" s="140" t="e">
        <f>+rawWB2C!I92</f>
        <v>#N/A</v>
      </c>
      <c r="J90" s="140" t="e">
        <f>+rawWB2C!J92</f>
        <v>#N/A</v>
      </c>
      <c r="K90" s="140" t="e">
        <f>+rawWB2C!K92</f>
        <v>#N/A</v>
      </c>
      <c r="L90" s="140" t="e">
        <f>+rawWB2C!L92</f>
        <v>#N/A</v>
      </c>
      <c r="M90" s="140" t="e">
        <f>+rawWB2C!M92</f>
        <v>#N/A</v>
      </c>
      <c r="N90" s="140" t="e">
        <f>+rawWB2C!N92</f>
        <v>#N/A</v>
      </c>
      <c r="O90" s="140" t="e">
        <f>+rawWB2C!O92</f>
        <v>#N/A</v>
      </c>
      <c r="P90" s="140" t="e">
        <f>+rawWB2C!P92</f>
        <v>#N/A</v>
      </c>
      <c r="Q90" s="140" t="e">
        <f>+rawWB2C!Q92</f>
        <v>#N/A</v>
      </c>
      <c r="R90" s="140" t="e">
        <f>+rawWB2C!R92</f>
        <v>#N/A</v>
      </c>
      <c r="S90" s="140" t="e">
        <f>+rawWB2C!S92</f>
        <v>#N/A</v>
      </c>
      <c r="T90" s="140" t="e">
        <f>+rawWB2C!T92</f>
        <v>#N/A</v>
      </c>
      <c r="U90" s="140" t="e">
        <f>+rawWB2C!U92</f>
        <v>#N/A</v>
      </c>
      <c r="V90" s="140" t="e">
        <f>+rawWB2C!V92</f>
        <v>#N/A</v>
      </c>
      <c r="W90" s="140" t="e">
        <f>+rawWB2C!W92</f>
        <v>#N/A</v>
      </c>
      <c r="X90" s="140" t="e">
        <f>+rawWB2C!X92</f>
        <v>#N/A</v>
      </c>
      <c r="Y90" s="140" t="e">
        <f>+rawWB2C!Y92</f>
        <v>#N/A</v>
      </c>
      <c r="Z90" s="140" t="e">
        <f>+rawWB2C!Z92</f>
        <v>#N/A</v>
      </c>
      <c r="AA90" s="140" t="e">
        <f>+rawWB2C!AA92</f>
        <v>#N/A</v>
      </c>
      <c r="AB90" s="140" t="e">
        <f>+rawWB2C!AB92</f>
        <v>#N/A</v>
      </c>
      <c r="AC90" s="140" t="e">
        <f>+rawWB2C!AC92</f>
        <v>#N/A</v>
      </c>
      <c r="AD90" s="140" t="e">
        <f>+rawWB2C!AD92</f>
        <v>#N/A</v>
      </c>
      <c r="AE90" s="140" t="e">
        <f>+rawWB2C!AE92</f>
        <v>#N/A</v>
      </c>
      <c r="AF90" s="140" t="e">
        <f>+rawWB2C!AF92</f>
        <v>#N/A</v>
      </c>
      <c r="AG90" s="140" t="e">
        <f>+rawWB2C!AG92</f>
        <v>#N/A</v>
      </c>
      <c r="AH90" s="140" t="e">
        <f>+rawWB2C!AH92</f>
        <v>#N/A</v>
      </c>
      <c r="AI90" s="140" t="e">
        <f>+rawWB2C!AI92</f>
        <v>#N/A</v>
      </c>
      <c r="AJ90" s="140" t="e">
        <f>+rawWB2C!AJ92</f>
        <v>#N/A</v>
      </c>
      <c r="AK90" s="140" t="e">
        <f>+rawWB2C!AK92</f>
        <v>#N/A</v>
      </c>
      <c r="AL90" s="140" t="e">
        <f>+rawWB2C!AL92</f>
        <v>#N/A</v>
      </c>
      <c r="AM90" s="140" t="e">
        <f>+rawWB2C!AM92</f>
        <v>#N/A</v>
      </c>
      <c r="AN90" s="140"/>
      <c r="AO90" s="140"/>
      <c r="AP90" s="140"/>
      <c r="AQ90" s="140"/>
      <c r="AR90" s="140"/>
      <c r="AS90" s="140"/>
      <c r="AT90" s="140"/>
      <c r="AU90" s="140"/>
      <c r="AV90" s="140"/>
      <c r="AW90" s="140"/>
      <c r="AX90" s="100"/>
      <c r="AY90" s="140"/>
      <c r="AZ90" s="140"/>
      <c r="BA90" s="140"/>
      <c r="BB90" s="140"/>
      <c r="BC90" s="140"/>
      <c r="BD90" s="140"/>
      <c r="BE90" s="140"/>
      <c r="BF90" s="140"/>
      <c r="BG90" s="140"/>
      <c r="BH90" s="100"/>
      <c r="BI90" s="100"/>
      <c r="BJ90" s="100"/>
      <c r="BK90" s="100"/>
      <c r="BL90" s="100"/>
      <c r="BM90" s="100"/>
      <c r="BN90" s="100"/>
      <c r="BO90" s="100"/>
      <c r="BP90" s="100"/>
      <c r="BQ90" s="100"/>
      <c r="BR90" s="100"/>
      <c r="BS90" s="100"/>
    </row>
    <row r="91" spans="1:71" x14ac:dyDescent="0.25">
      <c r="A91" s="139" t="str">
        <f>+IF(AND(B91='1.5C'!B91,'1.5C'!C91=WB2C!C91),"","NFG")</f>
        <v/>
      </c>
      <c r="B91" s="100" t="str">
        <f t="shared" ref="B91:C91" si="5">+B9</f>
        <v>Bulk Carrier</v>
      </c>
      <c r="C91" s="100" t="str">
        <f t="shared" si="5"/>
        <v>Bulk Carrier (DWT) &gt;200,000</v>
      </c>
      <c r="D91" s="140" t="e">
        <f>+rawWB2C!D93</f>
        <v>#N/A</v>
      </c>
      <c r="E91" s="140" t="e">
        <f>+rawWB2C!E93</f>
        <v>#N/A</v>
      </c>
      <c r="F91" s="140" t="e">
        <f>+rawWB2C!F93</f>
        <v>#N/A</v>
      </c>
      <c r="G91" s="140" t="e">
        <f>+rawWB2C!G93</f>
        <v>#N/A</v>
      </c>
      <c r="H91" s="140" t="e">
        <f>+rawWB2C!H93</f>
        <v>#N/A</v>
      </c>
      <c r="I91" s="140" t="e">
        <f>+rawWB2C!I93</f>
        <v>#N/A</v>
      </c>
      <c r="J91" s="140" t="e">
        <f>+rawWB2C!J93</f>
        <v>#N/A</v>
      </c>
      <c r="K91" s="140" t="e">
        <f>+rawWB2C!K93</f>
        <v>#N/A</v>
      </c>
      <c r="L91" s="140" t="e">
        <f>+rawWB2C!L93</f>
        <v>#N/A</v>
      </c>
      <c r="M91" s="140" t="e">
        <f>+rawWB2C!M93</f>
        <v>#N/A</v>
      </c>
      <c r="N91" s="140" t="e">
        <f>+rawWB2C!N93</f>
        <v>#N/A</v>
      </c>
      <c r="O91" s="140" t="e">
        <f>+rawWB2C!O93</f>
        <v>#N/A</v>
      </c>
      <c r="P91" s="140" t="e">
        <f>+rawWB2C!P93</f>
        <v>#N/A</v>
      </c>
      <c r="Q91" s="140" t="e">
        <f>+rawWB2C!Q93</f>
        <v>#N/A</v>
      </c>
      <c r="R91" s="140" t="e">
        <f>+rawWB2C!R93</f>
        <v>#N/A</v>
      </c>
      <c r="S91" s="140" t="e">
        <f>+rawWB2C!S93</f>
        <v>#N/A</v>
      </c>
      <c r="T91" s="140" t="e">
        <f>+rawWB2C!T93</f>
        <v>#N/A</v>
      </c>
      <c r="U91" s="140" t="e">
        <f>+rawWB2C!U93</f>
        <v>#N/A</v>
      </c>
      <c r="V91" s="140" t="e">
        <f>+rawWB2C!V93</f>
        <v>#N/A</v>
      </c>
      <c r="W91" s="140" t="e">
        <f>+rawWB2C!W93</f>
        <v>#N/A</v>
      </c>
      <c r="X91" s="140" t="e">
        <f>+rawWB2C!X93</f>
        <v>#N/A</v>
      </c>
      <c r="Y91" s="140" t="e">
        <f>+rawWB2C!Y93</f>
        <v>#N/A</v>
      </c>
      <c r="Z91" s="140" t="e">
        <f>+rawWB2C!Z93</f>
        <v>#N/A</v>
      </c>
      <c r="AA91" s="140" t="e">
        <f>+rawWB2C!AA93</f>
        <v>#N/A</v>
      </c>
      <c r="AB91" s="140" t="e">
        <f>+rawWB2C!AB93</f>
        <v>#N/A</v>
      </c>
      <c r="AC91" s="140" t="e">
        <f>+rawWB2C!AC93</f>
        <v>#N/A</v>
      </c>
      <c r="AD91" s="140" t="e">
        <f>+rawWB2C!AD93</f>
        <v>#N/A</v>
      </c>
      <c r="AE91" s="140" t="e">
        <f>+rawWB2C!AE93</f>
        <v>#N/A</v>
      </c>
      <c r="AF91" s="140" t="e">
        <f>+rawWB2C!AF93</f>
        <v>#N/A</v>
      </c>
      <c r="AG91" s="140" t="e">
        <f>+rawWB2C!AG93</f>
        <v>#N/A</v>
      </c>
      <c r="AH91" s="140" t="e">
        <f>+rawWB2C!AH93</f>
        <v>#N/A</v>
      </c>
      <c r="AI91" s="140" t="e">
        <f>+rawWB2C!AI93</f>
        <v>#N/A</v>
      </c>
      <c r="AJ91" s="140" t="e">
        <f>+rawWB2C!AJ93</f>
        <v>#N/A</v>
      </c>
      <c r="AK91" s="140" t="e">
        <f>+rawWB2C!AK93</f>
        <v>#N/A</v>
      </c>
      <c r="AL91" s="140" t="e">
        <f>+rawWB2C!AL93</f>
        <v>#N/A</v>
      </c>
      <c r="AM91" s="140" t="e">
        <f>+rawWB2C!AM93</f>
        <v>#N/A</v>
      </c>
      <c r="AN91" s="140"/>
      <c r="AO91" s="140"/>
      <c r="AP91" s="140"/>
      <c r="AQ91" s="140"/>
      <c r="AR91" s="140"/>
      <c r="AS91" s="140"/>
      <c r="AT91" s="140"/>
      <c r="AU91" s="140"/>
      <c r="AV91" s="140"/>
      <c r="AW91" s="140"/>
      <c r="AX91" s="100"/>
      <c r="AY91" s="140"/>
      <c r="AZ91" s="140"/>
      <c r="BA91" s="140"/>
      <c r="BB91" s="140"/>
      <c r="BC91" s="140"/>
      <c r="BD91" s="140"/>
      <c r="BE91" s="140"/>
      <c r="BF91" s="140"/>
      <c r="BG91" s="140"/>
      <c r="BH91" s="100"/>
      <c r="BI91" s="100"/>
      <c r="BJ91" s="100"/>
      <c r="BK91" s="100"/>
      <c r="BL91" s="100"/>
      <c r="BM91" s="100"/>
      <c r="BN91" s="100"/>
      <c r="BO91" s="100"/>
      <c r="BP91" s="100"/>
      <c r="BQ91" s="100"/>
      <c r="BR91" s="100"/>
      <c r="BS91" s="100"/>
    </row>
    <row r="92" spans="1:71" x14ac:dyDescent="0.25">
      <c r="A92" s="139" t="str">
        <f>+IF(AND(B92='1.5C'!B92,'1.5C'!C92=WB2C!C92),"","NFG")</f>
        <v/>
      </c>
      <c r="B92" s="100" t="str">
        <f t="shared" ref="B92:C92" si="6">+B10</f>
        <v>Chemical Tanker</v>
      </c>
      <c r="C92" s="100" t="str">
        <f t="shared" si="6"/>
        <v>Chemical Tanker (DWT) 0 - 4,999</v>
      </c>
      <c r="D92" s="140" t="e">
        <f>+rawWB2C!D94</f>
        <v>#N/A</v>
      </c>
      <c r="E92" s="140" t="e">
        <f>+rawWB2C!E94</f>
        <v>#N/A</v>
      </c>
      <c r="F92" s="140" t="e">
        <f>+rawWB2C!F94</f>
        <v>#N/A</v>
      </c>
      <c r="G92" s="140" t="e">
        <f>+rawWB2C!G94</f>
        <v>#N/A</v>
      </c>
      <c r="H92" s="140" t="e">
        <f>+rawWB2C!H94</f>
        <v>#N/A</v>
      </c>
      <c r="I92" s="140" t="e">
        <f>+rawWB2C!I94</f>
        <v>#N/A</v>
      </c>
      <c r="J92" s="140" t="e">
        <f>+rawWB2C!J94</f>
        <v>#N/A</v>
      </c>
      <c r="K92" s="140" t="e">
        <f>+rawWB2C!K94</f>
        <v>#N/A</v>
      </c>
      <c r="L92" s="140" t="e">
        <f>+rawWB2C!L94</f>
        <v>#N/A</v>
      </c>
      <c r="M92" s="140" t="e">
        <f>+rawWB2C!M94</f>
        <v>#N/A</v>
      </c>
      <c r="N92" s="140" t="e">
        <f>+rawWB2C!N94</f>
        <v>#N/A</v>
      </c>
      <c r="O92" s="140" t="e">
        <f>+rawWB2C!O94</f>
        <v>#N/A</v>
      </c>
      <c r="P92" s="140" t="e">
        <f>+rawWB2C!P94</f>
        <v>#N/A</v>
      </c>
      <c r="Q92" s="140" t="e">
        <f>+rawWB2C!Q94</f>
        <v>#N/A</v>
      </c>
      <c r="R92" s="140" t="e">
        <f>+rawWB2C!R94</f>
        <v>#N/A</v>
      </c>
      <c r="S92" s="140" t="e">
        <f>+rawWB2C!S94</f>
        <v>#N/A</v>
      </c>
      <c r="T92" s="140" t="e">
        <f>+rawWB2C!T94</f>
        <v>#N/A</v>
      </c>
      <c r="U92" s="140" t="e">
        <f>+rawWB2C!U94</f>
        <v>#N/A</v>
      </c>
      <c r="V92" s="140" t="e">
        <f>+rawWB2C!V94</f>
        <v>#N/A</v>
      </c>
      <c r="W92" s="140" t="e">
        <f>+rawWB2C!W94</f>
        <v>#N/A</v>
      </c>
      <c r="X92" s="140" t="e">
        <f>+rawWB2C!X94</f>
        <v>#N/A</v>
      </c>
      <c r="Y92" s="140" t="e">
        <f>+rawWB2C!Y94</f>
        <v>#N/A</v>
      </c>
      <c r="Z92" s="140" t="e">
        <f>+rawWB2C!Z94</f>
        <v>#N/A</v>
      </c>
      <c r="AA92" s="140" t="e">
        <f>+rawWB2C!AA94</f>
        <v>#N/A</v>
      </c>
      <c r="AB92" s="140" t="e">
        <f>+rawWB2C!AB94</f>
        <v>#N/A</v>
      </c>
      <c r="AC92" s="140" t="e">
        <f>+rawWB2C!AC94</f>
        <v>#N/A</v>
      </c>
      <c r="AD92" s="140" t="e">
        <f>+rawWB2C!AD94</f>
        <v>#N/A</v>
      </c>
      <c r="AE92" s="140" t="e">
        <f>+rawWB2C!AE94</f>
        <v>#N/A</v>
      </c>
      <c r="AF92" s="140" t="e">
        <f>+rawWB2C!AF94</f>
        <v>#N/A</v>
      </c>
      <c r="AG92" s="140" t="e">
        <f>+rawWB2C!AG94</f>
        <v>#N/A</v>
      </c>
      <c r="AH92" s="140" t="e">
        <f>+rawWB2C!AH94</f>
        <v>#N/A</v>
      </c>
      <c r="AI92" s="140" t="e">
        <f>+rawWB2C!AI94</f>
        <v>#N/A</v>
      </c>
      <c r="AJ92" s="140" t="e">
        <f>+rawWB2C!AJ94</f>
        <v>#N/A</v>
      </c>
      <c r="AK92" s="140" t="e">
        <f>+rawWB2C!AK94</f>
        <v>#N/A</v>
      </c>
      <c r="AL92" s="140" t="e">
        <f>+rawWB2C!AL94</f>
        <v>#N/A</v>
      </c>
      <c r="AM92" s="140" t="e">
        <f>+rawWB2C!AM94</f>
        <v>#N/A</v>
      </c>
      <c r="AN92" s="140"/>
      <c r="AO92" s="140"/>
      <c r="AP92" s="140"/>
      <c r="AQ92" s="140"/>
      <c r="AR92" s="140"/>
      <c r="AS92" s="140"/>
      <c r="AT92" s="140"/>
      <c r="AU92" s="140"/>
      <c r="AV92" s="140"/>
      <c r="AW92" s="140"/>
      <c r="AX92" s="100"/>
      <c r="AY92" s="140"/>
      <c r="AZ92" s="100"/>
      <c r="BA92" s="100"/>
      <c r="BB92" s="100"/>
      <c r="BC92" s="100"/>
      <c r="BD92" s="100"/>
      <c r="BE92" s="100"/>
      <c r="BF92" s="100"/>
      <c r="BG92" s="100"/>
      <c r="BH92" s="100"/>
      <c r="BI92" s="100"/>
      <c r="BJ92" s="100"/>
      <c r="BK92" s="100"/>
      <c r="BL92" s="100"/>
      <c r="BM92" s="100"/>
      <c r="BN92" s="100"/>
      <c r="BO92" s="100"/>
      <c r="BP92" s="100"/>
      <c r="BQ92" s="100"/>
      <c r="BR92" s="100"/>
      <c r="BS92" s="100"/>
    </row>
    <row r="93" spans="1:71" x14ac:dyDescent="0.25">
      <c r="A93" s="139" t="str">
        <f>+IF(AND(B93='1.5C'!B93,'1.5C'!C93=WB2C!C93),"","NFG")</f>
        <v/>
      </c>
      <c r="B93" s="100" t="str">
        <f t="shared" ref="B93:C93" si="7">+B11</f>
        <v>Chemical Tanker</v>
      </c>
      <c r="C93" s="100" t="str">
        <f t="shared" si="7"/>
        <v>Chemical Tanker (DWT) 5,000 - 9,999</v>
      </c>
      <c r="D93" s="140" t="e">
        <f>+rawWB2C!D95</f>
        <v>#N/A</v>
      </c>
      <c r="E93" s="140" t="e">
        <f>+rawWB2C!E95</f>
        <v>#N/A</v>
      </c>
      <c r="F93" s="140" t="e">
        <f>+rawWB2C!F95</f>
        <v>#N/A</v>
      </c>
      <c r="G93" s="140" t="e">
        <f>+rawWB2C!G95</f>
        <v>#N/A</v>
      </c>
      <c r="H93" s="140" t="e">
        <f>+rawWB2C!H95</f>
        <v>#N/A</v>
      </c>
      <c r="I93" s="140" t="e">
        <f>+rawWB2C!I95</f>
        <v>#N/A</v>
      </c>
      <c r="J93" s="140" t="e">
        <f>+rawWB2C!J95</f>
        <v>#N/A</v>
      </c>
      <c r="K93" s="140" t="e">
        <f>+rawWB2C!K95</f>
        <v>#N/A</v>
      </c>
      <c r="L93" s="140" t="e">
        <f>+rawWB2C!L95</f>
        <v>#N/A</v>
      </c>
      <c r="M93" s="140" t="e">
        <f>+rawWB2C!M95</f>
        <v>#N/A</v>
      </c>
      <c r="N93" s="140" t="e">
        <f>+rawWB2C!N95</f>
        <v>#N/A</v>
      </c>
      <c r="O93" s="140" t="e">
        <f>+rawWB2C!O95</f>
        <v>#N/A</v>
      </c>
      <c r="P93" s="140" t="e">
        <f>+rawWB2C!P95</f>
        <v>#N/A</v>
      </c>
      <c r="Q93" s="140" t="e">
        <f>+rawWB2C!Q95</f>
        <v>#N/A</v>
      </c>
      <c r="R93" s="140" t="e">
        <f>+rawWB2C!R95</f>
        <v>#N/A</v>
      </c>
      <c r="S93" s="140" t="e">
        <f>+rawWB2C!S95</f>
        <v>#N/A</v>
      </c>
      <c r="T93" s="140" t="e">
        <f>+rawWB2C!T95</f>
        <v>#N/A</v>
      </c>
      <c r="U93" s="140" t="e">
        <f>+rawWB2C!U95</f>
        <v>#N/A</v>
      </c>
      <c r="V93" s="140" t="e">
        <f>+rawWB2C!V95</f>
        <v>#N/A</v>
      </c>
      <c r="W93" s="140" t="e">
        <f>+rawWB2C!W95</f>
        <v>#N/A</v>
      </c>
      <c r="X93" s="140" t="e">
        <f>+rawWB2C!X95</f>
        <v>#N/A</v>
      </c>
      <c r="Y93" s="140" t="e">
        <f>+rawWB2C!Y95</f>
        <v>#N/A</v>
      </c>
      <c r="Z93" s="140" t="e">
        <f>+rawWB2C!Z95</f>
        <v>#N/A</v>
      </c>
      <c r="AA93" s="140" t="e">
        <f>+rawWB2C!AA95</f>
        <v>#N/A</v>
      </c>
      <c r="AB93" s="140" t="e">
        <f>+rawWB2C!AB95</f>
        <v>#N/A</v>
      </c>
      <c r="AC93" s="140" t="e">
        <f>+rawWB2C!AC95</f>
        <v>#N/A</v>
      </c>
      <c r="AD93" s="140" t="e">
        <f>+rawWB2C!AD95</f>
        <v>#N/A</v>
      </c>
      <c r="AE93" s="140" t="e">
        <f>+rawWB2C!AE95</f>
        <v>#N/A</v>
      </c>
      <c r="AF93" s="140" t="e">
        <f>+rawWB2C!AF95</f>
        <v>#N/A</v>
      </c>
      <c r="AG93" s="140" t="e">
        <f>+rawWB2C!AG95</f>
        <v>#N/A</v>
      </c>
      <c r="AH93" s="140" t="e">
        <f>+rawWB2C!AH95</f>
        <v>#N/A</v>
      </c>
      <c r="AI93" s="140" t="e">
        <f>+rawWB2C!AI95</f>
        <v>#N/A</v>
      </c>
      <c r="AJ93" s="140" t="e">
        <f>+rawWB2C!AJ95</f>
        <v>#N/A</v>
      </c>
      <c r="AK93" s="140" t="e">
        <f>+rawWB2C!AK95</f>
        <v>#N/A</v>
      </c>
      <c r="AL93" s="140" t="e">
        <f>+rawWB2C!AL95</f>
        <v>#N/A</v>
      </c>
      <c r="AM93" s="140" t="e">
        <f>+rawWB2C!AM95</f>
        <v>#N/A</v>
      </c>
      <c r="AN93" s="140"/>
      <c r="AO93" s="140"/>
      <c r="AP93" s="140"/>
      <c r="AQ93" s="140"/>
      <c r="AR93" s="140"/>
      <c r="AS93" s="140"/>
      <c r="AT93" s="140"/>
      <c r="AU93" s="140"/>
      <c r="AV93" s="140"/>
      <c r="AW93" s="140"/>
      <c r="AX93" s="100"/>
      <c r="AY93" s="140"/>
      <c r="AZ93" s="140"/>
      <c r="BA93" s="140"/>
      <c r="BB93" s="140"/>
      <c r="BC93" s="140"/>
      <c r="BD93" s="140"/>
      <c r="BE93" s="140"/>
      <c r="BF93" s="140"/>
      <c r="BG93" s="140"/>
      <c r="BH93" s="100"/>
      <c r="BI93" s="100"/>
      <c r="BJ93" s="100"/>
      <c r="BK93" s="100"/>
      <c r="BL93" s="100"/>
      <c r="BM93" s="100"/>
      <c r="BN93" s="100"/>
      <c r="BO93" s="100"/>
      <c r="BP93" s="100"/>
      <c r="BQ93" s="100"/>
      <c r="BR93" s="100"/>
      <c r="BS93" s="100"/>
    </row>
    <row r="94" spans="1:71" x14ac:dyDescent="0.25">
      <c r="A94" s="139" t="str">
        <f>+IF(AND(B94='1.5C'!B94,'1.5C'!C94=WB2C!C94),"","NFG")</f>
        <v/>
      </c>
      <c r="B94" s="100" t="str">
        <f t="shared" ref="B94:C94" si="8">+B12</f>
        <v>Chemical Tanker</v>
      </c>
      <c r="C94" s="100" t="str">
        <f t="shared" si="8"/>
        <v>Chemical Tanker (DWT) 10,000 - 19,999</v>
      </c>
      <c r="D94" s="140" t="e">
        <f>+rawWB2C!D96</f>
        <v>#N/A</v>
      </c>
      <c r="E94" s="140" t="e">
        <f>+rawWB2C!E96</f>
        <v>#N/A</v>
      </c>
      <c r="F94" s="140" t="e">
        <f>+rawWB2C!F96</f>
        <v>#N/A</v>
      </c>
      <c r="G94" s="140" t="e">
        <f>+rawWB2C!G96</f>
        <v>#N/A</v>
      </c>
      <c r="H94" s="140" t="e">
        <f>+rawWB2C!H96</f>
        <v>#N/A</v>
      </c>
      <c r="I94" s="140" t="e">
        <f>+rawWB2C!I96</f>
        <v>#N/A</v>
      </c>
      <c r="J94" s="140" t="e">
        <f>+rawWB2C!J96</f>
        <v>#N/A</v>
      </c>
      <c r="K94" s="140" t="e">
        <f>+rawWB2C!K96</f>
        <v>#N/A</v>
      </c>
      <c r="L94" s="140" t="e">
        <f>+rawWB2C!L96</f>
        <v>#N/A</v>
      </c>
      <c r="M94" s="140" t="e">
        <f>+rawWB2C!M96</f>
        <v>#N/A</v>
      </c>
      <c r="N94" s="140" t="e">
        <f>+rawWB2C!N96</f>
        <v>#N/A</v>
      </c>
      <c r="O94" s="140" t="e">
        <f>+rawWB2C!O96</f>
        <v>#N/A</v>
      </c>
      <c r="P94" s="140" t="e">
        <f>+rawWB2C!P96</f>
        <v>#N/A</v>
      </c>
      <c r="Q94" s="140" t="e">
        <f>+rawWB2C!Q96</f>
        <v>#N/A</v>
      </c>
      <c r="R94" s="140" t="e">
        <f>+rawWB2C!R96</f>
        <v>#N/A</v>
      </c>
      <c r="S94" s="140" t="e">
        <f>+rawWB2C!S96</f>
        <v>#N/A</v>
      </c>
      <c r="T94" s="140" t="e">
        <f>+rawWB2C!T96</f>
        <v>#N/A</v>
      </c>
      <c r="U94" s="140" t="e">
        <f>+rawWB2C!U96</f>
        <v>#N/A</v>
      </c>
      <c r="V94" s="140" t="e">
        <f>+rawWB2C!V96</f>
        <v>#N/A</v>
      </c>
      <c r="W94" s="140" t="e">
        <f>+rawWB2C!W96</f>
        <v>#N/A</v>
      </c>
      <c r="X94" s="140" t="e">
        <f>+rawWB2C!X96</f>
        <v>#N/A</v>
      </c>
      <c r="Y94" s="140" t="e">
        <f>+rawWB2C!Y96</f>
        <v>#N/A</v>
      </c>
      <c r="Z94" s="140" t="e">
        <f>+rawWB2C!Z96</f>
        <v>#N/A</v>
      </c>
      <c r="AA94" s="140" t="e">
        <f>+rawWB2C!AA96</f>
        <v>#N/A</v>
      </c>
      <c r="AB94" s="140" t="e">
        <f>+rawWB2C!AB96</f>
        <v>#N/A</v>
      </c>
      <c r="AC94" s="140" t="e">
        <f>+rawWB2C!AC96</f>
        <v>#N/A</v>
      </c>
      <c r="AD94" s="140" t="e">
        <f>+rawWB2C!AD96</f>
        <v>#N/A</v>
      </c>
      <c r="AE94" s="140" t="e">
        <f>+rawWB2C!AE96</f>
        <v>#N/A</v>
      </c>
      <c r="AF94" s="140" t="e">
        <f>+rawWB2C!AF96</f>
        <v>#N/A</v>
      </c>
      <c r="AG94" s="140" t="e">
        <f>+rawWB2C!AG96</f>
        <v>#N/A</v>
      </c>
      <c r="AH94" s="140" t="e">
        <f>+rawWB2C!AH96</f>
        <v>#N/A</v>
      </c>
      <c r="AI94" s="140" t="e">
        <f>+rawWB2C!AI96</f>
        <v>#N/A</v>
      </c>
      <c r="AJ94" s="140" t="e">
        <f>+rawWB2C!AJ96</f>
        <v>#N/A</v>
      </c>
      <c r="AK94" s="140" t="e">
        <f>+rawWB2C!AK96</f>
        <v>#N/A</v>
      </c>
      <c r="AL94" s="140" t="e">
        <f>+rawWB2C!AL96</f>
        <v>#N/A</v>
      </c>
      <c r="AM94" s="140" t="e">
        <f>+rawWB2C!AM96</f>
        <v>#N/A</v>
      </c>
      <c r="AN94" s="140"/>
      <c r="AO94" s="140"/>
      <c r="AP94" s="140"/>
      <c r="AQ94" s="140"/>
      <c r="AR94" s="140"/>
      <c r="AS94" s="140"/>
      <c r="AT94" s="140"/>
      <c r="AU94" s="140"/>
      <c r="AV94" s="140"/>
      <c r="AW94" s="140"/>
      <c r="AX94" s="100"/>
      <c r="AY94" s="140"/>
      <c r="AZ94" s="140"/>
      <c r="BA94" s="140"/>
      <c r="BB94" s="140"/>
      <c r="BC94" s="140"/>
      <c r="BD94" s="140"/>
      <c r="BE94" s="140"/>
      <c r="BF94" s="140"/>
      <c r="BG94" s="140"/>
      <c r="BH94" s="100"/>
      <c r="BI94" s="100"/>
      <c r="BJ94" s="100"/>
      <c r="BK94" s="100"/>
      <c r="BL94" s="100"/>
      <c r="BM94" s="100"/>
      <c r="BN94" s="100"/>
      <c r="BO94" s="100"/>
      <c r="BP94" s="100"/>
      <c r="BQ94" s="100"/>
      <c r="BR94" s="100"/>
      <c r="BS94" s="100"/>
    </row>
    <row r="95" spans="1:71" x14ac:dyDescent="0.25">
      <c r="A95" s="139" t="str">
        <f>+IF(AND(B95='1.5C'!B95,'1.5C'!C95=WB2C!C95),"","NFG")</f>
        <v/>
      </c>
      <c r="B95" s="100" t="str">
        <f t="shared" ref="B95:C95" si="9">+B13</f>
        <v>Chemical Tanker</v>
      </c>
      <c r="C95" s="100" t="str">
        <f t="shared" si="9"/>
        <v>Chemical Tanker (DWT) 20,000 - 39,999</v>
      </c>
      <c r="D95" s="140" t="e">
        <f>+rawWB2C!D97</f>
        <v>#N/A</v>
      </c>
      <c r="E95" s="140" t="e">
        <f>+rawWB2C!E97</f>
        <v>#N/A</v>
      </c>
      <c r="F95" s="140" t="e">
        <f>+rawWB2C!F97</f>
        <v>#N/A</v>
      </c>
      <c r="G95" s="140" t="e">
        <f>+rawWB2C!G97</f>
        <v>#N/A</v>
      </c>
      <c r="H95" s="140" t="e">
        <f>+rawWB2C!H97</f>
        <v>#N/A</v>
      </c>
      <c r="I95" s="140" t="e">
        <f>+rawWB2C!I97</f>
        <v>#N/A</v>
      </c>
      <c r="J95" s="140" t="e">
        <f>+rawWB2C!J97</f>
        <v>#N/A</v>
      </c>
      <c r="K95" s="140" t="e">
        <f>+rawWB2C!K97</f>
        <v>#N/A</v>
      </c>
      <c r="L95" s="140" t="e">
        <f>+rawWB2C!L97</f>
        <v>#N/A</v>
      </c>
      <c r="M95" s="140" t="e">
        <f>+rawWB2C!M97</f>
        <v>#N/A</v>
      </c>
      <c r="N95" s="140" t="e">
        <f>+rawWB2C!N97</f>
        <v>#N/A</v>
      </c>
      <c r="O95" s="140" t="e">
        <f>+rawWB2C!O97</f>
        <v>#N/A</v>
      </c>
      <c r="P95" s="140" t="e">
        <f>+rawWB2C!P97</f>
        <v>#N/A</v>
      </c>
      <c r="Q95" s="140" t="e">
        <f>+rawWB2C!Q97</f>
        <v>#N/A</v>
      </c>
      <c r="R95" s="140" t="e">
        <f>+rawWB2C!R97</f>
        <v>#N/A</v>
      </c>
      <c r="S95" s="140" t="e">
        <f>+rawWB2C!S97</f>
        <v>#N/A</v>
      </c>
      <c r="T95" s="140" t="e">
        <f>+rawWB2C!T97</f>
        <v>#N/A</v>
      </c>
      <c r="U95" s="140" t="e">
        <f>+rawWB2C!U97</f>
        <v>#N/A</v>
      </c>
      <c r="V95" s="140" t="e">
        <f>+rawWB2C!V97</f>
        <v>#N/A</v>
      </c>
      <c r="W95" s="140" t="e">
        <f>+rawWB2C!W97</f>
        <v>#N/A</v>
      </c>
      <c r="X95" s="140" t="e">
        <f>+rawWB2C!X97</f>
        <v>#N/A</v>
      </c>
      <c r="Y95" s="140" t="e">
        <f>+rawWB2C!Y97</f>
        <v>#N/A</v>
      </c>
      <c r="Z95" s="140" t="e">
        <f>+rawWB2C!Z97</f>
        <v>#N/A</v>
      </c>
      <c r="AA95" s="140" t="e">
        <f>+rawWB2C!AA97</f>
        <v>#N/A</v>
      </c>
      <c r="AB95" s="140" t="e">
        <f>+rawWB2C!AB97</f>
        <v>#N/A</v>
      </c>
      <c r="AC95" s="140" t="e">
        <f>+rawWB2C!AC97</f>
        <v>#N/A</v>
      </c>
      <c r="AD95" s="140" t="e">
        <f>+rawWB2C!AD97</f>
        <v>#N/A</v>
      </c>
      <c r="AE95" s="140" t="e">
        <f>+rawWB2C!AE97</f>
        <v>#N/A</v>
      </c>
      <c r="AF95" s="140" t="e">
        <f>+rawWB2C!AF97</f>
        <v>#N/A</v>
      </c>
      <c r="AG95" s="140" t="e">
        <f>+rawWB2C!AG97</f>
        <v>#N/A</v>
      </c>
      <c r="AH95" s="140" t="e">
        <f>+rawWB2C!AH97</f>
        <v>#N/A</v>
      </c>
      <c r="AI95" s="140" t="e">
        <f>+rawWB2C!AI97</f>
        <v>#N/A</v>
      </c>
      <c r="AJ95" s="140" t="e">
        <f>+rawWB2C!AJ97</f>
        <v>#N/A</v>
      </c>
      <c r="AK95" s="140" t="e">
        <f>+rawWB2C!AK97</f>
        <v>#N/A</v>
      </c>
      <c r="AL95" s="140" t="e">
        <f>+rawWB2C!AL97</f>
        <v>#N/A</v>
      </c>
      <c r="AM95" s="140" t="e">
        <f>+rawWB2C!AM97</f>
        <v>#N/A</v>
      </c>
      <c r="AN95" s="140"/>
      <c r="AO95" s="140"/>
      <c r="AP95" s="140"/>
      <c r="AQ95" s="140"/>
      <c r="AR95" s="140"/>
      <c r="AS95" s="140"/>
      <c r="AT95" s="140"/>
      <c r="AU95" s="140"/>
      <c r="AV95" s="140"/>
      <c r="AW95" s="140"/>
      <c r="AX95" s="100"/>
      <c r="AY95" s="140"/>
      <c r="AZ95" s="140"/>
      <c r="BA95" s="140"/>
      <c r="BB95" s="140"/>
      <c r="BC95" s="140"/>
      <c r="BD95" s="140"/>
      <c r="BE95" s="140"/>
      <c r="BF95" s="140"/>
      <c r="BG95" s="140"/>
      <c r="BH95" s="100"/>
      <c r="BI95" s="100"/>
      <c r="BJ95" s="100"/>
      <c r="BK95" s="100"/>
      <c r="BL95" s="100"/>
      <c r="BM95" s="100"/>
      <c r="BN95" s="100"/>
      <c r="BO95" s="100"/>
      <c r="BP95" s="100"/>
      <c r="BQ95" s="100"/>
      <c r="BR95" s="100"/>
      <c r="BS95" s="100"/>
    </row>
    <row r="96" spans="1:71" x14ac:dyDescent="0.25">
      <c r="A96" s="139" t="str">
        <f>+IF(AND(B96='1.5C'!B96,'1.5C'!C96=WB2C!C96),"","NFG")</f>
        <v/>
      </c>
      <c r="B96" s="100" t="str">
        <f t="shared" ref="B96:C96" si="10">+B14</f>
        <v>Chemical Tanker</v>
      </c>
      <c r="C96" s="100" t="str">
        <f t="shared" si="10"/>
        <v>Chemical Tanker (DWT) &gt;40,000</v>
      </c>
      <c r="D96" s="140" t="e">
        <f>+rawWB2C!D98</f>
        <v>#N/A</v>
      </c>
      <c r="E96" s="140" t="e">
        <f>+rawWB2C!E98</f>
        <v>#N/A</v>
      </c>
      <c r="F96" s="140" t="e">
        <f>+rawWB2C!F98</f>
        <v>#N/A</v>
      </c>
      <c r="G96" s="140" t="e">
        <f>+rawWB2C!G98</f>
        <v>#N/A</v>
      </c>
      <c r="H96" s="140" t="e">
        <f>+rawWB2C!H98</f>
        <v>#N/A</v>
      </c>
      <c r="I96" s="140" t="e">
        <f>+rawWB2C!I98</f>
        <v>#N/A</v>
      </c>
      <c r="J96" s="140" t="e">
        <f>+rawWB2C!J98</f>
        <v>#N/A</v>
      </c>
      <c r="K96" s="140" t="e">
        <f>+rawWB2C!K98</f>
        <v>#N/A</v>
      </c>
      <c r="L96" s="140" t="e">
        <f>+rawWB2C!L98</f>
        <v>#N/A</v>
      </c>
      <c r="M96" s="140" t="e">
        <f>+rawWB2C!M98</f>
        <v>#N/A</v>
      </c>
      <c r="N96" s="140" t="e">
        <f>+rawWB2C!N98</f>
        <v>#N/A</v>
      </c>
      <c r="O96" s="140" t="e">
        <f>+rawWB2C!O98</f>
        <v>#N/A</v>
      </c>
      <c r="P96" s="140" t="e">
        <f>+rawWB2C!P98</f>
        <v>#N/A</v>
      </c>
      <c r="Q96" s="140" t="e">
        <f>+rawWB2C!Q98</f>
        <v>#N/A</v>
      </c>
      <c r="R96" s="140" t="e">
        <f>+rawWB2C!R98</f>
        <v>#N/A</v>
      </c>
      <c r="S96" s="140" t="e">
        <f>+rawWB2C!S98</f>
        <v>#N/A</v>
      </c>
      <c r="T96" s="140" t="e">
        <f>+rawWB2C!T98</f>
        <v>#N/A</v>
      </c>
      <c r="U96" s="140" t="e">
        <f>+rawWB2C!U98</f>
        <v>#N/A</v>
      </c>
      <c r="V96" s="140" t="e">
        <f>+rawWB2C!V98</f>
        <v>#N/A</v>
      </c>
      <c r="W96" s="140" t="e">
        <f>+rawWB2C!W98</f>
        <v>#N/A</v>
      </c>
      <c r="X96" s="140" t="e">
        <f>+rawWB2C!X98</f>
        <v>#N/A</v>
      </c>
      <c r="Y96" s="140" t="e">
        <f>+rawWB2C!Y98</f>
        <v>#N/A</v>
      </c>
      <c r="Z96" s="140" t="e">
        <f>+rawWB2C!Z98</f>
        <v>#N/A</v>
      </c>
      <c r="AA96" s="140" t="e">
        <f>+rawWB2C!AA98</f>
        <v>#N/A</v>
      </c>
      <c r="AB96" s="140" t="e">
        <f>+rawWB2C!AB98</f>
        <v>#N/A</v>
      </c>
      <c r="AC96" s="140" t="e">
        <f>+rawWB2C!AC98</f>
        <v>#N/A</v>
      </c>
      <c r="AD96" s="140" t="e">
        <f>+rawWB2C!AD98</f>
        <v>#N/A</v>
      </c>
      <c r="AE96" s="140" t="e">
        <f>+rawWB2C!AE98</f>
        <v>#N/A</v>
      </c>
      <c r="AF96" s="140" t="e">
        <f>+rawWB2C!AF98</f>
        <v>#N/A</v>
      </c>
      <c r="AG96" s="140" t="e">
        <f>+rawWB2C!AG98</f>
        <v>#N/A</v>
      </c>
      <c r="AH96" s="140" t="e">
        <f>+rawWB2C!AH98</f>
        <v>#N/A</v>
      </c>
      <c r="AI96" s="140" t="e">
        <f>+rawWB2C!AI98</f>
        <v>#N/A</v>
      </c>
      <c r="AJ96" s="140" t="e">
        <f>+rawWB2C!AJ98</f>
        <v>#N/A</v>
      </c>
      <c r="AK96" s="140" t="e">
        <f>+rawWB2C!AK98</f>
        <v>#N/A</v>
      </c>
      <c r="AL96" s="140" t="e">
        <f>+rawWB2C!AL98</f>
        <v>#N/A</v>
      </c>
      <c r="AM96" s="140" t="e">
        <f>+rawWB2C!AM98</f>
        <v>#N/A</v>
      </c>
      <c r="AN96" s="140"/>
      <c r="AO96" s="140"/>
      <c r="AP96" s="140"/>
      <c r="AQ96" s="140"/>
      <c r="AR96" s="140"/>
      <c r="AS96" s="140"/>
      <c r="AT96" s="140"/>
      <c r="AU96" s="140"/>
      <c r="AV96" s="140"/>
      <c r="AW96" s="140"/>
      <c r="AX96" s="100"/>
      <c r="AY96" s="140"/>
      <c r="AZ96" s="140"/>
      <c r="BA96" s="140"/>
      <c r="BB96" s="140"/>
      <c r="BC96" s="140"/>
      <c r="BD96" s="140"/>
      <c r="BE96" s="140"/>
      <c r="BF96" s="140"/>
      <c r="BG96" s="140"/>
      <c r="BH96" s="100"/>
      <c r="BI96" s="100"/>
      <c r="BJ96" s="100"/>
      <c r="BK96" s="100"/>
      <c r="BL96" s="100"/>
      <c r="BM96" s="100"/>
      <c r="BN96" s="100"/>
      <c r="BO96" s="100"/>
      <c r="BP96" s="100"/>
      <c r="BQ96" s="100"/>
      <c r="BR96" s="100"/>
      <c r="BS96" s="100"/>
    </row>
    <row r="97" spans="1:71" x14ac:dyDescent="0.25">
      <c r="A97" s="139" t="str">
        <f>+IF(AND(B97='1.5C'!B97,'1.5C'!C97=WB2C!C97),"","NFG")</f>
        <v/>
      </c>
      <c r="B97" s="100" t="str">
        <f t="shared" ref="B97:C97" si="11">+B15</f>
        <v>Container</v>
      </c>
      <c r="C97" s="100" t="str">
        <f t="shared" si="11"/>
        <v>Container (TEU) 0 - 999</v>
      </c>
      <c r="D97" s="140" t="e">
        <f>+rawWB2C!D99</f>
        <v>#N/A</v>
      </c>
      <c r="E97" s="140" t="e">
        <f>+rawWB2C!E99</f>
        <v>#N/A</v>
      </c>
      <c r="F97" s="140" t="e">
        <f>+rawWB2C!F99</f>
        <v>#N/A</v>
      </c>
      <c r="G97" s="140" t="e">
        <f>+rawWB2C!G99</f>
        <v>#N/A</v>
      </c>
      <c r="H97" s="140" t="e">
        <f>+rawWB2C!H99</f>
        <v>#N/A</v>
      </c>
      <c r="I97" s="140" t="e">
        <f>+rawWB2C!I99</f>
        <v>#N/A</v>
      </c>
      <c r="J97" s="140" t="e">
        <f>+rawWB2C!J99</f>
        <v>#N/A</v>
      </c>
      <c r="K97" s="140" t="e">
        <f>+rawWB2C!K99</f>
        <v>#N/A</v>
      </c>
      <c r="L97" s="140" t="e">
        <f>+rawWB2C!L99</f>
        <v>#N/A</v>
      </c>
      <c r="M97" s="140" t="e">
        <f>+rawWB2C!M99</f>
        <v>#N/A</v>
      </c>
      <c r="N97" s="140" t="e">
        <f>+rawWB2C!N99</f>
        <v>#N/A</v>
      </c>
      <c r="O97" s="140" t="e">
        <f>+rawWB2C!O99</f>
        <v>#N/A</v>
      </c>
      <c r="P97" s="140" t="e">
        <f>+rawWB2C!P99</f>
        <v>#N/A</v>
      </c>
      <c r="Q97" s="140" t="e">
        <f>+rawWB2C!Q99</f>
        <v>#N/A</v>
      </c>
      <c r="R97" s="140" t="e">
        <f>+rawWB2C!R99</f>
        <v>#N/A</v>
      </c>
      <c r="S97" s="140" t="e">
        <f>+rawWB2C!S99</f>
        <v>#N/A</v>
      </c>
      <c r="T97" s="140" t="e">
        <f>+rawWB2C!T99</f>
        <v>#N/A</v>
      </c>
      <c r="U97" s="140" t="e">
        <f>+rawWB2C!U99</f>
        <v>#N/A</v>
      </c>
      <c r="V97" s="140" t="e">
        <f>+rawWB2C!V99</f>
        <v>#N/A</v>
      </c>
      <c r="W97" s="140" t="e">
        <f>+rawWB2C!W99</f>
        <v>#N/A</v>
      </c>
      <c r="X97" s="140" t="e">
        <f>+rawWB2C!X99</f>
        <v>#N/A</v>
      </c>
      <c r="Y97" s="140" t="e">
        <f>+rawWB2C!Y99</f>
        <v>#N/A</v>
      </c>
      <c r="Z97" s="140" t="e">
        <f>+rawWB2C!Z99</f>
        <v>#N/A</v>
      </c>
      <c r="AA97" s="140" t="e">
        <f>+rawWB2C!AA99</f>
        <v>#N/A</v>
      </c>
      <c r="AB97" s="140" t="e">
        <f>+rawWB2C!AB99</f>
        <v>#N/A</v>
      </c>
      <c r="AC97" s="140" t="e">
        <f>+rawWB2C!AC99</f>
        <v>#N/A</v>
      </c>
      <c r="AD97" s="140" t="e">
        <f>+rawWB2C!AD99</f>
        <v>#N/A</v>
      </c>
      <c r="AE97" s="140" t="e">
        <f>+rawWB2C!AE99</f>
        <v>#N/A</v>
      </c>
      <c r="AF97" s="140" t="e">
        <f>+rawWB2C!AF99</f>
        <v>#N/A</v>
      </c>
      <c r="AG97" s="140" t="e">
        <f>+rawWB2C!AG99</f>
        <v>#N/A</v>
      </c>
      <c r="AH97" s="140" t="e">
        <f>+rawWB2C!AH99</f>
        <v>#N/A</v>
      </c>
      <c r="AI97" s="140" t="e">
        <f>+rawWB2C!AI99</f>
        <v>#N/A</v>
      </c>
      <c r="AJ97" s="140" t="e">
        <f>+rawWB2C!AJ99</f>
        <v>#N/A</v>
      </c>
      <c r="AK97" s="140" t="e">
        <f>+rawWB2C!AK99</f>
        <v>#N/A</v>
      </c>
      <c r="AL97" s="140" t="e">
        <f>+rawWB2C!AL99</f>
        <v>#N/A</v>
      </c>
      <c r="AM97" s="140" t="e">
        <f>+rawWB2C!AM99</f>
        <v>#N/A</v>
      </c>
      <c r="AN97" s="140"/>
      <c r="AO97" s="140"/>
      <c r="AP97" s="140"/>
      <c r="AQ97" s="140"/>
      <c r="AR97" s="140"/>
      <c r="AS97" s="140"/>
      <c r="AT97" s="140"/>
      <c r="AU97" s="140"/>
      <c r="AV97" s="140"/>
      <c r="AW97" s="140"/>
      <c r="AX97" s="100"/>
      <c r="AY97" s="140"/>
      <c r="AZ97" s="140"/>
      <c r="BA97" s="140"/>
      <c r="BB97" s="140"/>
      <c r="BC97" s="140"/>
      <c r="BD97" s="140"/>
      <c r="BE97" s="140"/>
      <c r="BF97" s="140"/>
      <c r="BG97" s="140"/>
      <c r="BH97" s="100"/>
      <c r="BI97" s="100"/>
      <c r="BJ97" s="100"/>
      <c r="BK97" s="100"/>
      <c r="BL97" s="100"/>
      <c r="BM97" s="100"/>
      <c r="BN97" s="100"/>
      <c r="BO97" s="100"/>
      <c r="BP97" s="100"/>
      <c r="BQ97" s="100"/>
      <c r="BR97" s="100"/>
      <c r="BS97" s="100"/>
    </row>
    <row r="98" spans="1:71" x14ac:dyDescent="0.25">
      <c r="A98" s="139" t="str">
        <f>+IF(AND(B98='1.5C'!B98,'1.5C'!C98=WB2C!C98),"","NFG")</f>
        <v/>
      </c>
      <c r="B98" s="100" t="str">
        <f t="shared" ref="B98:C98" si="12">+B16</f>
        <v>Container</v>
      </c>
      <c r="C98" s="100" t="str">
        <f t="shared" si="12"/>
        <v>Container (TEU) 1,000 - 1,999</v>
      </c>
      <c r="D98" s="140" t="e">
        <f>+rawWB2C!D100</f>
        <v>#N/A</v>
      </c>
      <c r="E98" s="140" t="e">
        <f>+rawWB2C!E100</f>
        <v>#N/A</v>
      </c>
      <c r="F98" s="140" t="e">
        <f>+rawWB2C!F100</f>
        <v>#N/A</v>
      </c>
      <c r="G98" s="140" t="e">
        <f>+rawWB2C!G100</f>
        <v>#N/A</v>
      </c>
      <c r="H98" s="140" t="e">
        <f>+rawWB2C!H100</f>
        <v>#N/A</v>
      </c>
      <c r="I98" s="140" t="e">
        <f>+rawWB2C!I100</f>
        <v>#N/A</v>
      </c>
      <c r="J98" s="140" t="e">
        <f>+rawWB2C!J100</f>
        <v>#N/A</v>
      </c>
      <c r="K98" s="140" t="e">
        <f>+rawWB2C!K100</f>
        <v>#N/A</v>
      </c>
      <c r="L98" s="140" t="e">
        <f>+rawWB2C!L100</f>
        <v>#N/A</v>
      </c>
      <c r="M98" s="140" t="e">
        <f>+rawWB2C!M100</f>
        <v>#N/A</v>
      </c>
      <c r="N98" s="140" t="e">
        <f>+rawWB2C!N100</f>
        <v>#N/A</v>
      </c>
      <c r="O98" s="140" t="e">
        <f>+rawWB2C!O100</f>
        <v>#N/A</v>
      </c>
      <c r="P98" s="140" t="e">
        <f>+rawWB2C!P100</f>
        <v>#N/A</v>
      </c>
      <c r="Q98" s="140" t="e">
        <f>+rawWB2C!Q100</f>
        <v>#N/A</v>
      </c>
      <c r="R98" s="140" t="e">
        <f>+rawWB2C!R100</f>
        <v>#N/A</v>
      </c>
      <c r="S98" s="140" t="e">
        <f>+rawWB2C!S100</f>
        <v>#N/A</v>
      </c>
      <c r="T98" s="140" t="e">
        <f>+rawWB2C!T100</f>
        <v>#N/A</v>
      </c>
      <c r="U98" s="140" t="e">
        <f>+rawWB2C!U100</f>
        <v>#N/A</v>
      </c>
      <c r="V98" s="140" t="e">
        <f>+rawWB2C!V100</f>
        <v>#N/A</v>
      </c>
      <c r="W98" s="140" t="e">
        <f>+rawWB2C!W100</f>
        <v>#N/A</v>
      </c>
      <c r="X98" s="140" t="e">
        <f>+rawWB2C!X100</f>
        <v>#N/A</v>
      </c>
      <c r="Y98" s="140" t="e">
        <f>+rawWB2C!Y100</f>
        <v>#N/A</v>
      </c>
      <c r="Z98" s="140" t="e">
        <f>+rawWB2C!Z100</f>
        <v>#N/A</v>
      </c>
      <c r="AA98" s="140" t="e">
        <f>+rawWB2C!AA100</f>
        <v>#N/A</v>
      </c>
      <c r="AB98" s="140" t="e">
        <f>+rawWB2C!AB100</f>
        <v>#N/A</v>
      </c>
      <c r="AC98" s="140" t="e">
        <f>+rawWB2C!AC100</f>
        <v>#N/A</v>
      </c>
      <c r="AD98" s="140" t="e">
        <f>+rawWB2C!AD100</f>
        <v>#N/A</v>
      </c>
      <c r="AE98" s="140" t="e">
        <f>+rawWB2C!AE100</f>
        <v>#N/A</v>
      </c>
      <c r="AF98" s="140" t="e">
        <f>+rawWB2C!AF100</f>
        <v>#N/A</v>
      </c>
      <c r="AG98" s="140" t="e">
        <f>+rawWB2C!AG100</f>
        <v>#N/A</v>
      </c>
      <c r="AH98" s="140" t="e">
        <f>+rawWB2C!AH100</f>
        <v>#N/A</v>
      </c>
      <c r="AI98" s="140" t="e">
        <f>+rawWB2C!AI100</f>
        <v>#N/A</v>
      </c>
      <c r="AJ98" s="140" t="e">
        <f>+rawWB2C!AJ100</f>
        <v>#N/A</v>
      </c>
      <c r="AK98" s="140" t="e">
        <f>+rawWB2C!AK100</f>
        <v>#N/A</v>
      </c>
      <c r="AL98" s="140" t="e">
        <f>+rawWB2C!AL100</f>
        <v>#N/A</v>
      </c>
      <c r="AM98" s="140" t="e">
        <f>+rawWB2C!AM100</f>
        <v>#N/A</v>
      </c>
      <c r="AN98" s="140"/>
      <c r="AO98" s="140"/>
      <c r="AP98" s="140"/>
      <c r="AQ98" s="140"/>
      <c r="AR98" s="140"/>
      <c r="AS98" s="140"/>
      <c r="AT98" s="140"/>
      <c r="AU98" s="140"/>
      <c r="AV98" s="140"/>
      <c r="AW98" s="140"/>
      <c r="AX98" s="100"/>
      <c r="AY98" s="140"/>
      <c r="AZ98" s="140"/>
      <c r="BA98" s="140"/>
      <c r="BB98" s="140"/>
      <c r="BC98" s="140"/>
      <c r="BD98" s="140"/>
      <c r="BE98" s="140"/>
      <c r="BF98" s="140"/>
      <c r="BG98" s="140"/>
      <c r="BH98" s="100"/>
      <c r="BI98" s="100"/>
      <c r="BJ98" s="100"/>
      <c r="BK98" s="100"/>
      <c r="BL98" s="100"/>
      <c r="BM98" s="100"/>
      <c r="BN98" s="100"/>
      <c r="BO98" s="100"/>
      <c r="BP98" s="100"/>
      <c r="BQ98" s="100"/>
      <c r="BR98" s="100"/>
      <c r="BS98" s="100"/>
    </row>
    <row r="99" spans="1:71" x14ac:dyDescent="0.25">
      <c r="A99" s="139" t="str">
        <f>+IF(AND(B99='1.5C'!B99,'1.5C'!C99=WB2C!C99),"","NFG")</f>
        <v/>
      </c>
      <c r="B99" s="100" t="str">
        <f t="shared" ref="B99:C99" si="13">+B17</f>
        <v>Container</v>
      </c>
      <c r="C99" s="100" t="str">
        <f t="shared" si="13"/>
        <v>Container (TEU) 2,000 - 2,999</v>
      </c>
      <c r="D99" s="140" t="e">
        <f>+rawWB2C!D101</f>
        <v>#N/A</v>
      </c>
      <c r="E99" s="140" t="e">
        <f>+rawWB2C!E101</f>
        <v>#N/A</v>
      </c>
      <c r="F99" s="140" t="e">
        <f>+rawWB2C!F101</f>
        <v>#N/A</v>
      </c>
      <c r="G99" s="140" t="e">
        <f>+rawWB2C!G101</f>
        <v>#N/A</v>
      </c>
      <c r="H99" s="140" t="e">
        <f>+rawWB2C!H101</f>
        <v>#N/A</v>
      </c>
      <c r="I99" s="140" t="e">
        <f>+rawWB2C!I101</f>
        <v>#N/A</v>
      </c>
      <c r="J99" s="140" t="e">
        <f>+rawWB2C!J101</f>
        <v>#N/A</v>
      </c>
      <c r="K99" s="140" t="e">
        <f>+rawWB2C!K101</f>
        <v>#N/A</v>
      </c>
      <c r="L99" s="140" t="e">
        <f>+rawWB2C!L101</f>
        <v>#N/A</v>
      </c>
      <c r="M99" s="140" t="e">
        <f>+rawWB2C!M101</f>
        <v>#N/A</v>
      </c>
      <c r="N99" s="140" t="e">
        <f>+rawWB2C!N101</f>
        <v>#N/A</v>
      </c>
      <c r="O99" s="140" t="e">
        <f>+rawWB2C!O101</f>
        <v>#N/A</v>
      </c>
      <c r="P99" s="140" t="e">
        <f>+rawWB2C!P101</f>
        <v>#N/A</v>
      </c>
      <c r="Q99" s="140" t="e">
        <f>+rawWB2C!Q101</f>
        <v>#N/A</v>
      </c>
      <c r="R99" s="140" t="e">
        <f>+rawWB2C!R101</f>
        <v>#N/A</v>
      </c>
      <c r="S99" s="140" t="e">
        <f>+rawWB2C!S101</f>
        <v>#N/A</v>
      </c>
      <c r="T99" s="140" t="e">
        <f>+rawWB2C!T101</f>
        <v>#N/A</v>
      </c>
      <c r="U99" s="140" t="e">
        <f>+rawWB2C!U101</f>
        <v>#N/A</v>
      </c>
      <c r="V99" s="140" t="e">
        <f>+rawWB2C!V101</f>
        <v>#N/A</v>
      </c>
      <c r="W99" s="140" t="e">
        <f>+rawWB2C!W101</f>
        <v>#N/A</v>
      </c>
      <c r="X99" s="140" t="e">
        <f>+rawWB2C!X101</f>
        <v>#N/A</v>
      </c>
      <c r="Y99" s="140" t="e">
        <f>+rawWB2C!Y101</f>
        <v>#N/A</v>
      </c>
      <c r="Z99" s="140" t="e">
        <f>+rawWB2C!Z101</f>
        <v>#N/A</v>
      </c>
      <c r="AA99" s="140" t="e">
        <f>+rawWB2C!AA101</f>
        <v>#N/A</v>
      </c>
      <c r="AB99" s="140" t="e">
        <f>+rawWB2C!AB101</f>
        <v>#N/A</v>
      </c>
      <c r="AC99" s="140" t="e">
        <f>+rawWB2C!AC101</f>
        <v>#N/A</v>
      </c>
      <c r="AD99" s="140" t="e">
        <f>+rawWB2C!AD101</f>
        <v>#N/A</v>
      </c>
      <c r="AE99" s="140" t="e">
        <f>+rawWB2C!AE101</f>
        <v>#N/A</v>
      </c>
      <c r="AF99" s="140" t="e">
        <f>+rawWB2C!AF101</f>
        <v>#N/A</v>
      </c>
      <c r="AG99" s="140" t="e">
        <f>+rawWB2C!AG101</f>
        <v>#N/A</v>
      </c>
      <c r="AH99" s="140" t="e">
        <f>+rawWB2C!AH101</f>
        <v>#N/A</v>
      </c>
      <c r="AI99" s="140" t="e">
        <f>+rawWB2C!AI101</f>
        <v>#N/A</v>
      </c>
      <c r="AJ99" s="140" t="e">
        <f>+rawWB2C!AJ101</f>
        <v>#N/A</v>
      </c>
      <c r="AK99" s="140" t="e">
        <f>+rawWB2C!AK101</f>
        <v>#N/A</v>
      </c>
      <c r="AL99" s="140" t="e">
        <f>+rawWB2C!AL101</f>
        <v>#N/A</v>
      </c>
      <c r="AM99" s="140" t="e">
        <f>+rawWB2C!AM101</f>
        <v>#N/A</v>
      </c>
      <c r="AN99" s="140"/>
      <c r="AO99" s="140"/>
      <c r="AP99" s="140"/>
      <c r="AQ99" s="140"/>
      <c r="AR99" s="140"/>
      <c r="AS99" s="140"/>
      <c r="AT99" s="140"/>
      <c r="AU99" s="140"/>
      <c r="AV99" s="140"/>
      <c r="AW99" s="140"/>
      <c r="AX99" s="100"/>
      <c r="AY99" s="140"/>
      <c r="AZ99" s="140"/>
      <c r="BA99" s="140"/>
      <c r="BB99" s="140"/>
      <c r="BC99" s="140"/>
      <c r="BD99" s="140"/>
      <c r="BE99" s="140"/>
      <c r="BF99" s="140"/>
      <c r="BG99" s="140"/>
      <c r="BH99" s="100"/>
      <c r="BI99" s="100"/>
      <c r="BJ99" s="100"/>
      <c r="BK99" s="100"/>
      <c r="BL99" s="100"/>
      <c r="BM99" s="100"/>
      <c r="BN99" s="100"/>
      <c r="BO99" s="100"/>
      <c r="BP99" s="100"/>
      <c r="BQ99" s="100"/>
      <c r="BR99" s="100"/>
      <c r="BS99" s="100"/>
    </row>
    <row r="100" spans="1:71" x14ac:dyDescent="0.25">
      <c r="A100" s="139" t="str">
        <f>+IF(AND(B100='1.5C'!B100,'1.5C'!C100=WB2C!C100),"","NFG")</f>
        <v/>
      </c>
      <c r="B100" s="100" t="str">
        <f t="shared" ref="B100:C100" si="14">+B18</f>
        <v>Container</v>
      </c>
      <c r="C100" s="100" t="str">
        <f t="shared" si="14"/>
        <v>Container (TEU) 3,000 - 4,999</v>
      </c>
      <c r="D100" s="140" t="e">
        <f>+rawWB2C!D102</f>
        <v>#N/A</v>
      </c>
      <c r="E100" s="140" t="e">
        <f>+rawWB2C!E102</f>
        <v>#N/A</v>
      </c>
      <c r="F100" s="140" t="e">
        <f>+rawWB2C!F102</f>
        <v>#N/A</v>
      </c>
      <c r="G100" s="140" t="e">
        <f>+rawWB2C!G102</f>
        <v>#N/A</v>
      </c>
      <c r="H100" s="140" t="e">
        <f>+rawWB2C!H102</f>
        <v>#N/A</v>
      </c>
      <c r="I100" s="140" t="e">
        <f>+rawWB2C!I102</f>
        <v>#N/A</v>
      </c>
      <c r="J100" s="140" t="e">
        <f>+rawWB2C!J102</f>
        <v>#N/A</v>
      </c>
      <c r="K100" s="140" t="e">
        <f>+rawWB2C!K102</f>
        <v>#N/A</v>
      </c>
      <c r="L100" s="140" t="e">
        <f>+rawWB2C!L102</f>
        <v>#N/A</v>
      </c>
      <c r="M100" s="140" t="e">
        <f>+rawWB2C!M102</f>
        <v>#N/A</v>
      </c>
      <c r="N100" s="140" t="e">
        <f>+rawWB2C!N102</f>
        <v>#N/A</v>
      </c>
      <c r="O100" s="140" t="e">
        <f>+rawWB2C!O102</f>
        <v>#N/A</v>
      </c>
      <c r="P100" s="140" t="e">
        <f>+rawWB2C!P102</f>
        <v>#N/A</v>
      </c>
      <c r="Q100" s="140" t="e">
        <f>+rawWB2C!Q102</f>
        <v>#N/A</v>
      </c>
      <c r="R100" s="140" t="e">
        <f>+rawWB2C!R102</f>
        <v>#N/A</v>
      </c>
      <c r="S100" s="140" t="e">
        <f>+rawWB2C!S102</f>
        <v>#N/A</v>
      </c>
      <c r="T100" s="140" t="e">
        <f>+rawWB2C!T102</f>
        <v>#N/A</v>
      </c>
      <c r="U100" s="140" t="e">
        <f>+rawWB2C!U102</f>
        <v>#N/A</v>
      </c>
      <c r="V100" s="140" t="e">
        <f>+rawWB2C!V102</f>
        <v>#N/A</v>
      </c>
      <c r="W100" s="140" t="e">
        <f>+rawWB2C!W102</f>
        <v>#N/A</v>
      </c>
      <c r="X100" s="140" t="e">
        <f>+rawWB2C!X102</f>
        <v>#N/A</v>
      </c>
      <c r="Y100" s="140" t="e">
        <f>+rawWB2C!Y102</f>
        <v>#N/A</v>
      </c>
      <c r="Z100" s="140" t="e">
        <f>+rawWB2C!Z102</f>
        <v>#N/A</v>
      </c>
      <c r="AA100" s="140" t="e">
        <f>+rawWB2C!AA102</f>
        <v>#N/A</v>
      </c>
      <c r="AB100" s="140" t="e">
        <f>+rawWB2C!AB102</f>
        <v>#N/A</v>
      </c>
      <c r="AC100" s="140" t="e">
        <f>+rawWB2C!AC102</f>
        <v>#N/A</v>
      </c>
      <c r="AD100" s="140" t="e">
        <f>+rawWB2C!AD102</f>
        <v>#N/A</v>
      </c>
      <c r="AE100" s="140" t="e">
        <f>+rawWB2C!AE102</f>
        <v>#N/A</v>
      </c>
      <c r="AF100" s="140" t="e">
        <f>+rawWB2C!AF102</f>
        <v>#N/A</v>
      </c>
      <c r="AG100" s="140" t="e">
        <f>+rawWB2C!AG102</f>
        <v>#N/A</v>
      </c>
      <c r="AH100" s="140" t="e">
        <f>+rawWB2C!AH102</f>
        <v>#N/A</v>
      </c>
      <c r="AI100" s="140" t="e">
        <f>+rawWB2C!AI102</f>
        <v>#N/A</v>
      </c>
      <c r="AJ100" s="140" t="e">
        <f>+rawWB2C!AJ102</f>
        <v>#N/A</v>
      </c>
      <c r="AK100" s="140" t="e">
        <f>+rawWB2C!AK102</f>
        <v>#N/A</v>
      </c>
      <c r="AL100" s="140" t="e">
        <f>+rawWB2C!AL102</f>
        <v>#N/A</v>
      </c>
      <c r="AM100" s="140" t="e">
        <f>+rawWB2C!AM102</f>
        <v>#N/A</v>
      </c>
      <c r="AN100" s="140"/>
      <c r="AO100" s="140"/>
      <c r="AP100" s="140"/>
      <c r="AQ100" s="140"/>
      <c r="AR100" s="140"/>
      <c r="AS100" s="140"/>
      <c r="AT100" s="140"/>
      <c r="AU100" s="140"/>
      <c r="AV100" s="140"/>
      <c r="AW100" s="140"/>
      <c r="AX100" s="100"/>
      <c r="AY100" s="140"/>
      <c r="AZ100" s="140"/>
      <c r="BA100" s="140"/>
      <c r="BB100" s="140"/>
      <c r="BC100" s="140"/>
      <c r="BD100" s="140"/>
      <c r="BE100" s="140"/>
      <c r="BF100" s="140"/>
      <c r="BG100" s="140"/>
      <c r="BH100" s="100"/>
      <c r="BI100" s="100"/>
      <c r="BJ100" s="100"/>
      <c r="BK100" s="100"/>
      <c r="BL100" s="100"/>
      <c r="BM100" s="100"/>
      <c r="BN100" s="100"/>
      <c r="BO100" s="100"/>
      <c r="BP100" s="100"/>
      <c r="BQ100" s="100"/>
      <c r="BR100" s="100"/>
      <c r="BS100" s="100"/>
    </row>
    <row r="101" spans="1:71" x14ac:dyDescent="0.25">
      <c r="A101" s="139" t="str">
        <f>+IF(AND(B101='1.5C'!B101,'1.5C'!C101=WB2C!C101),"","NFG")</f>
        <v/>
      </c>
      <c r="B101" s="100" t="str">
        <f t="shared" ref="B101:C101" si="15">+B19</f>
        <v>Container</v>
      </c>
      <c r="C101" s="100" t="str">
        <f t="shared" si="15"/>
        <v>Container (TEU) 5,000 - 7,999</v>
      </c>
      <c r="D101" s="140" t="e">
        <f>+rawWB2C!D103</f>
        <v>#N/A</v>
      </c>
      <c r="E101" s="140" t="e">
        <f>+rawWB2C!E103</f>
        <v>#N/A</v>
      </c>
      <c r="F101" s="140" t="e">
        <f>+rawWB2C!F103</f>
        <v>#N/A</v>
      </c>
      <c r="G101" s="140" t="e">
        <f>+rawWB2C!G103</f>
        <v>#N/A</v>
      </c>
      <c r="H101" s="140" t="e">
        <f>+rawWB2C!H103</f>
        <v>#N/A</v>
      </c>
      <c r="I101" s="140" t="e">
        <f>+rawWB2C!I103</f>
        <v>#N/A</v>
      </c>
      <c r="J101" s="140" t="e">
        <f>+rawWB2C!J103</f>
        <v>#N/A</v>
      </c>
      <c r="K101" s="140" t="e">
        <f>+rawWB2C!K103</f>
        <v>#N/A</v>
      </c>
      <c r="L101" s="140" t="e">
        <f>+rawWB2C!L103</f>
        <v>#N/A</v>
      </c>
      <c r="M101" s="140" t="e">
        <f>+rawWB2C!M103</f>
        <v>#N/A</v>
      </c>
      <c r="N101" s="140" t="e">
        <f>+rawWB2C!N103</f>
        <v>#N/A</v>
      </c>
      <c r="O101" s="140" t="e">
        <f>+rawWB2C!O103</f>
        <v>#N/A</v>
      </c>
      <c r="P101" s="140" t="e">
        <f>+rawWB2C!P103</f>
        <v>#N/A</v>
      </c>
      <c r="Q101" s="140" t="e">
        <f>+rawWB2C!Q103</f>
        <v>#N/A</v>
      </c>
      <c r="R101" s="140" t="e">
        <f>+rawWB2C!R103</f>
        <v>#N/A</v>
      </c>
      <c r="S101" s="140" t="e">
        <f>+rawWB2C!S103</f>
        <v>#N/A</v>
      </c>
      <c r="T101" s="140" t="e">
        <f>+rawWB2C!T103</f>
        <v>#N/A</v>
      </c>
      <c r="U101" s="140" t="e">
        <f>+rawWB2C!U103</f>
        <v>#N/A</v>
      </c>
      <c r="V101" s="140" t="e">
        <f>+rawWB2C!V103</f>
        <v>#N/A</v>
      </c>
      <c r="W101" s="140" t="e">
        <f>+rawWB2C!W103</f>
        <v>#N/A</v>
      </c>
      <c r="X101" s="140" t="e">
        <f>+rawWB2C!X103</f>
        <v>#N/A</v>
      </c>
      <c r="Y101" s="140" t="e">
        <f>+rawWB2C!Y103</f>
        <v>#N/A</v>
      </c>
      <c r="Z101" s="140" t="e">
        <f>+rawWB2C!Z103</f>
        <v>#N/A</v>
      </c>
      <c r="AA101" s="140" t="e">
        <f>+rawWB2C!AA103</f>
        <v>#N/A</v>
      </c>
      <c r="AB101" s="140" t="e">
        <f>+rawWB2C!AB103</f>
        <v>#N/A</v>
      </c>
      <c r="AC101" s="140" t="e">
        <f>+rawWB2C!AC103</f>
        <v>#N/A</v>
      </c>
      <c r="AD101" s="140" t="e">
        <f>+rawWB2C!AD103</f>
        <v>#N/A</v>
      </c>
      <c r="AE101" s="140" t="e">
        <f>+rawWB2C!AE103</f>
        <v>#N/A</v>
      </c>
      <c r="AF101" s="140" t="e">
        <f>+rawWB2C!AF103</f>
        <v>#N/A</v>
      </c>
      <c r="AG101" s="140" t="e">
        <f>+rawWB2C!AG103</f>
        <v>#N/A</v>
      </c>
      <c r="AH101" s="140" t="e">
        <f>+rawWB2C!AH103</f>
        <v>#N/A</v>
      </c>
      <c r="AI101" s="140" t="e">
        <f>+rawWB2C!AI103</f>
        <v>#N/A</v>
      </c>
      <c r="AJ101" s="140" t="e">
        <f>+rawWB2C!AJ103</f>
        <v>#N/A</v>
      </c>
      <c r="AK101" s="140" t="e">
        <f>+rawWB2C!AK103</f>
        <v>#N/A</v>
      </c>
      <c r="AL101" s="140" t="e">
        <f>+rawWB2C!AL103</f>
        <v>#N/A</v>
      </c>
      <c r="AM101" s="140" t="e">
        <f>+rawWB2C!AM103</f>
        <v>#N/A</v>
      </c>
      <c r="AN101" s="140"/>
      <c r="AO101" s="140"/>
      <c r="AP101" s="140"/>
      <c r="AQ101" s="140"/>
      <c r="AR101" s="140"/>
      <c r="AS101" s="140"/>
      <c r="AT101" s="140"/>
      <c r="AU101" s="140"/>
      <c r="AV101" s="140"/>
      <c r="AW101" s="140"/>
      <c r="AX101" s="100"/>
      <c r="AY101" s="140"/>
      <c r="AZ101" s="140"/>
      <c r="BA101" s="140"/>
      <c r="BB101" s="140"/>
      <c r="BC101" s="140"/>
      <c r="BD101" s="140"/>
      <c r="BE101" s="140"/>
      <c r="BF101" s="140"/>
      <c r="BG101" s="140"/>
      <c r="BH101" s="100"/>
      <c r="BI101" s="100"/>
      <c r="BJ101" s="100"/>
      <c r="BK101" s="100"/>
      <c r="BL101" s="100"/>
      <c r="BM101" s="100"/>
      <c r="BN101" s="100"/>
      <c r="BO101" s="100"/>
      <c r="BP101" s="100"/>
      <c r="BQ101" s="100"/>
      <c r="BR101" s="100"/>
      <c r="BS101" s="100"/>
    </row>
    <row r="102" spans="1:71" x14ac:dyDescent="0.25">
      <c r="A102" s="139" t="str">
        <f>+IF(AND(B102='1.5C'!B102,'1.5C'!C102=WB2C!C102),"","NFG")</f>
        <v/>
      </c>
      <c r="B102" s="100" t="str">
        <f t="shared" ref="B102:C102" si="16">+B20</f>
        <v>Container</v>
      </c>
      <c r="C102" s="100" t="str">
        <f t="shared" si="16"/>
        <v>Container (TEU) 8,000 - 11,999</v>
      </c>
      <c r="D102" s="140" t="e">
        <f>+rawWB2C!D104</f>
        <v>#N/A</v>
      </c>
      <c r="E102" s="140" t="e">
        <f>+rawWB2C!E104</f>
        <v>#N/A</v>
      </c>
      <c r="F102" s="140" t="e">
        <f>+rawWB2C!F104</f>
        <v>#N/A</v>
      </c>
      <c r="G102" s="140" t="e">
        <f>+rawWB2C!G104</f>
        <v>#N/A</v>
      </c>
      <c r="H102" s="140" t="e">
        <f>+rawWB2C!H104</f>
        <v>#N/A</v>
      </c>
      <c r="I102" s="140" t="e">
        <f>+rawWB2C!I104</f>
        <v>#N/A</v>
      </c>
      <c r="J102" s="140" t="e">
        <f>+rawWB2C!J104</f>
        <v>#N/A</v>
      </c>
      <c r="K102" s="140" t="e">
        <f>+rawWB2C!K104</f>
        <v>#N/A</v>
      </c>
      <c r="L102" s="140" t="e">
        <f>+rawWB2C!L104</f>
        <v>#N/A</v>
      </c>
      <c r="M102" s="140" t="e">
        <f>+rawWB2C!M104</f>
        <v>#N/A</v>
      </c>
      <c r="N102" s="140" t="e">
        <f>+rawWB2C!N104</f>
        <v>#N/A</v>
      </c>
      <c r="O102" s="140" t="e">
        <f>+rawWB2C!O104</f>
        <v>#N/A</v>
      </c>
      <c r="P102" s="140" t="e">
        <f>+rawWB2C!P104</f>
        <v>#N/A</v>
      </c>
      <c r="Q102" s="140" t="e">
        <f>+rawWB2C!Q104</f>
        <v>#N/A</v>
      </c>
      <c r="R102" s="140" t="e">
        <f>+rawWB2C!R104</f>
        <v>#N/A</v>
      </c>
      <c r="S102" s="140" t="e">
        <f>+rawWB2C!S104</f>
        <v>#N/A</v>
      </c>
      <c r="T102" s="140" t="e">
        <f>+rawWB2C!T104</f>
        <v>#N/A</v>
      </c>
      <c r="U102" s="140" t="e">
        <f>+rawWB2C!U104</f>
        <v>#N/A</v>
      </c>
      <c r="V102" s="140" t="e">
        <f>+rawWB2C!V104</f>
        <v>#N/A</v>
      </c>
      <c r="W102" s="140" t="e">
        <f>+rawWB2C!W104</f>
        <v>#N/A</v>
      </c>
      <c r="X102" s="140" t="e">
        <f>+rawWB2C!X104</f>
        <v>#N/A</v>
      </c>
      <c r="Y102" s="140" t="e">
        <f>+rawWB2C!Y104</f>
        <v>#N/A</v>
      </c>
      <c r="Z102" s="140" t="e">
        <f>+rawWB2C!Z104</f>
        <v>#N/A</v>
      </c>
      <c r="AA102" s="140" t="e">
        <f>+rawWB2C!AA104</f>
        <v>#N/A</v>
      </c>
      <c r="AB102" s="140" t="e">
        <f>+rawWB2C!AB104</f>
        <v>#N/A</v>
      </c>
      <c r="AC102" s="140" t="e">
        <f>+rawWB2C!AC104</f>
        <v>#N/A</v>
      </c>
      <c r="AD102" s="140" t="e">
        <f>+rawWB2C!AD104</f>
        <v>#N/A</v>
      </c>
      <c r="AE102" s="140" t="e">
        <f>+rawWB2C!AE104</f>
        <v>#N/A</v>
      </c>
      <c r="AF102" s="140" t="e">
        <f>+rawWB2C!AF104</f>
        <v>#N/A</v>
      </c>
      <c r="AG102" s="140" t="e">
        <f>+rawWB2C!AG104</f>
        <v>#N/A</v>
      </c>
      <c r="AH102" s="140" t="e">
        <f>+rawWB2C!AH104</f>
        <v>#N/A</v>
      </c>
      <c r="AI102" s="140" t="e">
        <f>+rawWB2C!AI104</f>
        <v>#N/A</v>
      </c>
      <c r="AJ102" s="140" t="e">
        <f>+rawWB2C!AJ104</f>
        <v>#N/A</v>
      </c>
      <c r="AK102" s="140" t="e">
        <f>+rawWB2C!AK104</f>
        <v>#N/A</v>
      </c>
      <c r="AL102" s="140" t="e">
        <f>+rawWB2C!AL104</f>
        <v>#N/A</v>
      </c>
      <c r="AM102" s="140" t="e">
        <f>+rawWB2C!AM104</f>
        <v>#N/A</v>
      </c>
      <c r="AN102" s="140"/>
      <c r="AO102" s="140"/>
      <c r="AP102" s="140"/>
      <c r="AQ102" s="140"/>
      <c r="AR102" s="140"/>
      <c r="AS102" s="140"/>
      <c r="AT102" s="140"/>
      <c r="AU102" s="140"/>
      <c r="AV102" s="140"/>
      <c r="AW102" s="140"/>
      <c r="AX102" s="100"/>
      <c r="AY102" s="140"/>
      <c r="AZ102" s="140"/>
      <c r="BA102" s="140"/>
      <c r="BB102" s="140"/>
      <c r="BC102" s="140"/>
      <c r="BD102" s="140"/>
      <c r="BE102" s="140"/>
      <c r="BF102" s="140"/>
      <c r="BG102" s="140"/>
      <c r="BH102" s="100"/>
      <c r="BI102" s="100"/>
      <c r="BJ102" s="100"/>
      <c r="BK102" s="100"/>
      <c r="BL102" s="100"/>
      <c r="BM102" s="100"/>
      <c r="BN102" s="100"/>
      <c r="BO102" s="100"/>
      <c r="BP102" s="100"/>
      <c r="BQ102" s="100"/>
      <c r="BR102" s="100"/>
      <c r="BS102" s="100"/>
    </row>
    <row r="103" spans="1:71" x14ac:dyDescent="0.25">
      <c r="A103" s="139" t="str">
        <f>+IF(AND(B103='1.5C'!B103,'1.5C'!C103=WB2C!C103),"","NFG")</f>
        <v/>
      </c>
      <c r="B103" s="100" t="str">
        <f t="shared" ref="B103:C103" si="17">+B21</f>
        <v>Container</v>
      </c>
      <c r="C103" s="100" t="str">
        <f t="shared" si="17"/>
        <v>Container (TEU) 12,000 - 14,499</v>
      </c>
      <c r="D103" s="140" t="e">
        <f>+rawWB2C!D105</f>
        <v>#N/A</v>
      </c>
      <c r="E103" s="140" t="e">
        <f>+rawWB2C!E105</f>
        <v>#N/A</v>
      </c>
      <c r="F103" s="140" t="e">
        <f>+rawWB2C!F105</f>
        <v>#N/A</v>
      </c>
      <c r="G103" s="140" t="e">
        <f>+rawWB2C!G105</f>
        <v>#N/A</v>
      </c>
      <c r="H103" s="140" t="e">
        <f>+rawWB2C!H105</f>
        <v>#N/A</v>
      </c>
      <c r="I103" s="140" t="e">
        <f>+rawWB2C!I105</f>
        <v>#N/A</v>
      </c>
      <c r="J103" s="140" t="e">
        <f>+rawWB2C!J105</f>
        <v>#N/A</v>
      </c>
      <c r="K103" s="140" t="e">
        <f>+rawWB2C!K105</f>
        <v>#N/A</v>
      </c>
      <c r="L103" s="140" t="e">
        <f>+rawWB2C!L105</f>
        <v>#N/A</v>
      </c>
      <c r="M103" s="140" t="e">
        <f>+rawWB2C!M105</f>
        <v>#N/A</v>
      </c>
      <c r="N103" s="140" t="e">
        <f>+rawWB2C!N105</f>
        <v>#N/A</v>
      </c>
      <c r="O103" s="140" t="e">
        <f>+rawWB2C!O105</f>
        <v>#N/A</v>
      </c>
      <c r="P103" s="140" t="e">
        <f>+rawWB2C!P105</f>
        <v>#N/A</v>
      </c>
      <c r="Q103" s="140" t="e">
        <f>+rawWB2C!Q105</f>
        <v>#N/A</v>
      </c>
      <c r="R103" s="140" t="e">
        <f>+rawWB2C!R105</f>
        <v>#N/A</v>
      </c>
      <c r="S103" s="140" t="e">
        <f>+rawWB2C!S105</f>
        <v>#N/A</v>
      </c>
      <c r="T103" s="140" t="e">
        <f>+rawWB2C!T105</f>
        <v>#N/A</v>
      </c>
      <c r="U103" s="140" t="e">
        <f>+rawWB2C!U105</f>
        <v>#N/A</v>
      </c>
      <c r="V103" s="140" t="e">
        <f>+rawWB2C!V105</f>
        <v>#N/A</v>
      </c>
      <c r="W103" s="140" t="e">
        <f>+rawWB2C!W105</f>
        <v>#N/A</v>
      </c>
      <c r="X103" s="140" t="e">
        <f>+rawWB2C!X105</f>
        <v>#N/A</v>
      </c>
      <c r="Y103" s="140" t="e">
        <f>+rawWB2C!Y105</f>
        <v>#N/A</v>
      </c>
      <c r="Z103" s="140" t="e">
        <f>+rawWB2C!Z105</f>
        <v>#N/A</v>
      </c>
      <c r="AA103" s="140" t="e">
        <f>+rawWB2C!AA105</f>
        <v>#N/A</v>
      </c>
      <c r="AB103" s="140" t="e">
        <f>+rawWB2C!AB105</f>
        <v>#N/A</v>
      </c>
      <c r="AC103" s="140" t="e">
        <f>+rawWB2C!AC105</f>
        <v>#N/A</v>
      </c>
      <c r="AD103" s="140" t="e">
        <f>+rawWB2C!AD105</f>
        <v>#N/A</v>
      </c>
      <c r="AE103" s="140" t="e">
        <f>+rawWB2C!AE105</f>
        <v>#N/A</v>
      </c>
      <c r="AF103" s="140" t="e">
        <f>+rawWB2C!AF105</f>
        <v>#N/A</v>
      </c>
      <c r="AG103" s="140" t="e">
        <f>+rawWB2C!AG105</f>
        <v>#N/A</v>
      </c>
      <c r="AH103" s="140" t="e">
        <f>+rawWB2C!AH105</f>
        <v>#N/A</v>
      </c>
      <c r="AI103" s="140" t="e">
        <f>+rawWB2C!AI105</f>
        <v>#N/A</v>
      </c>
      <c r="AJ103" s="140" t="e">
        <f>+rawWB2C!AJ105</f>
        <v>#N/A</v>
      </c>
      <c r="AK103" s="140" t="e">
        <f>+rawWB2C!AK105</f>
        <v>#N/A</v>
      </c>
      <c r="AL103" s="140" t="e">
        <f>+rawWB2C!AL105</f>
        <v>#N/A</v>
      </c>
      <c r="AM103" s="140" t="e">
        <f>+rawWB2C!AM105</f>
        <v>#N/A</v>
      </c>
      <c r="AN103" s="140"/>
      <c r="AO103" s="140"/>
      <c r="AP103" s="140"/>
      <c r="AQ103" s="140"/>
      <c r="AR103" s="140"/>
      <c r="AS103" s="140"/>
      <c r="AT103" s="140"/>
      <c r="AU103" s="140"/>
      <c r="AV103" s="140"/>
      <c r="AW103" s="140"/>
      <c r="AX103" s="100"/>
      <c r="AY103" s="140"/>
      <c r="AZ103" s="140"/>
      <c r="BA103" s="140"/>
      <c r="BB103" s="140"/>
      <c r="BC103" s="140"/>
      <c r="BD103" s="140"/>
      <c r="BE103" s="140"/>
      <c r="BF103" s="140"/>
      <c r="BG103" s="140"/>
      <c r="BH103" s="100"/>
      <c r="BI103" s="100"/>
      <c r="BJ103" s="100"/>
      <c r="BK103" s="100"/>
      <c r="BL103" s="100"/>
      <c r="BM103" s="100"/>
      <c r="BN103" s="100"/>
      <c r="BO103" s="100"/>
      <c r="BP103" s="100"/>
      <c r="BQ103" s="100"/>
      <c r="BR103" s="100"/>
      <c r="BS103" s="100"/>
    </row>
    <row r="104" spans="1:71" x14ac:dyDescent="0.25">
      <c r="A104" s="139" t="str">
        <f>+IF(AND(B104='1.5C'!B104,'1.5C'!C104=WB2C!C104),"","NFG")</f>
        <v/>
      </c>
      <c r="B104" s="100" t="str">
        <f t="shared" ref="B104:C104" si="18">+B22</f>
        <v>Container</v>
      </c>
      <c r="C104" s="100" t="str">
        <f t="shared" si="18"/>
        <v>Container (TEU) 14,500 - 19,999</v>
      </c>
      <c r="D104" s="140" t="e">
        <f>+rawWB2C!D106</f>
        <v>#N/A</v>
      </c>
      <c r="E104" s="140" t="e">
        <f>+rawWB2C!E106</f>
        <v>#N/A</v>
      </c>
      <c r="F104" s="140" t="e">
        <f>+rawWB2C!F106</f>
        <v>#N/A</v>
      </c>
      <c r="G104" s="140" t="e">
        <f>+rawWB2C!G106</f>
        <v>#N/A</v>
      </c>
      <c r="H104" s="140" t="e">
        <f>+rawWB2C!H106</f>
        <v>#N/A</v>
      </c>
      <c r="I104" s="140" t="e">
        <f>+rawWB2C!I106</f>
        <v>#N/A</v>
      </c>
      <c r="J104" s="140" t="e">
        <f>+rawWB2C!J106</f>
        <v>#N/A</v>
      </c>
      <c r="K104" s="140" t="e">
        <f>+rawWB2C!K106</f>
        <v>#N/A</v>
      </c>
      <c r="L104" s="140" t="e">
        <f>+rawWB2C!L106</f>
        <v>#N/A</v>
      </c>
      <c r="M104" s="140" t="e">
        <f>+rawWB2C!M106</f>
        <v>#N/A</v>
      </c>
      <c r="N104" s="140" t="e">
        <f>+rawWB2C!N106</f>
        <v>#N/A</v>
      </c>
      <c r="O104" s="140" t="e">
        <f>+rawWB2C!O106</f>
        <v>#N/A</v>
      </c>
      <c r="P104" s="140" t="e">
        <f>+rawWB2C!P106</f>
        <v>#N/A</v>
      </c>
      <c r="Q104" s="140" t="e">
        <f>+rawWB2C!Q106</f>
        <v>#N/A</v>
      </c>
      <c r="R104" s="140" t="e">
        <f>+rawWB2C!R106</f>
        <v>#N/A</v>
      </c>
      <c r="S104" s="140" t="e">
        <f>+rawWB2C!S106</f>
        <v>#N/A</v>
      </c>
      <c r="T104" s="140" t="e">
        <f>+rawWB2C!T106</f>
        <v>#N/A</v>
      </c>
      <c r="U104" s="140" t="e">
        <f>+rawWB2C!U106</f>
        <v>#N/A</v>
      </c>
      <c r="V104" s="140" t="e">
        <f>+rawWB2C!V106</f>
        <v>#N/A</v>
      </c>
      <c r="W104" s="140" t="e">
        <f>+rawWB2C!W106</f>
        <v>#N/A</v>
      </c>
      <c r="X104" s="140" t="e">
        <f>+rawWB2C!X106</f>
        <v>#N/A</v>
      </c>
      <c r="Y104" s="140" t="e">
        <f>+rawWB2C!Y106</f>
        <v>#N/A</v>
      </c>
      <c r="Z104" s="140" t="e">
        <f>+rawWB2C!Z106</f>
        <v>#N/A</v>
      </c>
      <c r="AA104" s="140" t="e">
        <f>+rawWB2C!AA106</f>
        <v>#N/A</v>
      </c>
      <c r="AB104" s="140" t="e">
        <f>+rawWB2C!AB106</f>
        <v>#N/A</v>
      </c>
      <c r="AC104" s="140" t="e">
        <f>+rawWB2C!AC106</f>
        <v>#N/A</v>
      </c>
      <c r="AD104" s="140" t="e">
        <f>+rawWB2C!AD106</f>
        <v>#N/A</v>
      </c>
      <c r="AE104" s="140" t="e">
        <f>+rawWB2C!AE106</f>
        <v>#N/A</v>
      </c>
      <c r="AF104" s="140" t="e">
        <f>+rawWB2C!AF106</f>
        <v>#N/A</v>
      </c>
      <c r="AG104" s="140" t="e">
        <f>+rawWB2C!AG106</f>
        <v>#N/A</v>
      </c>
      <c r="AH104" s="140" t="e">
        <f>+rawWB2C!AH106</f>
        <v>#N/A</v>
      </c>
      <c r="AI104" s="140" t="e">
        <f>+rawWB2C!AI106</f>
        <v>#N/A</v>
      </c>
      <c r="AJ104" s="140" t="e">
        <f>+rawWB2C!AJ106</f>
        <v>#N/A</v>
      </c>
      <c r="AK104" s="140" t="e">
        <f>+rawWB2C!AK106</f>
        <v>#N/A</v>
      </c>
      <c r="AL104" s="140" t="e">
        <f>+rawWB2C!AL106</f>
        <v>#N/A</v>
      </c>
      <c r="AM104" s="140" t="e">
        <f>+rawWB2C!AM106</f>
        <v>#N/A</v>
      </c>
      <c r="AN104" s="140"/>
      <c r="AO104" s="140"/>
      <c r="AP104" s="140"/>
      <c r="AQ104" s="140"/>
      <c r="AR104" s="140"/>
      <c r="AS104" s="140"/>
      <c r="AT104" s="140"/>
      <c r="AU104" s="140"/>
      <c r="AV104" s="140"/>
      <c r="AW104" s="140"/>
      <c r="AX104" s="100"/>
      <c r="AY104" s="140"/>
      <c r="AZ104" s="140"/>
      <c r="BA104" s="140"/>
      <c r="BB104" s="140"/>
      <c r="BC104" s="140"/>
      <c r="BD104" s="140"/>
      <c r="BE104" s="140"/>
      <c r="BF104" s="140"/>
      <c r="BG104" s="140"/>
      <c r="BH104" s="100"/>
      <c r="BI104" s="100"/>
      <c r="BJ104" s="100"/>
      <c r="BK104" s="100"/>
      <c r="BL104" s="100"/>
      <c r="BM104" s="100"/>
      <c r="BN104" s="100"/>
      <c r="BO104" s="100"/>
      <c r="BP104" s="100"/>
      <c r="BQ104" s="100"/>
      <c r="BR104" s="100"/>
      <c r="BS104" s="100"/>
    </row>
    <row r="105" spans="1:71" x14ac:dyDescent="0.25">
      <c r="A105" s="139" t="str">
        <f>+IF(AND(B105='1.5C'!B105,'1.5C'!C105=WB2C!C105),"","NFG")</f>
        <v/>
      </c>
      <c r="B105" s="100" t="str">
        <f t="shared" ref="B105:C105" si="19">+B23</f>
        <v>Container</v>
      </c>
      <c r="C105" s="100" t="str">
        <f t="shared" si="19"/>
        <v>Container (TEU) &gt;20,000</v>
      </c>
      <c r="D105" s="140" t="e">
        <f>+rawWB2C!D107</f>
        <v>#N/A</v>
      </c>
      <c r="E105" s="140" t="e">
        <f>+rawWB2C!E107</f>
        <v>#N/A</v>
      </c>
      <c r="F105" s="140" t="e">
        <f>+rawWB2C!F107</f>
        <v>#N/A</v>
      </c>
      <c r="G105" s="140" t="e">
        <f>+rawWB2C!G107</f>
        <v>#N/A</v>
      </c>
      <c r="H105" s="140" t="e">
        <f>+rawWB2C!H107</f>
        <v>#N/A</v>
      </c>
      <c r="I105" s="140" t="e">
        <f>+rawWB2C!I107</f>
        <v>#N/A</v>
      </c>
      <c r="J105" s="140" t="e">
        <f>+rawWB2C!J107</f>
        <v>#N/A</v>
      </c>
      <c r="K105" s="140" t="e">
        <f>+rawWB2C!K107</f>
        <v>#N/A</v>
      </c>
      <c r="L105" s="140" t="e">
        <f>+rawWB2C!L107</f>
        <v>#N/A</v>
      </c>
      <c r="M105" s="140" t="e">
        <f>+rawWB2C!M107</f>
        <v>#N/A</v>
      </c>
      <c r="N105" s="140" t="e">
        <f>+rawWB2C!N107</f>
        <v>#N/A</v>
      </c>
      <c r="O105" s="140" t="e">
        <f>+rawWB2C!O107</f>
        <v>#N/A</v>
      </c>
      <c r="P105" s="140" t="e">
        <f>+rawWB2C!P107</f>
        <v>#N/A</v>
      </c>
      <c r="Q105" s="140" t="e">
        <f>+rawWB2C!Q107</f>
        <v>#N/A</v>
      </c>
      <c r="R105" s="140" t="e">
        <f>+rawWB2C!R107</f>
        <v>#N/A</v>
      </c>
      <c r="S105" s="140" t="e">
        <f>+rawWB2C!S107</f>
        <v>#N/A</v>
      </c>
      <c r="T105" s="140" t="e">
        <f>+rawWB2C!T107</f>
        <v>#N/A</v>
      </c>
      <c r="U105" s="140" t="e">
        <f>+rawWB2C!U107</f>
        <v>#N/A</v>
      </c>
      <c r="V105" s="140" t="e">
        <f>+rawWB2C!V107</f>
        <v>#N/A</v>
      </c>
      <c r="W105" s="140" t="e">
        <f>+rawWB2C!W107</f>
        <v>#N/A</v>
      </c>
      <c r="X105" s="140" t="e">
        <f>+rawWB2C!X107</f>
        <v>#N/A</v>
      </c>
      <c r="Y105" s="140" t="e">
        <f>+rawWB2C!Y107</f>
        <v>#N/A</v>
      </c>
      <c r="Z105" s="140" t="e">
        <f>+rawWB2C!Z107</f>
        <v>#N/A</v>
      </c>
      <c r="AA105" s="140" t="e">
        <f>+rawWB2C!AA107</f>
        <v>#N/A</v>
      </c>
      <c r="AB105" s="140" t="e">
        <f>+rawWB2C!AB107</f>
        <v>#N/A</v>
      </c>
      <c r="AC105" s="140" t="e">
        <f>+rawWB2C!AC107</f>
        <v>#N/A</v>
      </c>
      <c r="AD105" s="140" t="e">
        <f>+rawWB2C!AD107</f>
        <v>#N/A</v>
      </c>
      <c r="AE105" s="140" t="e">
        <f>+rawWB2C!AE107</f>
        <v>#N/A</v>
      </c>
      <c r="AF105" s="140" t="e">
        <f>+rawWB2C!AF107</f>
        <v>#N/A</v>
      </c>
      <c r="AG105" s="140" t="e">
        <f>+rawWB2C!AG107</f>
        <v>#N/A</v>
      </c>
      <c r="AH105" s="140" t="e">
        <f>+rawWB2C!AH107</f>
        <v>#N/A</v>
      </c>
      <c r="AI105" s="140" t="e">
        <f>+rawWB2C!AI107</f>
        <v>#N/A</v>
      </c>
      <c r="AJ105" s="140" t="e">
        <f>+rawWB2C!AJ107</f>
        <v>#N/A</v>
      </c>
      <c r="AK105" s="140" t="e">
        <f>+rawWB2C!AK107</f>
        <v>#N/A</v>
      </c>
      <c r="AL105" s="140" t="e">
        <f>+rawWB2C!AL107</f>
        <v>#N/A</v>
      </c>
      <c r="AM105" s="140" t="e">
        <f>+rawWB2C!AM107</f>
        <v>#N/A</v>
      </c>
      <c r="AN105" s="140"/>
      <c r="AO105" s="140"/>
      <c r="AP105" s="140"/>
      <c r="AQ105" s="140"/>
      <c r="AR105" s="140"/>
      <c r="AS105" s="140"/>
      <c r="AT105" s="140"/>
      <c r="AU105" s="140"/>
      <c r="AV105" s="140"/>
      <c r="AW105" s="140"/>
      <c r="AX105" s="100"/>
      <c r="AY105" s="140"/>
      <c r="AZ105" s="140"/>
      <c r="BA105" s="140"/>
      <c r="BB105" s="140"/>
      <c r="BC105" s="140"/>
      <c r="BD105" s="140"/>
      <c r="BE105" s="140"/>
      <c r="BF105" s="140"/>
      <c r="BG105" s="140"/>
      <c r="BH105" s="100"/>
      <c r="BI105" s="100"/>
      <c r="BJ105" s="100"/>
      <c r="BK105" s="100"/>
      <c r="BL105" s="100"/>
      <c r="BM105" s="100"/>
      <c r="BN105" s="100"/>
      <c r="BO105" s="100"/>
      <c r="BP105" s="100"/>
      <c r="BQ105" s="100"/>
      <c r="BR105" s="100"/>
      <c r="BS105" s="100"/>
    </row>
    <row r="106" spans="1:71" x14ac:dyDescent="0.25">
      <c r="A106" s="139" t="str">
        <f>+IF(AND(B106='1.5C'!B106,'1.5C'!C106=WB2C!C106),"","NFG")</f>
        <v/>
      </c>
      <c r="B106" s="100" t="str">
        <f t="shared" ref="B106:C106" si="20">+B24</f>
        <v>General Cargo</v>
      </c>
      <c r="C106" s="100" t="str">
        <f t="shared" si="20"/>
        <v>General Cargo (DWT) 0 - 4,999</v>
      </c>
      <c r="D106" s="140" t="e">
        <f>+rawWB2C!D108</f>
        <v>#N/A</v>
      </c>
      <c r="E106" s="140" t="e">
        <f>+rawWB2C!E108</f>
        <v>#N/A</v>
      </c>
      <c r="F106" s="140" t="e">
        <f>+rawWB2C!F108</f>
        <v>#N/A</v>
      </c>
      <c r="G106" s="140" t="e">
        <f>+rawWB2C!G108</f>
        <v>#N/A</v>
      </c>
      <c r="H106" s="140" t="e">
        <f>+rawWB2C!H108</f>
        <v>#N/A</v>
      </c>
      <c r="I106" s="140" t="e">
        <f>+rawWB2C!I108</f>
        <v>#N/A</v>
      </c>
      <c r="J106" s="140" t="e">
        <f>+rawWB2C!J108</f>
        <v>#N/A</v>
      </c>
      <c r="K106" s="140" t="e">
        <f>+rawWB2C!K108</f>
        <v>#N/A</v>
      </c>
      <c r="L106" s="140" t="e">
        <f>+rawWB2C!L108</f>
        <v>#N/A</v>
      </c>
      <c r="M106" s="140" t="e">
        <f>+rawWB2C!M108</f>
        <v>#N/A</v>
      </c>
      <c r="N106" s="140" t="e">
        <f>+rawWB2C!N108</f>
        <v>#N/A</v>
      </c>
      <c r="O106" s="140" t="e">
        <f>+rawWB2C!O108</f>
        <v>#N/A</v>
      </c>
      <c r="P106" s="140" t="e">
        <f>+rawWB2C!P108</f>
        <v>#N/A</v>
      </c>
      <c r="Q106" s="140" t="e">
        <f>+rawWB2C!Q108</f>
        <v>#N/A</v>
      </c>
      <c r="R106" s="140" t="e">
        <f>+rawWB2C!R108</f>
        <v>#N/A</v>
      </c>
      <c r="S106" s="140" t="e">
        <f>+rawWB2C!S108</f>
        <v>#N/A</v>
      </c>
      <c r="T106" s="140" t="e">
        <f>+rawWB2C!T108</f>
        <v>#N/A</v>
      </c>
      <c r="U106" s="140" t="e">
        <f>+rawWB2C!U108</f>
        <v>#N/A</v>
      </c>
      <c r="V106" s="140" t="e">
        <f>+rawWB2C!V108</f>
        <v>#N/A</v>
      </c>
      <c r="W106" s="140" t="e">
        <f>+rawWB2C!W108</f>
        <v>#N/A</v>
      </c>
      <c r="X106" s="140" t="e">
        <f>+rawWB2C!X108</f>
        <v>#N/A</v>
      </c>
      <c r="Y106" s="140" t="e">
        <f>+rawWB2C!Y108</f>
        <v>#N/A</v>
      </c>
      <c r="Z106" s="140" t="e">
        <f>+rawWB2C!Z108</f>
        <v>#N/A</v>
      </c>
      <c r="AA106" s="140" t="e">
        <f>+rawWB2C!AA108</f>
        <v>#N/A</v>
      </c>
      <c r="AB106" s="140" t="e">
        <f>+rawWB2C!AB108</f>
        <v>#N/A</v>
      </c>
      <c r="AC106" s="140" t="e">
        <f>+rawWB2C!AC108</f>
        <v>#N/A</v>
      </c>
      <c r="AD106" s="140" t="e">
        <f>+rawWB2C!AD108</f>
        <v>#N/A</v>
      </c>
      <c r="AE106" s="140" t="e">
        <f>+rawWB2C!AE108</f>
        <v>#N/A</v>
      </c>
      <c r="AF106" s="140" t="e">
        <f>+rawWB2C!AF108</f>
        <v>#N/A</v>
      </c>
      <c r="AG106" s="140" t="e">
        <f>+rawWB2C!AG108</f>
        <v>#N/A</v>
      </c>
      <c r="AH106" s="140" t="e">
        <f>+rawWB2C!AH108</f>
        <v>#N/A</v>
      </c>
      <c r="AI106" s="140" t="e">
        <f>+rawWB2C!AI108</f>
        <v>#N/A</v>
      </c>
      <c r="AJ106" s="140" t="e">
        <f>+rawWB2C!AJ108</f>
        <v>#N/A</v>
      </c>
      <c r="AK106" s="140" t="e">
        <f>+rawWB2C!AK108</f>
        <v>#N/A</v>
      </c>
      <c r="AL106" s="140" t="e">
        <f>+rawWB2C!AL108</f>
        <v>#N/A</v>
      </c>
      <c r="AM106" s="140" t="e">
        <f>+rawWB2C!AM108</f>
        <v>#N/A</v>
      </c>
      <c r="AN106" s="140"/>
      <c r="AO106" s="140"/>
      <c r="AP106" s="140"/>
      <c r="AQ106" s="140"/>
      <c r="AR106" s="140"/>
      <c r="AS106" s="140"/>
      <c r="AT106" s="140"/>
      <c r="AU106" s="140"/>
      <c r="AV106" s="140"/>
      <c r="AW106" s="140"/>
      <c r="AX106" s="100"/>
      <c r="AY106" s="140"/>
      <c r="AZ106" s="140"/>
      <c r="BA106" s="140"/>
      <c r="BB106" s="140"/>
      <c r="BC106" s="140"/>
      <c r="BD106" s="140"/>
      <c r="BE106" s="140"/>
      <c r="BF106" s="140"/>
      <c r="BG106" s="140"/>
      <c r="BH106" s="100"/>
      <c r="BI106" s="100"/>
      <c r="BJ106" s="100"/>
      <c r="BK106" s="100"/>
      <c r="BL106" s="100"/>
      <c r="BM106" s="100"/>
      <c r="BN106" s="100"/>
      <c r="BO106" s="100"/>
      <c r="BP106" s="100"/>
      <c r="BQ106" s="100"/>
      <c r="BR106" s="100"/>
      <c r="BS106" s="100"/>
    </row>
    <row r="107" spans="1:71" x14ac:dyDescent="0.25">
      <c r="A107" s="139" t="str">
        <f>+IF(AND(B107='1.5C'!B107,'1.5C'!C107=WB2C!C107),"","NFG")</f>
        <v/>
      </c>
      <c r="B107" s="100" t="str">
        <f t="shared" ref="B107:C107" si="21">+B25</f>
        <v>General Cargo</v>
      </c>
      <c r="C107" s="100" t="str">
        <f t="shared" si="21"/>
        <v>General Cargo (DWT) 5,000 - 9,999</v>
      </c>
      <c r="D107" s="140" t="e">
        <f>+rawWB2C!D109</f>
        <v>#N/A</v>
      </c>
      <c r="E107" s="140" t="e">
        <f>+rawWB2C!E109</f>
        <v>#N/A</v>
      </c>
      <c r="F107" s="140" t="e">
        <f>+rawWB2C!F109</f>
        <v>#N/A</v>
      </c>
      <c r="G107" s="140" t="e">
        <f>+rawWB2C!G109</f>
        <v>#N/A</v>
      </c>
      <c r="H107" s="140" t="e">
        <f>+rawWB2C!H109</f>
        <v>#N/A</v>
      </c>
      <c r="I107" s="140" t="e">
        <f>+rawWB2C!I109</f>
        <v>#N/A</v>
      </c>
      <c r="J107" s="140" t="e">
        <f>+rawWB2C!J109</f>
        <v>#N/A</v>
      </c>
      <c r="K107" s="140" t="e">
        <f>+rawWB2C!K109</f>
        <v>#N/A</v>
      </c>
      <c r="L107" s="140" t="e">
        <f>+rawWB2C!L109</f>
        <v>#N/A</v>
      </c>
      <c r="M107" s="140" t="e">
        <f>+rawWB2C!M109</f>
        <v>#N/A</v>
      </c>
      <c r="N107" s="140" t="e">
        <f>+rawWB2C!N109</f>
        <v>#N/A</v>
      </c>
      <c r="O107" s="140" t="e">
        <f>+rawWB2C!O109</f>
        <v>#N/A</v>
      </c>
      <c r="P107" s="140" t="e">
        <f>+rawWB2C!P109</f>
        <v>#N/A</v>
      </c>
      <c r="Q107" s="140" t="e">
        <f>+rawWB2C!Q109</f>
        <v>#N/A</v>
      </c>
      <c r="R107" s="140" t="e">
        <f>+rawWB2C!R109</f>
        <v>#N/A</v>
      </c>
      <c r="S107" s="140" t="e">
        <f>+rawWB2C!S109</f>
        <v>#N/A</v>
      </c>
      <c r="T107" s="140" t="e">
        <f>+rawWB2C!T109</f>
        <v>#N/A</v>
      </c>
      <c r="U107" s="140" t="e">
        <f>+rawWB2C!U109</f>
        <v>#N/A</v>
      </c>
      <c r="V107" s="140" t="e">
        <f>+rawWB2C!V109</f>
        <v>#N/A</v>
      </c>
      <c r="W107" s="140" t="e">
        <f>+rawWB2C!W109</f>
        <v>#N/A</v>
      </c>
      <c r="X107" s="140" t="e">
        <f>+rawWB2C!X109</f>
        <v>#N/A</v>
      </c>
      <c r="Y107" s="140" t="e">
        <f>+rawWB2C!Y109</f>
        <v>#N/A</v>
      </c>
      <c r="Z107" s="140" t="e">
        <f>+rawWB2C!Z109</f>
        <v>#N/A</v>
      </c>
      <c r="AA107" s="140" t="e">
        <f>+rawWB2C!AA109</f>
        <v>#N/A</v>
      </c>
      <c r="AB107" s="140" t="e">
        <f>+rawWB2C!AB109</f>
        <v>#N/A</v>
      </c>
      <c r="AC107" s="140" t="e">
        <f>+rawWB2C!AC109</f>
        <v>#N/A</v>
      </c>
      <c r="AD107" s="140" t="e">
        <f>+rawWB2C!AD109</f>
        <v>#N/A</v>
      </c>
      <c r="AE107" s="140" t="e">
        <f>+rawWB2C!AE109</f>
        <v>#N/A</v>
      </c>
      <c r="AF107" s="140" t="e">
        <f>+rawWB2C!AF109</f>
        <v>#N/A</v>
      </c>
      <c r="AG107" s="140" t="e">
        <f>+rawWB2C!AG109</f>
        <v>#N/A</v>
      </c>
      <c r="AH107" s="140" t="e">
        <f>+rawWB2C!AH109</f>
        <v>#N/A</v>
      </c>
      <c r="AI107" s="140" t="e">
        <f>+rawWB2C!AI109</f>
        <v>#N/A</v>
      </c>
      <c r="AJ107" s="140" t="e">
        <f>+rawWB2C!AJ109</f>
        <v>#N/A</v>
      </c>
      <c r="AK107" s="140" t="e">
        <f>+rawWB2C!AK109</f>
        <v>#N/A</v>
      </c>
      <c r="AL107" s="140" t="e">
        <f>+rawWB2C!AL109</f>
        <v>#N/A</v>
      </c>
      <c r="AM107" s="140" t="e">
        <f>+rawWB2C!AM109</f>
        <v>#N/A</v>
      </c>
      <c r="AN107" s="140"/>
      <c r="AO107" s="140"/>
      <c r="AP107" s="140"/>
      <c r="AQ107" s="140"/>
      <c r="AR107" s="140"/>
      <c r="AS107" s="140"/>
      <c r="AT107" s="140"/>
      <c r="AU107" s="140"/>
      <c r="AV107" s="140"/>
      <c r="AW107" s="140"/>
      <c r="AX107" s="100"/>
      <c r="AY107" s="140"/>
      <c r="AZ107" s="140"/>
      <c r="BA107" s="140"/>
      <c r="BB107" s="140"/>
      <c r="BC107" s="140"/>
      <c r="BD107" s="140"/>
      <c r="BE107" s="140"/>
      <c r="BF107" s="140"/>
      <c r="BG107" s="140"/>
      <c r="BH107" s="100"/>
      <c r="BI107" s="100"/>
      <c r="BJ107" s="100"/>
      <c r="BK107" s="100"/>
      <c r="BL107" s="100"/>
      <c r="BM107" s="100"/>
      <c r="BN107" s="100"/>
      <c r="BO107" s="100"/>
      <c r="BP107" s="100"/>
      <c r="BQ107" s="100"/>
      <c r="BR107" s="100"/>
      <c r="BS107" s="100"/>
    </row>
    <row r="108" spans="1:71" x14ac:dyDescent="0.25">
      <c r="A108" s="139" t="str">
        <f>+IF(AND(B108='1.5C'!B108,'1.5C'!C108=WB2C!C108),"","NFG")</f>
        <v/>
      </c>
      <c r="B108" s="100" t="str">
        <f t="shared" ref="B108:C108" si="22">+B26</f>
        <v>General Cargo</v>
      </c>
      <c r="C108" s="100" t="str">
        <f t="shared" si="22"/>
        <v>General Cargo (DWT) 10,000 - 19,999</v>
      </c>
      <c r="D108" s="140" t="e">
        <f>+rawWB2C!D110</f>
        <v>#N/A</v>
      </c>
      <c r="E108" s="140" t="e">
        <f>+rawWB2C!E110</f>
        <v>#N/A</v>
      </c>
      <c r="F108" s="140" t="e">
        <f>+rawWB2C!F110</f>
        <v>#N/A</v>
      </c>
      <c r="G108" s="140" t="e">
        <f>+rawWB2C!G110</f>
        <v>#N/A</v>
      </c>
      <c r="H108" s="140" t="e">
        <f>+rawWB2C!H110</f>
        <v>#N/A</v>
      </c>
      <c r="I108" s="140" t="e">
        <f>+rawWB2C!I110</f>
        <v>#N/A</v>
      </c>
      <c r="J108" s="140" t="e">
        <f>+rawWB2C!J110</f>
        <v>#N/A</v>
      </c>
      <c r="K108" s="140" t="e">
        <f>+rawWB2C!K110</f>
        <v>#N/A</v>
      </c>
      <c r="L108" s="140" t="e">
        <f>+rawWB2C!L110</f>
        <v>#N/A</v>
      </c>
      <c r="M108" s="140" t="e">
        <f>+rawWB2C!M110</f>
        <v>#N/A</v>
      </c>
      <c r="N108" s="140" t="e">
        <f>+rawWB2C!N110</f>
        <v>#N/A</v>
      </c>
      <c r="O108" s="140" t="e">
        <f>+rawWB2C!O110</f>
        <v>#N/A</v>
      </c>
      <c r="P108" s="140" t="e">
        <f>+rawWB2C!P110</f>
        <v>#N/A</v>
      </c>
      <c r="Q108" s="140" t="e">
        <f>+rawWB2C!Q110</f>
        <v>#N/A</v>
      </c>
      <c r="R108" s="140" t="e">
        <f>+rawWB2C!R110</f>
        <v>#N/A</v>
      </c>
      <c r="S108" s="140" t="e">
        <f>+rawWB2C!S110</f>
        <v>#N/A</v>
      </c>
      <c r="T108" s="140" t="e">
        <f>+rawWB2C!T110</f>
        <v>#N/A</v>
      </c>
      <c r="U108" s="140" t="e">
        <f>+rawWB2C!U110</f>
        <v>#N/A</v>
      </c>
      <c r="V108" s="140" t="e">
        <f>+rawWB2C!V110</f>
        <v>#N/A</v>
      </c>
      <c r="W108" s="140" t="e">
        <f>+rawWB2C!W110</f>
        <v>#N/A</v>
      </c>
      <c r="X108" s="140" t="e">
        <f>+rawWB2C!X110</f>
        <v>#N/A</v>
      </c>
      <c r="Y108" s="140" t="e">
        <f>+rawWB2C!Y110</f>
        <v>#N/A</v>
      </c>
      <c r="Z108" s="140" t="e">
        <f>+rawWB2C!Z110</f>
        <v>#N/A</v>
      </c>
      <c r="AA108" s="140" t="e">
        <f>+rawWB2C!AA110</f>
        <v>#N/A</v>
      </c>
      <c r="AB108" s="140" t="e">
        <f>+rawWB2C!AB110</f>
        <v>#N/A</v>
      </c>
      <c r="AC108" s="140" t="e">
        <f>+rawWB2C!AC110</f>
        <v>#N/A</v>
      </c>
      <c r="AD108" s="140" t="e">
        <f>+rawWB2C!AD110</f>
        <v>#N/A</v>
      </c>
      <c r="AE108" s="140" t="e">
        <f>+rawWB2C!AE110</f>
        <v>#N/A</v>
      </c>
      <c r="AF108" s="140" t="e">
        <f>+rawWB2C!AF110</f>
        <v>#N/A</v>
      </c>
      <c r="AG108" s="140" t="e">
        <f>+rawWB2C!AG110</f>
        <v>#N/A</v>
      </c>
      <c r="AH108" s="140" t="e">
        <f>+rawWB2C!AH110</f>
        <v>#N/A</v>
      </c>
      <c r="AI108" s="140" t="e">
        <f>+rawWB2C!AI110</f>
        <v>#N/A</v>
      </c>
      <c r="AJ108" s="140" t="e">
        <f>+rawWB2C!AJ110</f>
        <v>#N/A</v>
      </c>
      <c r="AK108" s="140" t="e">
        <f>+rawWB2C!AK110</f>
        <v>#N/A</v>
      </c>
      <c r="AL108" s="140" t="e">
        <f>+rawWB2C!AL110</f>
        <v>#N/A</v>
      </c>
      <c r="AM108" s="140" t="e">
        <f>+rawWB2C!AM110</f>
        <v>#N/A</v>
      </c>
      <c r="AN108" s="140"/>
      <c r="AO108" s="140"/>
      <c r="AP108" s="140"/>
      <c r="AQ108" s="140"/>
      <c r="AR108" s="140"/>
      <c r="AS108" s="140"/>
      <c r="AT108" s="140"/>
      <c r="AU108" s="140"/>
      <c r="AV108" s="140"/>
      <c r="AW108" s="140"/>
      <c r="AX108" s="100"/>
      <c r="AY108" s="140"/>
      <c r="AZ108" s="140"/>
      <c r="BA108" s="140"/>
      <c r="BB108" s="140"/>
      <c r="BC108" s="140"/>
      <c r="BD108" s="140"/>
      <c r="BE108" s="140"/>
      <c r="BF108" s="140"/>
      <c r="BG108" s="140"/>
      <c r="BH108" s="100"/>
      <c r="BI108" s="100"/>
      <c r="BJ108" s="100"/>
      <c r="BK108" s="100"/>
      <c r="BL108" s="100"/>
      <c r="BM108" s="100"/>
      <c r="BN108" s="100"/>
      <c r="BO108" s="100"/>
      <c r="BP108" s="100"/>
      <c r="BQ108" s="100"/>
      <c r="BR108" s="100"/>
      <c r="BS108" s="100"/>
    </row>
    <row r="109" spans="1:71" x14ac:dyDescent="0.25">
      <c r="A109" s="139" t="str">
        <f>+IF(AND(B109='1.5C'!B109,'1.5C'!C109=WB2C!C109),"","NFG")</f>
        <v/>
      </c>
      <c r="B109" s="100" t="str">
        <f t="shared" ref="B109:C109" si="23">+B27</f>
        <v>General Cargo</v>
      </c>
      <c r="C109" s="100" t="str">
        <f t="shared" si="23"/>
        <v>General Cargo (DWT) &gt;20,000</v>
      </c>
      <c r="D109" s="140" t="e">
        <f>+rawWB2C!D111</f>
        <v>#N/A</v>
      </c>
      <c r="E109" s="140" t="e">
        <f>+rawWB2C!E111</f>
        <v>#N/A</v>
      </c>
      <c r="F109" s="140" t="e">
        <f>+rawWB2C!F111</f>
        <v>#N/A</v>
      </c>
      <c r="G109" s="140" t="e">
        <f>+rawWB2C!G111</f>
        <v>#N/A</v>
      </c>
      <c r="H109" s="140" t="e">
        <f>+rawWB2C!H111</f>
        <v>#N/A</v>
      </c>
      <c r="I109" s="140" t="e">
        <f>+rawWB2C!I111</f>
        <v>#N/A</v>
      </c>
      <c r="J109" s="140" t="e">
        <f>+rawWB2C!J111</f>
        <v>#N/A</v>
      </c>
      <c r="K109" s="140" t="e">
        <f>+rawWB2C!K111</f>
        <v>#N/A</v>
      </c>
      <c r="L109" s="140" t="e">
        <f>+rawWB2C!L111</f>
        <v>#N/A</v>
      </c>
      <c r="M109" s="140" t="e">
        <f>+rawWB2C!M111</f>
        <v>#N/A</v>
      </c>
      <c r="N109" s="140" t="e">
        <f>+rawWB2C!N111</f>
        <v>#N/A</v>
      </c>
      <c r="O109" s="140" t="e">
        <f>+rawWB2C!O111</f>
        <v>#N/A</v>
      </c>
      <c r="P109" s="140" t="e">
        <f>+rawWB2C!P111</f>
        <v>#N/A</v>
      </c>
      <c r="Q109" s="140" t="e">
        <f>+rawWB2C!Q111</f>
        <v>#N/A</v>
      </c>
      <c r="R109" s="140" t="e">
        <f>+rawWB2C!R111</f>
        <v>#N/A</v>
      </c>
      <c r="S109" s="140" t="e">
        <f>+rawWB2C!S111</f>
        <v>#N/A</v>
      </c>
      <c r="T109" s="140" t="e">
        <f>+rawWB2C!T111</f>
        <v>#N/A</v>
      </c>
      <c r="U109" s="140" t="e">
        <f>+rawWB2C!U111</f>
        <v>#N/A</v>
      </c>
      <c r="V109" s="140" t="e">
        <f>+rawWB2C!V111</f>
        <v>#N/A</v>
      </c>
      <c r="W109" s="140" t="e">
        <f>+rawWB2C!W111</f>
        <v>#N/A</v>
      </c>
      <c r="X109" s="140" t="e">
        <f>+rawWB2C!X111</f>
        <v>#N/A</v>
      </c>
      <c r="Y109" s="140" t="e">
        <f>+rawWB2C!Y111</f>
        <v>#N/A</v>
      </c>
      <c r="Z109" s="140" t="e">
        <f>+rawWB2C!Z111</f>
        <v>#N/A</v>
      </c>
      <c r="AA109" s="140" t="e">
        <f>+rawWB2C!AA111</f>
        <v>#N/A</v>
      </c>
      <c r="AB109" s="140" t="e">
        <f>+rawWB2C!AB111</f>
        <v>#N/A</v>
      </c>
      <c r="AC109" s="140" t="e">
        <f>+rawWB2C!AC111</f>
        <v>#N/A</v>
      </c>
      <c r="AD109" s="140" t="e">
        <f>+rawWB2C!AD111</f>
        <v>#N/A</v>
      </c>
      <c r="AE109" s="140" t="e">
        <f>+rawWB2C!AE111</f>
        <v>#N/A</v>
      </c>
      <c r="AF109" s="140" t="e">
        <f>+rawWB2C!AF111</f>
        <v>#N/A</v>
      </c>
      <c r="AG109" s="140" t="e">
        <f>+rawWB2C!AG111</f>
        <v>#N/A</v>
      </c>
      <c r="AH109" s="140" t="e">
        <f>+rawWB2C!AH111</f>
        <v>#N/A</v>
      </c>
      <c r="AI109" s="140" t="e">
        <f>+rawWB2C!AI111</f>
        <v>#N/A</v>
      </c>
      <c r="AJ109" s="140" t="e">
        <f>+rawWB2C!AJ111</f>
        <v>#N/A</v>
      </c>
      <c r="AK109" s="140" t="e">
        <f>+rawWB2C!AK111</f>
        <v>#N/A</v>
      </c>
      <c r="AL109" s="140" t="e">
        <f>+rawWB2C!AL111</f>
        <v>#N/A</v>
      </c>
      <c r="AM109" s="140" t="e">
        <f>+rawWB2C!AM111</f>
        <v>#N/A</v>
      </c>
      <c r="AN109" s="140"/>
      <c r="AO109" s="140"/>
      <c r="AP109" s="140"/>
      <c r="AQ109" s="140"/>
      <c r="AR109" s="140"/>
      <c r="AS109" s="140"/>
      <c r="AT109" s="140"/>
      <c r="AU109" s="140"/>
      <c r="AV109" s="140"/>
      <c r="AW109" s="140"/>
      <c r="AX109" s="100"/>
      <c r="AY109" s="140"/>
      <c r="AZ109" s="140"/>
      <c r="BA109" s="140"/>
      <c r="BB109" s="140"/>
      <c r="BC109" s="140"/>
      <c r="BD109" s="140"/>
      <c r="BE109" s="140"/>
      <c r="BF109" s="140"/>
      <c r="BG109" s="140"/>
      <c r="BH109" s="100"/>
      <c r="BI109" s="100"/>
      <c r="BJ109" s="100"/>
      <c r="BK109" s="100"/>
      <c r="BL109" s="100"/>
      <c r="BM109" s="100"/>
      <c r="BN109" s="100"/>
      <c r="BO109" s="100"/>
      <c r="BP109" s="100"/>
      <c r="BQ109" s="100"/>
      <c r="BR109" s="100"/>
      <c r="BS109" s="100"/>
    </row>
    <row r="110" spans="1:71" x14ac:dyDescent="0.25">
      <c r="A110" s="139" t="str">
        <f>+IF(AND(B110='1.5C'!B110,'1.5C'!C110=WB2C!C110),"","NFG")</f>
        <v/>
      </c>
      <c r="B110" s="100" t="str">
        <f t="shared" ref="B110:C110" si="24">+B28</f>
        <v>Liquefied Gas Tanker</v>
      </c>
      <c r="C110" s="100" t="str">
        <f t="shared" si="24"/>
        <v>Liquefied Gas Tanker (cbm) 0 - 49,999</v>
      </c>
      <c r="D110" s="140" t="e">
        <f>+rawWB2C!D112</f>
        <v>#N/A</v>
      </c>
      <c r="E110" s="140" t="e">
        <f>+rawWB2C!E112</f>
        <v>#N/A</v>
      </c>
      <c r="F110" s="140" t="e">
        <f>+rawWB2C!F112</f>
        <v>#N/A</v>
      </c>
      <c r="G110" s="140" t="e">
        <f>+rawWB2C!G112</f>
        <v>#N/A</v>
      </c>
      <c r="H110" s="140" t="e">
        <f>+rawWB2C!H112</f>
        <v>#N/A</v>
      </c>
      <c r="I110" s="140" t="e">
        <f>+rawWB2C!I112</f>
        <v>#N/A</v>
      </c>
      <c r="J110" s="140" t="e">
        <f>+rawWB2C!J112</f>
        <v>#N/A</v>
      </c>
      <c r="K110" s="140" t="e">
        <f>+rawWB2C!K112</f>
        <v>#N/A</v>
      </c>
      <c r="L110" s="140" t="e">
        <f>+rawWB2C!L112</f>
        <v>#N/A</v>
      </c>
      <c r="M110" s="140" t="e">
        <f>+rawWB2C!M112</f>
        <v>#N/A</v>
      </c>
      <c r="N110" s="140" t="e">
        <f>+rawWB2C!N112</f>
        <v>#N/A</v>
      </c>
      <c r="O110" s="140" t="e">
        <f>+rawWB2C!O112</f>
        <v>#N/A</v>
      </c>
      <c r="P110" s="140" t="e">
        <f>+rawWB2C!P112</f>
        <v>#N/A</v>
      </c>
      <c r="Q110" s="140" t="e">
        <f>+rawWB2C!Q112</f>
        <v>#N/A</v>
      </c>
      <c r="R110" s="140" t="e">
        <f>+rawWB2C!R112</f>
        <v>#N/A</v>
      </c>
      <c r="S110" s="140" t="e">
        <f>+rawWB2C!S112</f>
        <v>#N/A</v>
      </c>
      <c r="T110" s="140" t="e">
        <f>+rawWB2C!T112</f>
        <v>#N/A</v>
      </c>
      <c r="U110" s="140" t="e">
        <f>+rawWB2C!U112</f>
        <v>#N/A</v>
      </c>
      <c r="V110" s="140" t="e">
        <f>+rawWB2C!V112</f>
        <v>#N/A</v>
      </c>
      <c r="W110" s="140" t="e">
        <f>+rawWB2C!W112</f>
        <v>#N/A</v>
      </c>
      <c r="X110" s="140" t="e">
        <f>+rawWB2C!X112</f>
        <v>#N/A</v>
      </c>
      <c r="Y110" s="140" t="e">
        <f>+rawWB2C!Y112</f>
        <v>#N/A</v>
      </c>
      <c r="Z110" s="140" t="e">
        <f>+rawWB2C!Z112</f>
        <v>#N/A</v>
      </c>
      <c r="AA110" s="140" t="e">
        <f>+rawWB2C!AA112</f>
        <v>#N/A</v>
      </c>
      <c r="AB110" s="140" t="e">
        <f>+rawWB2C!AB112</f>
        <v>#N/A</v>
      </c>
      <c r="AC110" s="140" t="e">
        <f>+rawWB2C!AC112</f>
        <v>#N/A</v>
      </c>
      <c r="AD110" s="140" t="e">
        <f>+rawWB2C!AD112</f>
        <v>#N/A</v>
      </c>
      <c r="AE110" s="140" t="e">
        <f>+rawWB2C!AE112</f>
        <v>#N/A</v>
      </c>
      <c r="AF110" s="140" t="e">
        <f>+rawWB2C!AF112</f>
        <v>#N/A</v>
      </c>
      <c r="AG110" s="140" t="e">
        <f>+rawWB2C!AG112</f>
        <v>#N/A</v>
      </c>
      <c r="AH110" s="140" t="e">
        <f>+rawWB2C!AH112</f>
        <v>#N/A</v>
      </c>
      <c r="AI110" s="140" t="e">
        <f>+rawWB2C!AI112</f>
        <v>#N/A</v>
      </c>
      <c r="AJ110" s="140" t="e">
        <f>+rawWB2C!AJ112</f>
        <v>#N/A</v>
      </c>
      <c r="AK110" s="140" t="e">
        <f>+rawWB2C!AK112</f>
        <v>#N/A</v>
      </c>
      <c r="AL110" s="140" t="e">
        <f>+rawWB2C!AL112</f>
        <v>#N/A</v>
      </c>
      <c r="AM110" s="140" t="e">
        <f>+rawWB2C!AM112</f>
        <v>#N/A</v>
      </c>
      <c r="AN110" s="140"/>
      <c r="AO110" s="140"/>
      <c r="AP110" s="140"/>
      <c r="AQ110" s="140"/>
      <c r="AR110" s="140"/>
      <c r="AS110" s="140"/>
      <c r="AT110" s="140"/>
      <c r="AU110" s="140"/>
      <c r="AV110" s="140"/>
      <c r="AW110" s="140"/>
      <c r="AX110" s="100"/>
      <c r="AY110" s="140"/>
      <c r="AZ110" s="140"/>
      <c r="BA110" s="140"/>
      <c r="BB110" s="140"/>
      <c r="BC110" s="140"/>
      <c r="BD110" s="140"/>
      <c r="BE110" s="140"/>
      <c r="BF110" s="140"/>
      <c r="BG110" s="140"/>
      <c r="BH110" s="100"/>
      <c r="BI110" s="100"/>
      <c r="BJ110" s="100"/>
      <c r="BK110" s="100"/>
      <c r="BL110" s="100"/>
      <c r="BM110" s="100"/>
      <c r="BN110" s="100"/>
      <c r="BO110" s="100"/>
      <c r="BP110" s="100"/>
      <c r="BQ110" s="100"/>
      <c r="BR110" s="100"/>
      <c r="BS110" s="100"/>
    </row>
    <row r="111" spans="1:71" x14ac:dyDescent="0.25">
      <c r="A111" s="139" t="str">
        <f>+IF(AND(B111='1.5C'!B111,'1.5C'!C111=WB2C!C111),"","NFG")</f>
        <v/>
      </c>
      <c r="B111" s="100" t="str">
        <f t="shared" ref="B111:C111" si="25">+B29</f>
        <v>Liquefied Gas Tanker</v>
      </c>
      <c r="C111" s="100" t="str">
        <f t="shared" si="25"/>
        <v>Liquefied Gas Tanker (cbm) 50,000 - 99,999</v>
      </c>
      <c r="D111" s="140" t="e">
        <f>+rawWB2C!D113</f>
        <v>#N/A</v>
      </c>
      <c r="E111" s="140" t="e">
        <f>+rawWB2C!E113</f>
        <v>#N/A</v>
      </c>
      <c r="F111" s="140" t="e">
        <f>+rawWB2C!F113</f>
        <v>#N/A</v>
      </c>
      <c r="G111" s="140" t="e">
        <f>+rawWB2C!G113</f>
        <v>#N/A</v>
      </c>
      <c r="H111" s="140" t="e">
        <f>+rawWB2C!H113</f>
        <v>#N/A</v>
      </c>
      <c r="I111" s="140" t="e">
        <f>+rawWB2C!I113</f>
        <v>#N/A</v>
      </c>
      <c r="J111" s="140" t="e">
        <f>+rawWB2C!J113</f>
        <v>#N/A</v>
      </c>
      <c r="K111" s="140" t="e">
        <f>+rawWB2C!K113</f>
        <v>#N/A</v>
      </c>
      <c r="L111" s="140" t="e">
        <f>+rawWB2C!L113</f>
        <v>#N/A</v>
      </c>
      <c r="M111" s="140" t="e">
        <f>+rawWB2C!M113</f>
        <v>#N/A</v>
      </c>
      <c r="N111" s="140" t="e">
        <f>+rawWB2C!N113</f>
        <v>#N/A</v>
      </c>
      <c r="O111" s="140" t="e">
        <f>+rawWB2C!O113</f>
        <v>#N/A</v>
      </c>
      <c r="P111" s="140" t="e">
        <f>+rawWB2C!P113</f>
        <v>#N/A</v>
      </c>
      <c r="Q111" s="140" t="e">
        <f>+rawWB2C!Q113</f>
        <v>#N/A</v>
      </c>
      <c r="R111" s="140" t="e">
        <f>+rawWB2C!R113</f>
        <v>#N/A</v>
      </c>
      <c r="S111" s="140" t="e">
        <f>+rawWB2C!S113</f>
        <v>#N/A</v>
      </c>
      <c r="T111" s="140" t="e">
        <f>+rawWB2C!T113</f>
        <v>#N/A</v>
      </c>
      <c r="U111" s="140" t="e">
        <f>+rawWB2C!U113</f>
        <v>#N/A</v>
      </c>
      <c r="V111" s="140" t="e">
        <f>+rawWB2C!V113</f>
        <v>#N/A</v>
      </c>
      <c r="W111" s="140" t="e">
        <f>+rawWB2C!W113</f>
        <v>#N/A</v>
      </c>
      <c r="X111" s="140" t="e">
        <f>+rawWB2C!X113</f>
        <v>#N/A</v>
      </c>
      <c r="Y111" s="140" t="e">
        <f>+rawWB2C!Y113</f>
        <v>#N/A</v>
      </c>
      <c r="Z111" s="140" t="e">
        <f>+rawWB2C!Z113</f>
        <v>#N/A</v>
      </c>
      <c r="AA111" s="140" t="e">
        <f>+rawWB2C!AA113</f>
        <v>#N/A</v>
      </c>
      <c r="AB111" s="140" t="e">
        <f>+rawWB2C!AB113</f>
        <v>#N/A</v>
      </c>
      <c r="AC111" s="140" t="e">
        <f>+rawWB2C!AC113</f>
        <v>#N/A</v>
      </c>
      <c r="AD111" s="140" t="e">
        <f>+rawWB2C!AD113</f>
        <v>#N/A</v>
      </c>
      <c r="AE111" s="140" t="e">
        <f>+rawWB2C!AE113</f>
        <v>#N/A</v>
      </c>
      <c r="AF111" s="140" t="e">
        <f>+rawWB2C!AF113</f>
        <v>#N/A</v>
      </c>
      <c r="AG111" s="140" t="e">
        <f>+rawWB2C!AG113</f>
        <v>#N/A</v>
      </c>
      <c r="AH111" s="140" t="e">
        <f>+rawWB2C!AH113</f>
        <v>#N/A</v>
      </c>
      <c r="AI111" s="140" t="e">
        <f>+rawWB2C!AI113</f>
        <v>#N/A</v>
      </c>
      <c r="AJ111" s="140" t="e">
        <f>+rawWB2C!AJ113</f>
        <v>#N/A</v>
      </c>
      <c r="AK111" s="140" t="e">
        <f>+rawWB2C!AK113</f>
        <v>#N/A</v>
      </c>
      <c r="AL111" s="140" t="e">
        <f>+rawWB2C!AL113</f>
        <v>#N/A</v>
      </c>
      <c r="AM111" s="140" t="e">
        <f>+rawWB2C!AM113</f>
        <v>#N/A</v>
      </c>
      <c r="AN111" s="140"/>
      <c r="AO111" s="140"/>
      <c r="AP111" s="140"/>
      <c r="AQ111" s="140"/>
      <c r="AR111" s="140"/>
      <c r="AS111" s="140"/>
      <c r="AT111" s="140"/>
      <c r="AU111" s="140"/>
      <c r="AV111" s="140"/>
      <c r="AW111" s="140"/>
      <c r="AX111" s="100"/>
      <c r="AY111" s="140"/>
      <c r="AZ111" s="140"/>
      <c r="BA111" s="140"/>
      <c r="BB111" s="140"/>
      <c r="BC111" s="140"/>
      <c r="BD111" s="140"/>
      <c r="BE111" s="140"/>
      <c r="BF111" s="140"/>
      <c r="BG111" s="140"/>
      <c r="BH111" s="100"/>
      <c r="BI111" s="100"/>
      <c r="BJ111" s="100"/>
      <c r="BK111" s="100"/>
      <c r="BL111" s="100"/>
      <c r="BM111" s="100"/>
      <c r="BN111" s="100"/>
      <c r="BO111" s="100"/>
      <c r="BP111" s="100"/>
      <c r="BQ111" s="100"/>
      <c r="BR111" s="100"/>
      <c r="BS111" s="100"/>
    </row>
    <row r="112" spans="1:71" x14ac:dyDescent="0.25">
      <c r="A112" s="139" t="str">
        <f>+IF(AND(B112='1.5C'!B112,'1.5C'!C112=WB2C!C112),"","NFG")</f>
        <v/>
      </c>
      <c r="B112" s="100" t="str">
        <f t="shared" ref="B112:C112" si="26">+B30</f>
        <v>Liquefied Gas Tanker</v>
      </c>
      <c r="C112" s="100" t="str">
        <f t="shared" si="26"/>
        <v>Liquefied Gas Tanker (cbm) 100,000 - 199,999</v>
      </c>
      <c r="D112" s="140" t="e">
        <f>+rawWB2C!D114</f>
        <v>#N/A</v>
      </c>
      <c r="E112" s="140" t="e">
        <f>+rawWB2C!E114</f>
        <v>#N/A</v>
      </c>
      <c r="F112" s="140" t="e">
        <f>+rawWB2C!F114</f>
        <v>#N/A</v>
      </c>
      <c r="G112" s="140" t="e">
        <f>+rawWB2C!G114</f>
        <v>#N/A</v>
      </c>
      <c r="H112" s="140" t="e">
        <f>+rawWB2C!H114</f>
        <v>#N/A</v>
      </c>
      <c r="I112" s="140" t="e">
        <f>+rawWB2C!I114</f>
        <v>#N/A</v>
      </c>
      <c r="J112" s="140" t="e">
        <f>+rawWB2C!J114</f>
        <v>#N/A</v>
      </c>
      <c r="K112" s="140" t="e">
        <f>+rawWB2C!K114</f>
        <v>#N/A</v>
      </c>
      <c r="L112" s="140" t="e">
        <f>+rawWB2C!L114</f>
        <v>#N/A</v>
      </c>
      <c r="M112" s="140" t="e">
        <f>+rawWB2C!M114</f>
        <v>#N/A</v>
      </c>
      <c r="N112" s="140" t="e">
        <f>+rawWB2C!N114</f>
        <v>#N/A</v>
      </c>
      <c r="O112" s="140" t="e">
        <f>+rawWB2C!O114</f>
        <v>#N/A</v>
      </c>
      <c r="P112" s="140" t="e">
        <f>+rawWB2C!P114</f>
        <v>#N/A</v>
      </c>
      <c r="Q112" s="140" t="e">
        <f>+rawWB2C!Q114</f>
        <v>#N/A</v>
      </c>
      <c r="R112" s="140" t="e">
        <f>+rawWB2C!R114</f>
        <v>#N/A</v>
      </c>
      <c r="S112" s="140" t="e">
        <f>+rawWB2C!S114</f>
        <v>#N/A</v>
      </c>
      <c r="T112" s="140" t="e">
        <f>+rawWB2C!T114</f>
        <v>#N/A</v>
      </c>
      <c r="U112" s="140" t="e">
        <f>+rawWB2C!U114</f>
        <v>#N/A</v>
      </c>
      <c r="V112" s="140" t="e">
        <f>+rawWB2C!V114</f>
        <v>#N/A</v>
      </c>
      <c r="W112" s="140" t="e">
        <f>+rawWB2C!W114</f>
        <v>#N/A</v>
      </c>
      <c r="X112" s="140" t="e">
        <f>+rawWB2C!X114</f>
        <v>#N/A</v>
      </c>
      <c r="Y112" s="140" t="e">
        <f>+rawWB2C!Y114</f>
        <v>#N/A</v>
      </c>
      <c r="Z112" s="140" t="e">
        <f>+rawWB2C!Z114</f>
        <v>#N/A</v>
      </c>
      <c r="AA112" s="140" t="e">
        <f>+rawWB2C!AA114</f>
        <v>#N/A</v>
      </c>
      <c r="AB112" s="140" t="e">
        <f>+rawWB2C!AB114</f>
        <v>#N/A</v>
      </c>
      <c r="AC112" s="140" t="e">
        <f>+rawWB2C!AC114</f>
        <v>#N/A</v>
      </c>
      <c r="AD112" s="140" t="e">
        <f>+rawWB2C!AD114</f>
        <v>#N/A</v>
      </c>
      <c r="AE112" s="140" t="e">
        <f>+rawWB2C!AE114</f>
        <v>#N/A</v>
      </c>
      <c r="AF112" s="140" t="e">
        <f>+rawWB2C!AF114</f>
        <v>#N/A</v>
      </c>
      <c r="AG112" s="140" t="e">
        <f>+rawWB2C!AG114</f>
        <v>#N/A</v>
      </c>
      <c r="AH112" s="140" t="e">
        <f>+rawWB2C!AH114</f>
        <v>#N/A</v>
      </c>
      <c r="AI112" s="140" t="e">
        <f>+rawWB2C!AI114</f>
        <v>#N/A</v>
      </c>
      <c r="AJ112" s="140" t="e">
        <f>+rawWB2C!AJ114</f>
        <v>#N/A</v>
      </c>
      <c r="AK112" s="140" t="e">
        <f>+rawWB2C!AK114</f>
        <v>#N/A</v>
      </c>
      <c r="AL112" s="140" t="e">
        <f>+rawWB2C!AL114</f>
        <v>#N/A</v>
      </c>
      <c r="AM112" s="140" t="e">
        <f>+rawWB2C!AM114</f>
        <v>#N/A</v>
      </c>
      <c r="AN112" s="140"/>
      <c r="AO112" s="140"/>
      <c r="AP112" s="140"/>
      <c r="AQ112" s="140"/>
      <c r="AR112" s="140"/>
      <c r="AS112" s="140"/>
      <c r="AT112" s="140"/>
      <c r="AU112" s="140"/>
      <c r="AV112" s="140"/>
      <c r="AW112" s="140"/>
      <c r="AX112" s="100"/>
      <c r="AY112" s="140"/>
      <c r="AZ112" s="140"/>
      <c r="BA112" s="140"/>
      <c r="BB112" s="140"/>
      <c r="BC112" s="140"/>
      <c r="BD112" s="140"/>
      <c r="BE112" s="140"/>
      <c r="BF112" s="140"/>
      <c r="BG112" s="140"/>
      <c r="BH112" s="100"/>
      <c r="BI112" s="100"/>
      <c r="BJ112" s="100"/>
      <c r="BK112" s="100"/>
      <c r="BL112" s="100"/>
      <c r="BM112" s="100"/>
      <c r="BN112" s="100"/>
      <c r="BO112" s="100"/>
      <c r="BP112" s="100"/>
      <c r="BQ112" s="100"/>
      <c r="BR112" s="100"/>
      <c r="BS112" s="100"/>
    </row>
    <row r="113" spans="1:71" x14ac:dyDescent="0.25">
      <c r="A113" s="139" t="str">
        <f>+IF(AND(B113='1.5C'!B113,'1.5C'!C113=WB2C!C113),"","NFG")</f>
        <v/>
      </c>
      <c r="B113" s="100" t="str">
        <f t="shared" ref="B113:C113" si="27">+B31</f>
        <v>Liquefied Gas Tanker</v>
      </c>
      <c r="C113" s="100" t="str">
        <f t="shared" si="27"/>
        <v>Liquefied Gas Tanker (cbm) &gt;200,000</v>
      </c>
      <c r="D113" s="140" t="e">
        <f>+rawWB2C!D115</f>
        <v>#N/A</v>
      </c>
      <c r="E113" s="140" t="e">
        <f>+rawWB2C!E115</f>
        <v>#N/A</v>
      </c>
      <c r="F113" s="140" t="e">
        <f>+rawWB2C!F115</f>
        <v>#N/A</v>
      </c>
      <c r="G113" s="140" t="e">
        <f>+rawWB2C!G115</f>
        <v>#N/A</v>
      </c>
      <c r="H113" s="140" t="e">
        <f>+rawWB2C!H115</f>
        <v>#N/A</v>
      </c>
      <c r="I113" s="140" t="e">
        <f>+rawWB2C!I115</f>
        <v>#N/A</v>
      </c>
      <c r="J113" s="140" t="e">
        <f>+rawWB2C!J115</f>
        <v>#N/A</v>
      </c>
      <c r="K113" s="140" t="e">
        <f>+rawWB2C!K115</f>
        <v>#N/A</v>
      </c>
      <c r="L113" s="140" t="e">
        <f>+rawWB2C!L115</f>
        <v>#N/A</v>
      </c>
      <c r="M113" s="140" t="e">
        <f>+rawWB2C!M115</f>
        <v>#N/A</v>
      </c>
      <c r="N113" s="140" t="e">
        <f>+rawWB2C!N115</f>
        <v>#N/A</v>
      </c>
      <c r="O113" s="140" t="e">
        <f>+rawWB2C!O115</f>
        <v>#N/A</v>
      </c>
      <c r="P113" s="140" t="e">
        <f>+rawWB2C!P115</f>
        <v>#N/A</v>
      </c>
      <c r="Q113" s="140" t="e">
        <f>+rawWB2C!Q115</f>
        <v>#N/A</v>
      </c>
      <c r="R113" s="140" t="e">
        <f>+rawWB2C!R115</f>
        <v>#N/A</v>
      </c>
      <c r="S113" s="140" t="e">
        <f>+rawWB2C!S115</f>
        <v>#N/A</v>
      </c>
      <c r="T113" s="140" t="e">
        <f>+rawWB2C!T115</f>
        <v>#N/A</v>
      </c>
      <c r="U113" s="140" t="e">
        <f>+rawWB2C!U115</f>
        <v>#N/A</v>
      </c>
      <c r="V113" s="140" t="e">
        <f>+rawWB2C!V115</f>
        <v>#N/A</v>
      </c>
      <c r="W113" s="140" t="e">
        <f>+rawWB2C!W115</f>
        <v>#N/A</v>
      </c>
      <c r="X113" s="140" t="e">
        <f>+rawWB2C!X115</f>
        <v>#N/A</v>
      </c>
      <c r="Y113" s="140" t="e">
        <f>+rawWB2C!Y115</f>
        <v>#N/A</v>
      </c>
      <c r="Z113" s="140" t="e">
        <f>+rawWB2C!Z115</f>
        <v>#N/A</v>
      </c>
      <c r="AA113" s="140" t="e">
        <f>+rawWB2C!AA115</f>
        <v>#N/A</v>
      </c>
      <c r="AB113" s="140" t="e">
        <f>+rawWB2C!AB115</f>
        <v>#N/A</v>
      </c>
      <c r="AC113" s="140" t="e">
        <f>+rawWB2C!AC115</f>
        <v>#N/A</v>
      </c>
      <c r="AD113" s="140" t="e">
        <f>+rawWB2C!AD115</f>
        <v>#N/A</v>
      </c>
      <c r="AE113" s="140" t="e">
        <f>+rawWB2C!AE115</f>
        <v>#N/A</v>
      </c>
      <c r="AF113" s="140" t="e">
        <f>+rawWB2C!AF115</f>
        <v>#N/A</v>
      </c>
      <c r="AG113" s="140" t="e">
        <f>+rawWB2C!AG115</f>
        <v>#N/A</v>
      </c>
      <c r="AH113" s="140" t="e">
        <f>+rawWB2C!AH115</f>
        <v>#N/A</v>
      </c>
      <c r="AI113" s="140" t="e">
        <f>+rawWB2C!AI115</f>
        <v>#N/A</v>
      </c>
      <c r="AJ113" s="140" t="e">
        <f>+rawWB2C!AJ115</f>
        <v>#N/A</v>
      </c>
      <c r="AK113" s="140" t="e">
        <f>+rawWB2C!AK115</f>
        <v>#N/A</v>
      </c>
      <c r="AL113" s="140" t="e">
        <f>+rawWB2C!AL115</f>
        <v>#N/A</v>
      </c>
      <c r="AM113" s="140" t="e">
        <f>+rawWB2C!AM115</f>
        <v>#N/A</v>
      </c>
      <c r="AN113" s="140"/>
      <c r="AO113" s="140"/>
      <c r="AP113" s="140"/>
      <c r="AQ113" s="140"/>
      <c r="AR113" s="140"/>
      <c r="AS113" s="140"/>
      <c r="AT113" s="140"/>
      <c r="AU113" s="140"/>
      <c r="AV113" s="140"/>
      <c r="AW113" s="140"/>
      <c r="AX113" s="100"/>
      <c r="AY113" s="140"/>
      <c r="AZ113" s="140"/>
      <c r="BA113" s="140"/>
      <c r="BB113" s="140"/>
      <c r="BC113" s="140"/>
      <c r="BD113" s="140"/>
      <c r="BE113" s="140"/>
      <c r="BF113" s="140"/>
      <c r="BG113" s="140"/>
      <c r="BH113" s="100"/>
      <c r="BI113" s="100"/>
      <c r="BJ113" s="100"/>
      <c r="BK113" s="100"/>
      <c r="BL113" s="100"/>
      <c r="BM113" s="100"/>
      <c r="BN113" s="100"/>
      <c r="BO113" s="100"/>
      <c r="BP113" s="100"/>
      <c r="BQ113" s="100"/>
      <c r="BR113" s="100"/>
      <c r="BS113" s="100"/>
    </row>
    <row r="114" spans="1:71" x14ac:dyDescent="0.25">
      <c r="A114" s="139" t="str">
        <f>+IF(AND(B114='1.5C'!B114,'1.5C'!C114=WB2C!C114),"","NFG")</f>
        <v/>
      </c>
      <c r="B114" s="100" t="str">
        <f t="shared" ref="B114:C114" si="28">+B32</f>
        <v>Oil Tanker</v>
      </c>
      <c r="C114" s="100" t="str">
        <f t="shared" si="28"/>
        <v>Oil Tanker (DWT) 0 - 4,999</v>
      </c>
      <c r="D114" s="140" t="e">
        <f>+rawWB2C!D116</f>
        <v>#N/A</v>
      </c>
      <c r="E114" s="140" t="e">
        <f>+rawWB2C!E116</f>
        <v>#N/A</v>
      </c>
      <c r="F114" s="140" t="e">
        <f>+rawWB2C!F116</f>
        <v>#N/A</v>
      </c>
      <c r="G114" s="140" t="e">
        <f>+rawWB2C!G116</f>
        <v>#N/A</v>
      </c>
      <c r="H114" s="140" t="e">
        <f>+rawWB2C!H116</f>
        <v>#N/A</v>
      </c>
      <c r="I114" s="140" t="e">
        <f>+rawWB2C!I116</f>
        <v>#N/A</v>
      </c>
      <c r="J114" s="140" t="e">
        <f>+rawWB2C!J116</f>
        <v>#N/A</v>
      </c>
      <c r="K114" s="140" t="e">
        <f>+rawWB2C!K116</f>
        <v>#N/A</v>
      </c>
      <c r="L114" s="140" t="e">
        <f>+rawWB2C!L116</f>
        <v>#N/A</v>
      </c>
      <c r="M114" s="140" t="e">
        <f>+rawWB2C!M116</f>
        <v>#N/A</v>
      </c>
      <c r="N114" s="140" t="e">
        <f>+rawWB2C!N116</f>
        <v>#N/A</v>
      </c>
      <c r="O114" s="140" t="e">
        <f>+rawWB2C!O116</f>
        <v>#N/A</v>
      </c>
      <c r="P114" s="140" t="e">
        <f>+rawWB2C!P116</f>
        <v>#N/A</v>
      </c>
      <c r="Q114" s="140" t="e">
        <f>+rawWB2C!Q116</f>
        <v>#N/A</v>
      </c>
      <c r="R114" s="140" t="e">
        <f>+rawWB2C!R116</f>
        <v>#N/A</v>
      </c>
      <c r="S114" s="140" t="e">
        <f>+rawWB2C!S116</f>
        <v>#N/A</v>
      </c>
      <c r="T114" s="140" t="e">
        <f>+rawWB2C!T116</f>
        <v>#N/A</v>
      </c>
      <c r="U114" s="140" t="e">
        <f>+rawWB2C!U116</f>
        <v>#N/A</v>
      </c>
      <c r="V114" s="140" t="e">
        <f>+rawWB2C!V116</f>
        <v>#N/A</v>
      </c>
      <c r="W114" s="140" t="e">
        <f>+rawWB2C!W116</f>
        <v>#N/A</v>
      </c>
      <c r="X114" s="140" t="e">
        <f>+rawWB2C!X116</f>
        <v>#N/A</v>
      </c>
      <c r="Y114" s="140" t="e">
        <f>+rawWB2C!Y116</f>
        <v>#N/A</v>
      </c>
      <c r="Z114" s="140" t="e">
        <f>+rawWB2C!Z116</f>
        <v>#N/A</v>
      </c>
      <c r="AA114" s="140" t="e">
        <f>+rawWB2C!AA116</f>
        <v>#N/A</v>
      </c>
      <c r="AB114" s="140" t="e">
        <f>+rawWB2C!AB116</f>
        <v>#N/A</v>
      </c>
      <c r="AC114" s="140" t="e">
        <f>+rawWB2C!AC116</f>
        <v>#N/A</v>
      </c>
      <c r="AD114" s="140" t="e">
        <f>+rawWB2C!AD116</f>
        <v>#N/A</v>
      </c>
      <c r="AE114" s="140" t="e">
        <f>+rawWB2C!AE116</f>
        <v>#N/A</v>
      </c>
      <c r="AF114" s="140" t="e">
        <f>+rawWB2C!AF116</f>
        <v>#N/A</v>
      </c>
      <c r="AG114" s="140" t="e">
        <f>+rawWB2C!AG116</f>
        <v>#N/A</v>
      </c>
      <c r="AH114" s="140" t="e">
        <f>+rawWB2C!AH116</f>
        <v>#N/A</v>
      </c>
      <c r="AI114" s="140" t="e">
        <f>+rawWB2C!AI116</f>
        <v>#N/A</v>
      </c>
      <c r="AJ114" s="140" t="e">
        <f>+rawWB2C!AJ116</f>
        <v>#N/A</v>
      </c>
      <c r="AK114" s="140" t="e">
        <f>+rawWB2C!AK116</f>
        <v>#N/A</v>
      </c>
      <c r="AL114" s="140" t="e">
        <f>+rawWB2C!AL116</f>
        <v>#N/A</v>
      </c>
      <c r="AM114" s="140" t="e">
        <f>+rawWB2C!AM116</f>
        <v>#N/A</v>
      </c>
      <c r="AN114" s="140"/>
      <c r="AO114" s="140"/>
      <c r="AP114" s="140"/>
      <c r="AQ114" s="140"/>
      <c r="AR114" s="140"/>
      <c r="AS114" s="140"/>
      <c r="AT114" s="140"/>
      <c r="AU114" s="140"/>
      <c r="AV114" s="140"/>
      <c r="AW114" s="140"/>
      <c r="AX114" s="100"/>
      <c r="AY114" s="140"/>
      <c r="AZ114" s="140"/>
      <c r="BA114" s="140"/>
      <c r="BB114" s="140"/>
      <c r="BC114" s="140"/>
      <c r="BD114" s="140"/>
      <c r="BE114" s="140"/>
      <c r="BF114" s="140"/>
      <c r="BG114" s="140"/>
      <c r="BH114" s="100"/>
      <c r="BI114" s="100"/>
      <c r="BJ114" s="100"/>
      <c r="BK114" s="100"/>
      <c r="BL114" s="100"/>
      <c r="BM114" s="100"/>
      <c r="BN114" s="100"/>
      <c r="BO114" s="100"/>
      <c r="BP114" s="100"/>
      <c r="BQ114" s="100"/>
      <c r="BR114" s="100"/>
      <c r="BS114" s="100"/>
    </row>
    <row r="115" spans="1:71" x14ac:dyDescent="0.25">
      <c r="A115" s="139" t="str">
        <f>+IF(AND(B115='1.5C'!B115,'1.5C'!C115=WB2C!C115),"","NFG")</f>
        <v/>
      </c>
      <c r="B115" s="100" t="str">
        <f t="shared" ref="B115:C115" si="29">+B33</f>
        <v>Oil Tanker</v>
      </c>
      <c r="C115" s="100" t="str">
        <f t="shared" si="29"/>
        <v>Oil Tanker (DWT) 5,000 - 9,999</v>
      </c>
      <c r="D115" s="140" t="e">
        <f>+rawWB2C!D117</f>
        <v>#N/A</v>
      </c>
      <c r="E115" s="140" t="e">
        <f>+rawWB2C!E117</f>
        <v>#N/A</v>
      </c>
      <c r="F115" s="140" t="e">
        <f>+rawWB2C!F117</f>
        <v>#N/A</v>
      </c>
      <c r="G115" s="140" t="e">
        <f>+rawWB2C!G117</f>
        <v>#N/A</v>
      </c>
      <c r="H115" s="140" t="e">
        <f>+rawWB2C!H117</f>
        <v>#N/A</v>
      </c>
      <c r="I115" s="140" t="e">
        <f>+rawWB2C!I117</f>
        <v>#N/A</v>
      </c>
      <c r="J115" s="140" t="e">
        <f>+rawWB2C!J117</f>
        <v>#N/A</v>
      </c>
      <c r="K115" s="140" t="e">
        <f>+rawWB2C!K117</f>
        <v>#N/A</v>
      </c>
      <c r="L115" s="140" t="e">
        <f>+rawWB2C!L117</f>
        <v>#N/A</v>
      </c>
      <c r="M115" s="140" t="e">
        <f>+rawWB2C!M117</f>
        <v>#N/A</v>
      </c>
      <c r="N115" s="140" t="e">
        <f>+rawWB2C!N117</f>
        <v>#N/A</v>
      </c>
      <c r="O115" s="140" t="e">
        <f>+rawWB2C!O117</f>
        <v>#N/A</v>
      </c>
      <c r="P115" s="140" t="e">
        <f>+rawWB2C!P117</f>
        <v>#N/A</v>
      </c>
      <c r="Q115" s="140" t="e">
        <f>+rawWB2C!Q117</f>
        <v>#N/A</v>
      </c>
      <c r="R115" s="140" t="e">
        <f>+rawWB2C!R117</f>
        <v>#N/A</v>
      </c>
      <c r="S115" s="140" t="e">
        <f>+rawWB2C!S117</f>
        <v>#N/A</v>
      </c>
      <c r="T115" s="140" t="e">
        <f>+rawWB2C!T117</f>
        <v>#N/A</v>
      </c>
      <c r="U115" s="140" t="e">
        <f>+rawWB2C!U117</f>
        <v>#N/A</v>
      </c>
      <c r="V115" s="140" t="e">
        <f>+rawWB2C!V117</f>
        <v>#N/A</v>
      </c>
      <c r="W115" s="140" t="e">
        <f>+rawWB2C!W117</f>
        <v>#N/A</v>
      </c>
      <c r="X115" s="140" t="e">
        <f>+rawWB2C!X117</f>
        <v>#N/A</v>
      </c>
      <c r="Y115" s="140" t="e">
        <f>+rawWB2C!Y117</f>
        <v>#N/A</v>
      </c>
      <c r="Z115" s="140" t="e">
        <f>+rawWB2C!Z117</f>
        <v>#N/A</v>
      </c>
      <c r="AA115" s="140" t="e">
        <f>+rawWB2C!AA117</f>
        <v>#N/A</v>
      </c>
      <c r="AB115" s="140" t="e">
        <f>+rawWB2C!AB117</f>
        <v>#N/A</v>
      </c>
      <c r="AC115" s="140" t="e">
        <f>+rawWB2C!AC117</f>
        <v>#N/A</v>
      </c>
      <c r="AD115" s="140" t="e">
        <f>+rawWB2C!AD117</f>
        <v>#N/A</v>
      </c>
      <c r="AE115" s="140" t="e">
        <f>+rawWB2C!AE117</f>
        <v>#N/A</v>
      </c>
      <c r="AF115" s="140" t="e">
        <f>+rawWB2C!AF117</f>
        <v>#N/A</v>
      </c>
      <c r="AG115" s="140" t="e">
        <f>+rawWB2C!AG117</f>
        <v>#N/A</v>
      </c>
      <c r="AH115" s="140" t="e">
        <f>+rawWB2C!AH117</f>
        <v>#N/A</v>
      </c>
      <c r="AI115" s="140" t="e">
        <f>+rawWB2C!AI117</f>
        <v>#N/A</v>
      </c>
      <c r="AJ115" s="140" t="e">
        <f>+rawWB2C!AJ117</f>
        <v>#N/A</v>
      </c>
      <c r="AK115" s="140" t="e">
        <f>+rawWB2C!AK117</f>
        <v>#N/A</v>
      </c>
      <c r="AL115" s="140" t="e">
        <f>+rawWB2C!AL117</f>
        <v>#N/A</v>
      </c>
      <c r="AM115" s="140" t="e">
        <f>+rawWB2C!AM117</f>
        <v>#N/A</v>
      </c>
      <c r="AN115" s="140"/>
      <c r="AO115" s="140"/>
      <c r="AP115" s="140"/>
      <c r="AQ115" s="140"/>
      <c r="AR115" s="140"/>
      <c r="AS115" s="140"/>
      <c r="AT115" s="140"/>
      <c r="AU115" s="140"/>
      <c r="AV115" s="140"/>
      <c r="AW115" s="140"/>
      <c r="AX115" s="100"/>
      <c r="AY115" s="140"/>
      <c r="AZ115" s="140"/>
      <c r="BA115" s="140"/>
      <c r="BB115" s="140"/>
      <c r="BC115" s="140"/>
      <c r="BD115" s="140"/>
      <c r="BE115" s="140"/>
      <c r="BF115" s="140"/>
      <c r="BG115" s="140"/>
      <c r="BH115" s="100"/>
      <c r="BI115" s="100"/>
      <c r="BJ115" s="100"/>
      <c r="BK115" s="100"/>
      <c r="BL115" s="100"/>
      <c r="BM115" s="100"/>
      <c r="BN115" s="100"/>
      <c r="BO115" s="100"/>
      <c r="BP115" s="100"/>
      <c r="BQ115" s="100"/>
      <c r="BR115" s="100"/>
      <c r="BS115" s="100"/>
    </row>
    <row r="116" spans="1:71" x14ac:dyDescent="0.25">
      <c r="A116" s="139" t="str">
        <f>+IF(AND(B116='1.5C'!B116,'1.5C'!C116=WB2C!C116),"","NFG")</f>
        <v/>
      </c>
      <c r="B116" s="100" t="str">
        <f t="shared" ref="B116:C116" si="30">+B34</f>
        <v>Oil Tanker</v>
      </c>
      <c r="C116" s="100" t="str">
        <f t="shared" si="30"/>
        <v>Oil Tanker (DWT) 10,000 - 19,999</v>
      </c>
      <c r="D116" s="140" t="e">
        <f>+rawWB2C!D118</f>
        <v>#N/A</v>
      </c>
      <c r="E116" s="140" t="e">
        <f>+rawWB2C!E118</f>
        <v>#N/A</v>
      </c>
      <c r="F116" s="140" t="e">
        <f>+rawWB2C!F118</f>
        <v>#N/A</v>
      </c>
      <c r="G116" s="140" t="e">
        <f>+rawWB2C!G118</f>
        <v>#N/A</v>
      </c>
      <c r="H116" s="140" t="e">
        <f>+rawWB2C!H118</f>
        <v>#N/A</v>
      </c>
      <c r="I116" s="140" t="e">
        <f>+rawWB2C!I118</f>
        <v>#N/A</v>
      </c>
      <c r="J116" s="140" t="e">
        <f>+rawWB2C!J118</f>
        <v>#N/A</v>
      </c>
      <c r="K116" s="140" t="e">
        <f>+rawWB2C!K118</f>
        <v>#N/A</v>
      </c>
      <c r="L116" s="140" t="e">
        <f>+rawWB2C!L118</f>
        <v>#N/A</v>
      </c>
      <c r="M116" s="140" t="e">
        <f>+rawWB2C!M118</f>
        <v>#N/A</v>
      </c>
      <c r="N116" s="140" t="e">
        <f>+rawWB2C!N118</f>
        <v>#N/A</v>
      </c>
      <c r="O116" s="140" t="e">
        <f>+rawWB2C!O118</f>
        <v>#N/A</v>
      </c>
      <c r="P116" s="140" t="e">
        <f>+rawWB2C!P118</f>
        <v>#N/A</v>
      </c>
      <c r="Q116" s="140" t="e">
        <f>+rawWB2C!Q118</f>
        <v>#N/A</v>
      </c>
      <c r="R116" s="140" t="e">
        <f>+rawWB2C!R118</f>
        <v>#N/A</v>
      </c>
      <c r="S116" s="140" t="e">
        <f>+rawWB2C!S118</f>
        <v>#N/A</v>
      </c>
      <c r="T116" s="140" t="e">
        <f>+rawWB2C!T118</f>
        <v>#N/A</v>
      </c>
      <c r="U116" s="140" t="e">
        <f>+rawWB2C!U118</f>
        <v>#N/A</v>
      </c>
      <c r="V116" s="140" t="e">
        <f>+rawWB2C!V118</f>
        <v>#N/A</v>
      </c>
      <c r="W116" s="140" t="e">
        <f>+rawWB2C!W118</f>
        <v>#N/A</v>
      </c>
      <c r="X116" s="140" t="e">
        <f>+rawWB2C!X118</f>
        <v>#N/A</v>
      </c>
      <c r="Y116" s="140" t="e">
        <f>+rawWB2C!Y118</f>
        <v>#N/A</v>
      </c>
      <c r="Z116" s="140" t="e">
        <f>+rawWB2C!Z118</f>
        <v>#N/A</v>
      </c>
      <c r="AA116" s="140" t="e">
        <f>+rawWB2C!AA118</f>
        <v>#N/A</v>
      </c>
      <c r="AB116" s="140" t="e">
        <f>+rawWB2C!AB118</f>
        <v>#N/A</v>
      </c>
      <c r="AC116" s="140" t="e">
        <f>+rawWB2C!AC118</f>
        <v>#N/A</v>
      </c>
      <c r="AD116" s="140" t="e">
        <f>+rawWB2C!AD118</f>
        <v>#N/A</v>
      </c>
      <c r="AE116" s="140" t="e">
        <f>+rawWB2C!AE118</f>
        <v>#N/A</v>
      </c>
      <c r="AF116" s="140" t="e">
        <f>+rawWB2C!AF118</f>
        <v>#N/A</v>
      </c>
      <c r="AG116" s="140" t="e">
        <f>+rawWB2C!AG118</f>
        <v>#N/A</v>
      </c>
      <c r="AH116" s="140" t="e">
        <f>+rawWB2C!AH118</f>
        <v>#N/A</v>
      </c>
      <c r="AI116" s="140" t="e">
        <f>+rawWB2C!AI118</f>
        <v>#N/A</v>
      </c>
      <c r="AJ116" s="140" t="e">
        <f>+rawWB2C!AJ118</f>
        <v>#N/A</v>
      </c>
      <c r="AK116" s="140" t="e">
        <f>+rawWB2C!AK118</f>
        <v>#N/A</v>
      </c>
      <c r="AL116" s="140" t="e">
        <f>+rawWB2C!AL118</f>
        <v>#N/A</v>
      </c>
      <c r="AM116" s="140" t="e">
        <f>+rawWB2C!AM118</f>
        <v>#N/A</v>
      </c>
      <c r="AN116" s="140"/>
      <c r="AO116" s="140"/>
      <c r="AP116" s="140"/>
      <c r="AQ116" s="140"/>
      <c r="AR116" s="140"/>
      <c r="AS116" s="140"/>
      <c r="AT116" s="140"/>
      <c r="AU116" s="140"/>
      <c r="AV116" s="140"/>
      <c r="AW116" s="140"/>
      <c r="AX116" s="100"/>
      <c r="AY116" s="140"/>
      <c r="AZ116" s="140"/>
      <c r="BA116" s="140"/>
      <c r="BB116" s="140"/>
      <c r="BC116" s="140"/>
      <c r="BD116" s="140"/>
      <c r="BE116" s="140"/>
      <c r="BF116" s="140"/>
      <c r="BG116" s="140"/>
      <c r="BH116" s="100"/>
      <c r="BI116" s="100"/>
      <c r="BJ116" s="100"/>
      <c r="BK116" s="100"/>
      <c r="BL116" s="100"/>
      <c r="BM116" s="100"/>
      <c r="BN116" s="100"/>
      <c r="BO116" s="100"/>
      <c r="BP116" s="100"/>
      <c r="BQ116" s="100"/>
      <c r="BR116" s="100"/>
      <c r="BS116" s="100"/>
    </row>
    <row r="117" spans="1:71" x14ac:dyDescent="0.25">
      <c r="A117" s="139" t="str">
        <f>+IF(AND(B117='1.5C'!B117,'1.5C'!C117=WB2C!C117),"","NFG")</f>
        <v/>
      </c>
      <c r="B117" s="100" t="str">
        <f t="shared" ref="B117:C117" si="31">+B35</f>
        <v>Oil Tanker</v>
      </c>
      <c r="C117" s="100" t="str">
        <f t="shared" si="31"/>
        <v>Oil Tanker (DWT) 20,000 - 59,999</v>
      </c>
      <c r="D117" s="140" t="e">
        <f>+rawWB2C!D119</f>
        <v>#N/A</v>
      </c>
      <c r="E117" s="140" t="e">
        <f>+rawWB2C!E119</f>
        <v>#N/A</v>
      </c>
      <c r="F117" s="140" t="e">
        <f>+rawWB2C!F119</f>
        <v>#N/A</v>
      </c>
      <c r="G117" s="140" t="e">
        <f>+rawWB2C!G119</f>
        <v>#N/A</v>
      </c>
      <c r="H117" s="140" t="e">
        <f>+rawWB2C!H119</f>
        <v>#N/A</v>
      </c>
      <c r="I117" s="140" t="e">
        <f>+rawWB2C!I119</f>
        <v>#N/A</v>
      </c>
      <c r="J117" s="140" t="e">
        <f>+rawWB2C!J119</f>
        <v>#N/A</v>
      </c>
      <c r="K117" s="140" t="e">
        <f>+rawWB2C!K119</f>
        <v>#N/A</v>
      </c>
      <c r="L117" s="140" t="e">
        <f>+rawWB2C!L119</f>
        <v>#N/A</v>
      </c>
      <c r="M117" s="140" t="e">
        <f>+rawWB2C!M119</f>
        <v>#N/A</v>
      </c>
      <c r="N117" s="140" t="e">
        <f>+rawWB2C!N119</f>
        <v>#N/A</v>
      </c>
      <c r="O117" s="140" t="e">
        <f>+rawWB2C!O119</f>
        <v>#N/A</v>
      </c>
      <c r="P117" s="140" t="e">
        <f>+rawWB2C!P119</f>
        <v>#N/A</v>
      </c>
      <c r="Q117" s="140" t="e">
        <f>+rawWB2C!Q119</f>
        <v>#N/A</v>
      </c>
      <c r="R117" s="140" t="e">
        <f>+rawWB2C!R119</f>
        <v>#N/A</v>
      </c>
      <c r="S117" s="140" t="e">
        <f>+rawWB2C!S119</f>
        <v>#N/A</v>
      </c>
      <c r="T117" s="140" t="e">
        <f>+rawWB2C!T119</f>
        <v>#N/A</v>
      </c>
      <c r="U117" s="140" t="e">
        <f>+rawWB2C!U119</f>
        <v>#N/A</v>
      </c>
      <c r="V117" s="140" t="e">
        <f>+rawWB2C!V119</f>
        <v>#N/A</v>
      </c>
      <c r="W117" s="140" t="e">
        <f>+rawWB2C!W119</f>
        <v>#N/A</v>
      </c>
      <c r="X117" s="140" t="e">
        <f>+rawWB2C!X119</f>
        <v>#N/A</v>
      </c>
      <c r="Y117" s="140" t="e">
        <f>+rawWB2C!Y119</f>
        <v>#N/A</v>
      </c>
      <c r="Z117" s="140" t="e">
        <f>+rawWB2C!Z119</f>
        <v>#N/A</v>
      </c>
      <c r="AA117" s="140" t="e">
        <f>+rawWB2C!AA119</f>
        <v>#N/A</v>
      </c>
      <c r="AB117" s="140" t="e">
        <f>+rawWB2C!AB119</f>
        <v>#N/A</v>
      </c>
      <c r="AC117" s="140" t="e">
        <f>+rawWB2C!AC119</f>
        <v>#N/A</v>
      </c>
      <c r="AD117" s="140" t="e">
        <f>+rawWB2C!AD119</f>
        <v>#N/A</v>
      </c>
      <c r="AE117" s="140" t="e">
        <f>+rawWB2C!AE119</f>
        <v>#N/A</v>
      </c>
      <c r="AF117" s="140" t="e">
        <f>+rawWB2C!AF119</f>
        <v>#N/A</v>
      </c>
      <c r="AG117" s="140" t="e">
        <f>+rawWB2C!AG119</f>
        <v>#N/A</v>
      </c>
      <c r="AH117" s="140" t="e">
        <f>+rawWB2C!AH119</f>
        <v>#N/A</v>
      </c>
      <c r="AI117" s="140" t="e">
        <f>+rawWB2C!AI119</f>
        <v>#N/A</v>
      </c>
      <c r="AJ117" s="140" t="e">
        <f>+rawWB2C!AJ119</f>
        <v>#N/A</v>
      </c>
      <c r="AK117" s="140" t="e">
        <f>+rawWB2C!AK119</f>
        <v>#N/A</v>
      </c>
      <c r="AL117" s="140" t="e">
        <f>+rawWB2C!AL119</f>
        <v>#N/A</v>
      </c>
      <c r="AM117" s="140" t="e">
        <f>+rawWB2C!AM119</f>
        <v>#N/A</v>
      </c>
      <c r="AN117" s="140"/>
      <c r="AO117" s="140"/>
      <c r="AP117" s="140"/>
      <c r="AQ117" s="140"/>
      <c r="AR117" s="140"/>
      <c r="AS117" s="140"/>
      <c r="AT117" s="140"/>
      <c r="AU117" s="140"/>
      <c r="AV117" s="140"/>
      <c r="AW117" s="140"/>
      <c r="AX117" s="100"/>
      <c r="AY117" s="140"/>
      <c r="AZ117" s="140"/>
      <c r="BA117" s="140"/>
      <c r="BB117" s="140"/>
      <c r="BC117" s="140"/>
      <c r="BD117" s="140"/>
      <c r="BE117" s="140"/>
      <c r="BF117" s="140"/>
      <c r="BG117" s="140"/>
      <c r="BH117" s="100"/>
      <c r="BI117" s="100"/>
      <c r="BJ117" s="100"/>
      <c r="BK117" s="100"/>
      <c r="BL117" s="100"/>
      <c r="BM117" s="100"/>
      <c r="BN117" s="100"/>
      <c r="BO117" s="100"/>
      <c r="BP117" s="100"/>
      <c r="BQ117" s="100"/>
      <c r="BR117" s="100"/>
      <c r="BS117" s="100"/>
    </row>
    <row r="118" spans="1:71" x14ac:dyDescent="0.25">
      <c r="A118" s="139" t="str">
        <f>+IF(AND(B118='1.5C'!B118,'1.5C'!C118=WB2C!C118),"","NFG")</f>
        <v/>
      </c>
      <c r="B118" s="100" t="str">
        <f t="shared" ref="B118:C118" si="32">+B36</f>
        <v>Oil Tanker</v>
      </c>
      <c r="C118" s="100" t="str">
        <f t="shared" si="32"/>
        <v>Oil Tanker (DWT) 60,000 - 79,999</v>
      </c>
      <c r="D118" s="140" t="e">
        <f>+rawWB2C!D120</f>
        <v>#N/A</v>
      </c>
      <c r="E118" s="140" t="e">
        <f>+rawWB2C!E120</f>
        <v>#N/A</v>
      </c>
      <c r="F118" s="140" t="e">
        <f>+rawWB2C!F120</f>
        <v>#N/A</v>
      </c>
      <c r="G118" s="140" t="e">
        <f>+rawWB2C!G120</f>
        <v>#N/A</v>
      </c>
      <c r="H118" s="140" t="e">
        <f>+rawWB2C!H120</f>
        <v>#N/A</v>
      </c>
      <c r="I118" s="140" t="e">
        <f>+rawWB2C!I120</f>
        <v>#N/A</v>
      </c>
      <c r="J118" s="140" t="e">
        <f>+rawWB2C!J120</f>
        <v>#N/A</v>
      </c>
      <c r="K118" s="140" t="e">
        <f>+rawWB2C!K120</f>
        <v>#N/A</v>
      </c>
      <c r="L118" s="140" t="e">
        <f>+rawWB2C!L120</f>
        <v>#N/A</v>
      </c>
      <c r="M118" s="140" t="e">
        <f>+rawWB2C!M120</f>
        <v>#N/A</v>
      </c>
      <c r="N118" s="140" t="e">
        <f>+rawWB2C!N120</f>
        <v>#N/A</v>
      </c>
      <c r="O118" s="140" t="e">
        <f>+rawWB2C!O120</f>
        <v>#N/A</v>
      </c>
      <c r="P118" s="140" t="e">
        <f>+rawWB2C!P120</f>
        <v>#N/A</v>
      </c>
      <c r="Q118" s="140" t="e">
        <f>+rawWB2C!Q120</f>
        <v>#N/A</v>
      </c>
      <c r="R118" s="140" t="e">
        <f>+rawWB2C!R120</f>
        <v>#N/A</v>
      </c>
      <c r="S118" s="140" t="e">
        <f>+rawWB2C!S120</f>
        <v>#N/A</v>
      </c>
      <c r="T118" s="140" t="e">
        <f>+rawWB2C!T120</f>
        <v>#N/A</v>
      </c>
      <c r="U118" s="140" t="e">
        <f>+rawWB2C!U120</f>
        <v>#N/A</v>
      </c>
      <c r="V118" s="140" t="e">
        <f>+rawWB2C!V120</f>
        <v>#N/A</v>
      </c>
      <c r="W118" s="140" t="e">
        <f>+rawWB2C!W120</f>
        <v>#N/A</v>
      </c>
      <c r="X118" s="140" t="e">
        <f>+rawWB2C!X120</f>
        <v>#N/A</v>
      </c>
      <c r="Y118" s="140" t="e">
        <f>+rawWB2C!Y120</f>
        <v>#N/A</v>
      </c>
      <c r="Z118" s="140" t="e">
        <f>+rawWB2C!Z120</f>
        <v>#N/A</v>
      </c>
      <c r="AA118" s="140" t="e">
        <f>+rawWB2C!AA120</f>
        <v>#N/A</v>
      </c>
      <c r="AB118" s="140" t="e">
        <f>+rawWB2C!AB120</f>
        <v>#N/A</v>
      </c>
      <c r="AC118" s="140" t="e">
        <f>+rawWB2C!AC120</f>
        <v>#N/A</v>
      </c>
      <c r="AD118" s="140" t="e">
        <f>+rawWB2C!AD120</f>
        <v>#N/A</v>
      </c>
      <c r="AE118" s="140" t="e">
        <f>+rawWB2C!AE120</f>
        <v>#N/A</v>
      </c>
      <c r="AF118" s="140" t="e">
        <f>+rawWB2C!AF120</f>
        <v>#N/A</v>
      </c>
      <c r="AG118" s="140" t="e">
        <f>+rawWB2C!AG120</f>
        <v>#N/A</v>
      </c>
      <c r="AH118" s="140" t="e">
        <f>+rawWB2C!AH120</f>
        <v>#N/A</v>
      </c>
      <c r="AI118" s="140" t="e">
        <f>+rawWB2C!AI120</f>
        <v>#N/A</v>
      </c>
      <c r="AJ118" s="140" t="e">
        <f>+rawWB2C!AJ120</f>
        <v>#N/A</v>
      </c>
      <c r="AK118" s="140" t="e">
        <f>+rawWB2C!AK120</f>
        <v>#N/A</v>
      </c>
      <c r="AL118" s="140" t="e">
        <f>+rawWB2C!AL120</f>
        <v>#N/A</v>
      </c>
      <c r="AM118" s="140" t="e">
        <f>+rawWB2C!AM120</f>
        <v>#N/A</v>
      </c>
      <c r="AN118" s="140"/>
      <c r="AO118" s="140"/>
      <c r="AP118" s="140"/>
      <c r="AQ118" s="140"/>
      <c r="AR118" s="140"/>
      <c r="AS118" s="140"/>
      <c r="AT118" s="140"/>
      <c r="AU118" s="140"/>
      <c r="AV118" s="140"/>
      <c r="AW118" s="140"/>
      <c r="AX118" s="100"/>
      <c r="AY118" s="140"/>
      <c r="AZ118" s="140"/>
      <c r="BA118" s="140"/>
      <c r="BB118" s="140"/>
      <c r="BC118" s="140"/>
      <c r="BD118" s="140"/>
      <c r="BE118" s="140"/>
      <c r="BF118" s="140"/>
      <c r="BG118" s="140"/>
      <c r="BH118" s="100"/>
      <c r="BI118" s="100"/>
      <c r="BJ118" s="100"/>
      <c r="BK118" s="100"/>
      <c r="BL118" s="100"/>
      <c r="BM118" s="100"/>
      <c r="BN118" s="100"/>
      <c r="BO118" s="100"/>
      <c r="BP118" s="100"/>
      <c r="BQ118" s="100"/>
      <c r="BR118" s="100"/>
      <c r="BS118" s="100"/>
    </row>
    <row r="119" spans="1:71" x14ac:dyDescent="0.25">
      <c r="A119" s="139" t="str">
        <f>+IF(AND(B119='1.5C'!B119,'1.5C'!C119=WB2C!C119),"","NFG")</f>
        <v/>
      </c>
      <c r="B119" s="100" t="str">
        <f t="shared" ref="B119:C119" si="33">+B37</f>
        <v>Oil Tanker</v>
      </c>
      <c r="C119" s="100" t="str">
        <f t="shared" si="33"/>
        <v>Oil Tanker (DWT) 80,000 - 119,999</v>
      </c>
      <c r="D119" s="140" t="e">
        <f>+rawWB2C!D121</f>
        <v>#N/A</v>
      </c>
      <c r="E119" s="140" t="e">
        <f>+rawWB2C!E121</f>
        <v>#N/A</v>
      </c>
      <c r="F119" s="140" t="e">
        <f>+rawWB2C!F121</f>
        <v>#N/A</v>
      </c>
      <c r="G119" s="140" t="e">
        <f>+rawWB2C!G121</f>
        <v>#N/A</v>
      </c>
      <c r="H119" s="140" t="e">
        <f>+rawWB2C!H121</f>
        <v>#N/A</v>
      </c>
      <c r="I119" s="140" t="e">
        <f>+rawWB2C!I121</f>
        <v>#N/A</v>
      </c>
      <c r="J119" s="140" t="e">
        <f>+rawWB2C!J121</f>
        <v>#N/A</v>
      </c>
      <c r="K119" s="140" t="e">
        <f>+rawWB2C!K121</f>
        <v>#N/A</v>
      </c>
      <c r="L119" s="140" t="e">
        <f>+rawWB2C!L121</f>
        <v>#N/A</v>
      </c>
      <c r="M119" s="140" t="e">
        <f>+rawWB2C!M121</f>
        <v>#N/A</v>
      </c>
      <c r="N119" s="140" t="e">
        <f>+rawWB2C!N121</f>
        <v>#N/A</v>
      </c>
      <c r="O119" s="140" t="e">
        <f>+rawWB2C!O121</f>
        <v>#N/A</v>
      </c>
      <c r="P119" s="140" t="e">
        <f>+rawWB2C!P121</f>
        <v>#N/A</v>
      </c>
      <c r="Q119" s="140" t="e">
        <f>+rawWB2C!Q121</f>
        <v>#N/A</v>
      </c>
      <c r="R119" s="140" t="e">
        <f>+rawWB2C!R121</f>
        <v>#N/A</v>
      </c>
      <c r="S119" s="140" t="e">
        <f>+rawWB2C!S121</f>
        <v>#N/A</v>
      </c>
      <c r="T119" s="140" t="e">
        <f>+rawWB2C!T121</f>
        <v>#N/A</v>
      </c>
      <c r="U119" s="140" t="e">
        <f>+rawWB2C!U121</f>
        <v>#N/A</v>
      </c>
      <c r="V119" s="140" t="e">
        <f>+rawWB2C!V121</f>
        <v>#N/A</v>
      </c>
      <c r="W119" s="140" t="e">
        <f>+rawWB2C!W121</f>
        <v>#N/A</v>
      </c>
      <c r="X119" s="140" t="e">
        <f>+rawWB2C!X121</f>
        <v>#N/A</v>
      </c>
      <c r="Y119" s="140" t="e">
        <f>+rawWB2C!Y121</f>
        <v>#N/A</v>
      </c>
      <c r="Z119" s="140" t="e">
        <f>+rawWB2C!Z121</f>
        <v>#N/A</v>
      </c>
      <c r="AA119" s="140" t="e">
        <f>+rawWB2C!AA121</f>
        <v>#N/A</v>
      </c>
      <c r="AB119" s="140" t="e">
        <f>+rawWB2C!AB121</f>
        <v>#N/A</v>
      </c>
      <c r="AC119" s="140" t="e">
        <f>+rawWB2C!AC121</f>
        <v>#N/A</v>
      </c>
      <c r="AD119" s="140" t="e">
        <f>+rawWB2C!AD121</f>
        <v>#N/A</v>
      </c>
      <c r="AE119" s="140" t="e">
        <f>+rawWB2C!AE121</f>
        <v>#N/A</v>
      </c>
      <c r="AF119" s="140" t="e">
        <f>+rawWB2C!AF121</f>
        <v>#N/A</v>
      </c>
      <c r="AG119" s="140" t="e">
        <f>+rawWB2C!AG121</f>
        <v>#N/A</v>
      </c>
      <c r="AH119" s="140" t="e">
        <f>+rawWB2C!AH121</f>
        <v>#N/A</v>
      </c>
      <c r="AI119" s="140" t="e">
        <f>+rawWB2C!AI121</f>
        <v>#N/A</v>
      </c>
      <c r="AJ119" s="140" t="e">
        <f>+rawWB2C!AJ121</f>
        <v>#N/A</v>
      </c>
      <c r="AK119" s="140" t="e">
        <f>+rawWB2C!AK121</f>
        <v>#N/A</v>
      </c>
      <c r="AL119" s="140" t="e">
        <f>+rawWB2C!AL121</f>
        <v>#N/A</v>
      </c>
      <c r="AM119" s="140" t="e">
        <f>+rawWB2C!AM121</f>
        <v>#N/A</v>
      </c>
      <c r="AN119" s="140"/>
      <c r="AO119" s="140"/>
      <c r="AP119" s="140"/>
      <c r="AQ119" s="140"/>
      <c r="AR119" s="140"/>
      <c r="AS119" s="140"/>
      <c r="AT119" s="140"/>
      <c r="AU119" s="140"/>
      <c r="AV119" s="140"/>
      <c r="AW119" s="140"/>
      <c r="AX119" s="100"/>
      <c r="AY119" s="140"/>
      <c r="AZ119" s="140"/>
      <c r="BA119" s="140"/>
      <c r="BB119" s="140"/>
      <c r="BC119" s="140"/>
      <c r="BD119" s="140"/>
      <c r="BE119" s="140"/>
      <c r="BF119" s="140"/>
      <c r="BG119" s="140"/>
      <c r="BH119" s="100"/>
      <c r="BI119" s="100"/>
      <c r="BJ119" s="100"/>
      <c r="BK119" s="100"/>
      <c r="BL119" s="100"/>
      <c r="BM119" s="100"/>
      <c r="BN119" s="100"/>
      <c r="BO119" s="100"/>
      <c r="BP119" s="100"/>
      <c r="BQ119" s="100"/>
      <c r="BR119" s="100"/>
      <c r="BS119" s="100"/>
    </row>
    <row r="120" spans="1:71" x14ac:dyDescent="0.25">
      <c r="A120" s="139" t="str">
        <f>+IF(AND(B120='1.5C'!B120,'1.5C'!C120=WB2C!C120),"","NFG")</f>
        <v/>
      </c>
      <c r="B120" s="100" t="str">
        <f t="shared" ref="B120:C120" si="34">+B38</f>
        <v>Oil Tanker</v>
      </c>
      <c r="C120" s="100" t="str">
        <f t="shared" si="34"/>
        <v>Oil Tanker (DWT) 120,000 - 199,999</v>
      </c>
      <c r="D120" s="140" t="e">
        <f>+rawWB2C!D122</f>
        <v>#N/A</v>
      </c>
      <c r="E120" s="140" t="e">
        <f>+rawWB2C!E122</f>
        <v>#N/A</v>
      </c>
      <c r="F120" s="140" t="e">
        <f>+rawWB2C!F122</f>
        <v>#N/A</v>
      </c>
      <c r="G120" s="140" t="e">
        <f>+rawWB2C!G122</f>
        <v>#N/A</v>
      </c>
      <c r="H120" s="140" t="e">
        <f>+rawWB2C!H122</f>
        <v>#N/A</v>
      </c>
      <c r="I120" s="140" t="e">
        <f>+rawWB2C!I122</f>
        <v>#N/A</v>
      </c>
      <c r="J120" s="140" t="e">
        <f>+rawWB2C!J122</f>
        <v>#N/A</v>
      </c>
      <c r="K120" s="140" t="e">
        <f>+rawWB2C!K122</f>
        <v>#N/A</v>
      </c>
      <c r="L120" s="140" t="e">
        <f>+rawWB2C!L122</f>
        <v>#N/A</v>
      </c>
      <c r="M120" s="140" t="e">
        <f>+rawWB2C!M122</f>
        <v>#N/A</v>
      </c>
      <c r="N120" s="140" t="e">
        <f>+rawWB2C!N122</f>
        <v>#N/A</v>
      </c>
      <c r="O120" s="140" t="e">
        <f>+rawWB2C!O122</f>
        <v>#N/A</v>
      </c>
      <c r="P120" s="140" t="e">
        <f>+rawWB2C!P122</f>
        <v>#N/A</v>
      </c>
      <c r="Q120" s="140" t="e">
        <f>+rawWB2C!Q122</f>
        <v>#N/A</v>
      </c>
      <c r="R120" s="140" t="e">
        <f>+rawWB2C!R122</f>
        <v>#N/A</v>
      </c>
      <c r="S120" s="140" t="e">
        <f>+rawWB2C!S122</f>
        <v>#N/A</v>
      </c>
      <c r="T120" s="140" t="e">
        <f>+rawWB2C!T122</f>
        <v>#N/A</v>
      </c>
      <c r="U120" s="140" t="e">
        <f>+rawWB2C!U122</f>
        <v>#N/A</v>
      </c>
      <c r="V120" s="140" t="e">
        <f>+rawWB2C!V122</f>
        <v>#N/A</v>
      </c>
      <c r="W120" s="140" t="e">
        <f>+rawWB2C!W122</f>
        <v>#N/A</v>
      </c>
      <c r="X120" s="140" t="e">
        <f>+rawWB2C!X122</f>
        <v>#N/A</v>
      </c>
      <c r="Y120" s="140" t="e">
        <f>+rawWB2C!Y122</f>
        <v>#N/A</v>
      </c>
      <c r="Z120" s="140" t="e">
        <f>+rawWB2C!Z122</f>
        <v>#N/A</v>
      </c>
      <c r="AA120" s="140" t="e">
        <f>+rawWB2C!AA122</f>
        <v>#N/A</v>
      </c>
      <c r="AB120" s="140" t="e">
        <f>+rawWB2C!AB122</f>
        <v>#N/A</v>
      </c>
      <c r="AC120" s="140" t="e">
        <f>+rawWB2C!AC122</f>
        <v>#N/A</v>
      </c>
      <c r="AD120" s="140" t="e">
        <f>+rawWB2C!AD122</f>
        <v>#N/A</v>
      </c>
      <c r="AE120" s="140" t="e">
        <f>+rawWB2C!AE122</f>
        <v>#N/A</v>
      </c>
      <c r="AF120" s="140" t="e">
        <f>+rawWB2C!AF122</f>
        <v>#N/A</v>
      </c>
      <c r="AG120" s="140" t="e">
        <f>+rawWB2C!AG122</f>
        <v>#N/A</v>
      </c>
      <c r="AH120" s="140" t="e">
        <f>+rawWB2C!AH122</f>
        <v>#N/A</v>
      </c>
      <c r="AI120" s="140" t="e">
        <f>+rawWB2C!AI122</f>
        <v>#N/A</v>
      </c>
      <c r="AJ120" s="140" t="e">
        <f>+rawWB2C!AJ122</f>
        <v>#N/A</v>
      </c>
      <c r="AK120" s="140" t="e">
        <f>+rawWB2C!AK122</f>
        <v>#N/A</v>
      </c>
      <c r="AL120" s="140" t="e">
        <f>+rawWB2C!AL122</f>
        <v>#N/A</v>
      </c>
      <c r="AM120" s="140" t="e">
        <f>+rawWB2C!AM122</f>
        <v>#N/A</v>
      </c>
      <c r="AN120" s="140"/>
      <c r="AO120" s="140"/>
      <c r="AP120" s="140"/>
      <c r="AQ120" s="140"/>
      <c r="AR120" s="140"/>
      <c r="AS120" s="140"/>
      <c r="AT120" s="140"/>
      <c r="AU120" s="140"/>
      <c r="AV120" s="140"/>
      <c r="AW120" s="140"/>
      <c r="AX120" s="100"/>
      <c r="AY120" s="140"/>
      <c r="AZ120" s="140"/>
      <c r="BA120" s="140"/>
      <c r="BB120" s="140"/>
      <c r="BC120" s="140"/>
      <c r="BD120" s="140"/>
      <c r="BE120" s="140"/>
      <c r="BF120" s="140"/>
      <c r="BG120" s="140"/>
      <c r="BH120" s="100"/>
      <c r="BI120" s="100"/>
      <c r="BJ120" s="100"/>
      <c r="BK120" s="100"/>
      <c r="BL120" s="100"/>
      <c r="BM120" s="100"/>
      <c r="BN120" s="100"/>
      <c r="BO120" s="100"/>
      <c r="BP120" s="100"/>
      <c r="BQ120" s="100"/>
      <c r="BR120" s="100"/>
      <c r="BS120" s="100"/>
    </row>
    <row r="121" spans="1:71" x14ac:dyDescent="0.25">
      <c r="A121" s="139" t="str">
        <f>+IF(AND(B121='1.5C'!B121,'1.5C'!C121=WB2C!C121),"","NFG")</f>
        <v/>
      </c>
      <c r="B121" s="100" t="str">
        <f t="shared" ref="B121:C121" si="35">+B39</f>
        <v>Oil Tanker</v>
      </c>
      <c r="C121" s="100" t="str">
        <f t="shared" si="35"/>
        <v>Oil Tanker (DWT) &gt;200,000</v>
      </c>
      <c r="D121" s="140" t="e">
        <f>+rawWB2C!D123</f>
        <v>#N/A</v>
      </c>
      <c r="E121" s="140" t="e">
        <f>+rawWB2C!E123</f>
        <v>#N/A</v>
      </c>
      <c r="F121" s="140" t="e">
        <f>+rawWB2C!F123</f>
        <v>#N/A</v>
      </c>
      <c r="G121" s="140" t="e">
        <f>+rawWB2C!G123</f>
        <v>#N/A</v>
      </c>
      <c r="H121" s="140" t="e">
        <f>+rawWB2C!H123</f>
        <v>#N/A</v>
      </c>
      <c r="I121" s="140" t="e">
        <f>+rawWB2C!I123</f>
        <v>#N/A</v>
      </c>
      <c r="J121" s="140" t="e">
        <f>+rawWB2C!J123</f>
        <v>#N/A</v>
      </c>
      <c r="K121" s="140" t="e">
        <f>+rawWB2C!K123</f>
        <v>#N/A</v>
      </c>
      <c r="L121" s="140" t="e">
        <f>+rawWB2C!L123</f>
        <v>#N/A</v>
      </c>
      <c r="M121" s="140" t="e">
        <f>+rawWB2C!M123</f>
        <v>#N/A</v>
      </c>
      <c r="N121" s="140" t="e">
        <f>+rawWB2C!N123</f>
        <v>#N/A</v>
      </c>
      <c r="O121" s="140" t="e">
        <f>+rawWB2C!O123</f>
        <v>#N/A</v>
      </c>
      <c r="P121" s="140" t="e">
        <f>+rawWB2C!P123</f>
        <v>#N/A</v>
      </c>
      <c r="Q121" s="140" t="e">
        <f>+rawWB2C!Q123</f>
        <v>#N/A</v>
      </c>
      <c r="R121" s="140" t="e">
        <f>+rawWB2C!R123</f>
        <v>#N/A</v>
      </c>
      <c r="S121" s="140" t="e">
        <f>+rawWB2C!S123</f>
        <v>#N/A</v>
      </c>
      <c r="T121" s="140" t="e">
        <f>+rawWB2C!T123</f>
        <v>#N/A</v>
      </c>
      <c r="U121" s="140" t="e">
        <f>+rawWB2C!U123</f>
        <v>#N/A</v>
      </c>
      <c r="V121" s="140" t="e">
        <f>+rawWB2C!V123</f>
        <v>#N/A</v>
      </c>
      <c r="W121" s="140" t="e">
        <f>+rawWB2C!W123</f>
        <v>#N/A</v>
      </c>
      <c r="X121" s="140" t="e">
        <f>+rawWB2C!X123</f>
        <v>#N/A</v>
      </c>
      <c r="Y121" s="140" t="e">
        <f>+rawWB2C!Y123</f>
        <v>#N/A</v>
      </c>
      <c r="Z121" s="140" t="e">
        <f>+rawWB2C!Z123</f>
        <v>#N/A</v>
      </c>
      <c r="AA121" s="140" t="e">
        <f>+rawWB2C!AA123</f>
        <v>#N/A</v>
      </c>
      <c r="AB121" s="140" t="e">
        <f>+rawWB2C!AB123</f>
        <v>#N/A</v>
      </c>
      <c r="AC121" s="140" t="e">
        <f>+rawWB2C!AC123</f>
        <v>#N/A</v>
      </c>
      <c r="AD121" s="140" t="e">
        <f>+rawWB2C!AD123</f>
        <v>#N/A</v>
      </c>
      <c r="AE121" s="140" t="e">
        <f>+rawWB2C!AE123</f>
        <v>#N/A</v>
      </c>
      <c r="AF121" s="140" t="e">
        <f>+rawWB2C!AF123</f>
        <v>#N/A</v>
      </c>
      <c r="AG121" s="140" t="e">
        <f>+rawWB2C!AG123</f>
        <v>#N/A</v>
      </c>
      <c r="AH121" s="140" t="e">
        <f>+rawWB2C!AH123</f>
        <v>#N/A</v>
      </c>
      <c r="AI121" s="140" t="e">
        <f>+rawWB2C!AI123</f>
        <v>#N/A</v>
      </c>
      <c r="AJ121" s="140" t="e">
        <f>+rawWB2C!AJ123</f>
        <v>#N/A</v>
      </c>
      <c r="AK121" s="140" t="e">
        <f>+rawWB2C!AK123</f>
        <v>#N/A</v>
      </c>
      <c r="AL121" s="140" t="e">
        <f>+rawWB2C!AL123</f>
        <v>#N/A</v>
      </c>
      <c r="AM121" s="140" t="e">
        <f>+rawWB2C!AM123</f>
        <v>#N/A</v>
      </c>
      <c r="AN121" s="140"/>
      <c r="AO121" s="140"/>
      <c r="AP121" s="140"/>
      <c r="AQ121" s="140"/>
      <c r="AR121" s="140"/>
      <c r="AS121" s="140"/>
      <c r="AT121" s="140"/>
      <c r="AU121" s="140"/>
      <c r="AV121" s="140"/>
      <c r="AW121" s="140"/>
      <c r="AX121" s="100"/>
      <c r="AY121" s="140"/>
      <c r="AZ121" s="140"/>
      <c r="BA121" s="140"/>
      <c r="BB121" s="140"/>
      <c r="BC121" s="140"/>
      <c r="BD121" s="140"/>
      <c r="BE121" s="140"/>
      <c r="BF121" s="140"/>
      <c r="BG121" s="140"/>
      <c r="BH121" s="100"/>
      <c r="BI121" s="100"/>
      <c r="BJ121" s="100"/>
      <c r="BK121" s="100"/>
      <c r="BL121" s="100"/>
      <c r="BM121" s="100"/>
      <c r="BN121" s="100"/>
      <c r="BO121" s="100"/>
      <c r="BP121" s="100"/>
      <c r="BQ121" s="100"/>
      <c r="BR121" s="100"/>
      <c r="BS121" s="100"/>
    </row>
    <row r="122" spans="1:71" x14ac:dyDescent="0.25">
      <c r="A122" s="139" t="str">
        <f>+IF(AND(B122='1.5C'!B122,'1.5C'!C122=WB2C!C122),"","NFG")</f>
        <v/>
      </c>
      <c r="B122" s="100" t="str">
        <f t="shared" ref="B122:C122" si="36">+B40</f>
        <v>Other Liquids Tankers</v>
      </c>
      <c r="C122" s="100" t="str">
        <f t="shared" si="36"/>
        <v>Other Liquids Tankers (DWT) 0 - 999</v>
      </c>
      <c r="D122" s="140" t="e">
        <f>+rawWB2C!D124</f>
        <v>#N/A</v>
      </c>
      <c r="E122" s="140" t="e">
        <f>+rawWB2C!E124</f>
        <v>#N/A</v>
      </c>
      <c r="F122" s="140" t="e">
        <f>+rawWB2C!F124</f>
        <v>#N/A</v>
      </c>
      <c r="G122" s="140" t="e">
        <f>+rawWB2C!G124</f>
        <v>#N/A</v>
      </c>
      <c r="H122" s="140" t="e">
        <f>+rawWB2C!H124</f>
        <v>#N/A</v>
      </c>
      <c r="I122" s="140" t="e">
        <f>+rawWB2C!I124</f>
        <v>#N/A</v>
      </c>
      <c r="J122" s="140" t="e">
        <f>+rawWB2C!J124</f>
        <v>#N/A</v>
      </c>
      <c r="K122" s="140" t="e">
        <f>+rawWB2C!K124</f>
        <v>#N/A</v>
      </c>
      <c r="L122" s="140" t="e">
        <f>+rawWB2C!L124</f>
        <v>#N/A</v>
      </c>
      <c r="M122" s="140" t="e">
        <f>+rawWB2C!M124</f>
        <v>#N/A</v>
      </c>
      <c r="N122" s="140" t="e">
        <f>+rawWB2C!N124</f>
        <v>#N/A</v>
      </c>
      <c r="O122" s="140" t="e">
        <f>+rawWB2C!O124</f>
        <v>#N/A</v>
      </c>
      <c r="P122" s="140" t="e">
        <f>+rawWB2C!P124</f>
        <v>#N/A</v>
      </c>
      <c r="Q122" s="140" t="e">
        <f>+rawWB2C!Q124</f>
        <v>#N/A</v>
      </c>
      <c r="R122" s="140" t="e">
        <f>+rawWB2C!R124</f>
        <v>#N/A</v>
      </c>
      <c r="S122" s="140" t="e">
        <f>+rawWB2C!S124</f>
        <v>#N/A</v>
      </c>
      <c r="T122" s="140" t="e">
        <f>+rawWB2C!T124</f>
        <v>#N/A</v>
      </c>
      <c r="U122" s="140" t="e">
        <f>+rawWB2C!U124</f>
        <v>#N/A</v>
      </c>
      <c r="V122" s="140" t="e">
        <f>+rawWB2C!V124</f>
        <v>#N/A</v>
      </c>
      <c r="W122" s="140" t="e">
        <f>+rawWB2C!W124</f>
        <v>#N/A</v>
      </c>
      <c r="X122" s="140" t="e">
        <f>+rawWB2C!X124</f>
        <v>#N/A</v>
      </c>
      <c r="Y122" s="140" t="e">
        <f>+rawWB2C!Y124</f>
        <v>#N/A</v>
      </c>
      <c r="Z122" s="140" t="e">
        <f>+rawWB2C!Z124</f>
        <v>#N/A</v>
      </c>
      <c r="AA122" s="140" t="e">
        <f>+rawWB2C!AA124</f>
        <v>#N/A</v>
      </c>
      <c r="AB122" s="140" t="e">
        <f>+rawWB2C!AB124</f>
        <v>#N/A</v>
      </c>
      <c r="AC122" s="140" t="e">
        <f>+rawWB2C!AC124</f>
        <v>#N/A</v>
      </c>
      <c r="AD122" s="140" t="e">
        <f>+rawWB2C!AD124</f>
        <v>#N/A</v>
      </c>
      <c r="AE122" s="140" t="e">
        <f>+rawWB2C!AE124</f>
        <v>#N/A</v>
      </c>
      <c r="AF122" s="140" t="e">
        <f>+rawWB2C!AF124</f>
        <v>#N/A</v>
      </c>
      <c r="AG122" s="140" t="e">
        <f>+rawWB2C!AG124</f>
        <v>#N/A</v>
      </c>
      <c r="AH122" s="140" t="e">
        <f>+rawWB2C!AH124</f>
        <v>#N/A</v>
      </c>
      <c r="AI122" s="140" t="e">
        <f>+rawWB2C!AI124</f>
        <v>#N/A</v>
      </c>
      <c r="AJ122" s="140" t="e">
        <f>+rawWB2C!AJ124</f>
        <v>#N/A</v>
      </c>
      <c r="AK122" s="140" t="e">
        <f>+rawWB2C!AK124</f>
        <v>#N/A</v>
      </c>
      <c r="AL122" s="140" t="e">
        <f>+rawWB2C!AL124</f>
        <v>#N/A</v>
      </c>
      <c r="AM122" s="140" t="e">
        <f>+rawWB2C!AM124</f>
        <v>#N/A</v>
      </c>
      <c r="AN122" s="140"/>
      <c r="AO122" s="140"/>
      <c r="AP122" s="140"/>
      <c r="AQ122" s="140"/>
      <c r="AR122" s="140"/>
      <c r="AS122" s="140"/>
      <c r="AT122" s="140"/>
      <c r="AU122" s="140"/>
      <c r="AV122" s="140"/>
      <c r="AW122" s="140"/>
      <c r="AX122" s="100"/>
      <c r="AY122" s="140"/>
      <c r="AZ122" s="140"/>
      <c r="BA122" s="140"/>
      <c r="BB122" s="140"/>
      <c r="BC122" s="140"/>
      <c r="BD122" s="140"/>
      <c r="BE122" s="140"/>
      <c r="BF122" s="140"/>
      <c r="BG122" s="140"/>
      <c r="BH122" s="100"/>
      <c r="BI122" s="100"/>
      <c r="BJ122" s="100"/>
      <c r="BK122" s="100"/>
      <c r="BL122" s="100"/>
      <c r="BM122" s="100"/>
      <c r="BN122" s="100"/>
      <c r="BO122" s="100"/>
      <c r="BP122" s="100"/>
      <c r="BQ122" s="100"/>
      <c r="BR122" s="100"/>
      <c r="BS122" s="100"/>
    </row>
    <row r="123" spans="1:71" x14ac:dyDescent="0.25">
      <c r="A123" s="139" t="str">
        <f>+IF(AND(B123='1.5C'!B123,'1.5C'!C123=WB2C!C123),"","NFG")</f>
        <v/>
      </c>
      <c r="B123" s="100" t="str">
        <f t="shared" ref="B123:C123" si="37">+B41</f>
        <v>Other Liquids Tankers</v>
      </c>
      <c r="C123" s="100" t="str">
        <f t="shared" si="37"/>
        <v>Other Liquids Tankers (DWT) &gt;1,000</v>
      </c>
      <c r="D123" s="140" t="e">
        <f>+rawWB2C!D125</f>
        <v>#N/A</v>
      </c>
      <c r="E123" s="140" t="e">
        <f>+rawWB2C!E125</f>
        <v>#N/A</v>
      </c>
      <c r="F123" s="140" t="e">
        <f>+rawWB2C!F125</f>
        <v>#N/A</v>
      </c>
      <c r="G123" s="140" t="e">
        <f>+rawWB2C!G125</f>
        <v>#N/A</v>
      </c>
      <c r="H123" s="140" t="e">
        <f>+rawWB2C!H125</f>
        <v>#N/A</v>
      </c>
      <c r="I123" s="140" t="e">
        <f>+rawWB2C!I125</f>
        <v>#N/A</v>
      </c>
      <c r="J123" s="140" t="e">
        <f>+rawWB2C!J125</f>
        <v>#N/A</v>
      </c>
      <c r="K123" s="140" t="e">
        <f>+rawWB2C!K125</f>
        <v>#N/A</v>
      </c>
      <c r="L123" s="140" t="e">
        <f>+rawWB2C!L125</f>
        <v>#N/A</v>
      </c>
      <c r="M123" s="140" t="e">
        <f>+rawWB2C!M125</f>
        <v>#N/A</v>
      </c>
      <c r="N123" s="140" t="e">
        <f>+rawWB2C!N125</f>
        <v>#N/A</v>
      </c>
      <c r="O123" s="140" t="e">
        <f>+rawWB2C!O125</f>
        <v>#N/A</v>
      </c>
      <c r="P123" s="140" t="e">
        <f>+rawWB2C!P125</f>
        <v>#N/A</v>
      </c>
      <c r="Q123" s="140" t="e">
        <f>+rawWB2C!Q125</f>
        <v>#N/A</v>
      </c>
      <c r="R123" s="140" t="e">
        <f>+rawWB2C!R125</f>
        <v>#N/A</v>
      </c>
      <c r="S123" s="140" t="e">
        <f>+rawWB2C!S125</f>
        <v>#N/A</v>
      </c>
      <c r="T123" s="140" t="e">
        <f>+rawWB2C!T125</f>
        <v>#N/A</v>
      </c>
      <c r="U123" s="140" t="e">
        <f>+rawWB2C!U125</f>
        <v>#N/A</v>
      </c>
      <c r="V123" s="140" t="e">
        <f>+rawWB2C!V125</f>
        <v>#N/A</v>
      </c>
      <c r="W123" s="140" t="e">
        <f>+rawWB2C!W125</f>
        <v>#N/A</v>
      </c>
      <c r="X123" s="140" t="e">
        <f>+rawWB2C!X125</f>
        <v>#N/A</v>
      </c>
      <c r="Y123" s="140" t="e">
        <f>+rawWB2C!Y125</f>
        <v>#N/A</v>
      </c>
      <c r="Z123" s="140" t="e">
        <f>+rawWB2C!Z125</f>
        <v>#N/A</v>
      </c>
      <c r="AA123" s="140" t="e">
        <f>+rawWB2C!AA125</f>
        <v>#N/A</v>
      </c>
      <c r="AB123" s="140" t="e">
        <f>+rawWB2C!AB125</f>
        <v>#N/A</v>
      </c>
      <c r="AC123" s="140" t="e">
        <f>+rawWB2C!AC125</f>
        <v>#N/A</v>
      </c>
      <c r="AD123" s="140" t="e">
        <f>+rawWB2C!AD125</f>
        <v>#N/A</v>
      </c>
      <c r="AE123" s="140" t="e">
        <f>+rawWB2C!AE125</f>
        <v>#N/A</v>
      </c>
      <c r="AF123" s="140" t="e">
        <f>+rawWB2C!AF125</f>
        <v>#N/A</v>
      </c>
      <c r="AG123" s="140" t="e">
        <f>+rawWB2C!AG125</f>
        <v>#N/A</v>
      </c>
      <c r="AH123" s="140" t="e">
        <f>+rawWB2C!AH125</f>
        <v>#N/A</v>
      </c>
      <c r="AI123" s="140" t="e">
        <f>+rawWB2C!AI125</f>
        <v>#N/A</v>
      </c>
      <c r="AJ123" s="140" t="e">
        <f>+rawWB2C!AJ125</f>
        <v>#N/A</v>
      </c>
      <c r="AK123" s="140" t="e">
        <f>+rawWB2C!AK125</f>
        <v>#N/A</v>
      </c>
      <c r="AL123" s="140" t="e">
        <f>+rawWB2C!AL125</f>
        <v>#N/A</v>
      </c>
      <c r="AM123" s="140" t="e">
        <f>+rawWB2C!AM125</f>
        <v>#N/A</v>
      </c>
      <c r="AN123" s="140"/>
      <c r="AO123" s="140"/>
      <c r="AP123" s="140"/>
      <c r="AQ123" s="140"/>
      <c r="AR123" s="140"/>
      <c r="AS123" s="140"/>
      <c r="AT123" s="140"/>
      <c r="AU123" s="140"/>
      <c r="AV123" s="140"/>
      <c r="AW123" s="140"/>
      <c r="AX123" s="100"/>
      <c r="AY123" s="140"/>
      <c r="AZ123" s="140"/>
      <c r="BA123" s="140"/>
      <c r="BB123" s="140"/>
      <c r="BC123" s="140"/>
      <c r="BD123" s="140"/>
      <c r="BE123" s="140"/>
      <c r="BF123" s="140"/>
      <c r="BG123" s="140"/>
      <c r="BH123" s="100"/>
      <c r="BI123" s="100"/>
      <c r="BJ123" s="100"/>
      <c r="BK123" s="100"/>
      <c r="BL123" s="100"/>
      <c r="BM123" s="100"/>
      <c r="BN123" s="100"/>
      <c r="BO123" s="100"/>
      <c r="BP123" s="100"/>
      <c r="BQ123" s="100"/>
      <c r="BR123" s="100"/>
      <c r="BS123" s="100"/>
    </row>
    <row r="124" spans="1:71" x14ac:dyDescent="0.25">
      <c r="A124" s="139" t="str">
        <f>+IF(AND(B124='1.5C'!B124,'1.5C'!C124=WB2C!C124),"","NFG")</f>
        <v/>
      </c>
      <c r="B124" s="100" t="str">
        <f t="shared" ref="B124:C124" si="38">+B42</f>
        <v>Ferry Passenger Only</v>
      </c>
      <c r="C124" s="100" t="str">
        <f t="shared" si="38"/>
        <v>Ferry Passenger Only (GT) 0 - 299</v>
      </c>
      <c r="D124" s="140" t="e">
        <f>+rawWB2C!D126</f>
        <v>#N/A</v>
      </c>
      <c r="E124" s="140" t="e">
        <f>+rawWB2C!E126</f>
        <v>#N/A</v>
      </c>
      <c r="F124" s="140" t="e">
        <f>+rawWB2C!F126</f>
        <v>#N/A</v>
      </c>
      <c r="G124" s="140" t="e">
        <f>+rawWB2C!G126</f>
        <v>#N/A</v>
      </c>
      <c r="H124" s="140" t="e">
        <f>+rawWB2C!H126</f>
        <v>#N/A</v>
      </c>
      <c r="I124" s="140" t="e">
        <f>+rawWB2C!I126</f>
        <v>#N/A</v>
      </c>
      <c r="J124" s="140" t="e">
        <f>+rawWB2C!J126</f>
        <v>#N/A</v>
      </c>
      <c r="K124" s="140" t="e">
        <f>+rawWB2C!K126</f>
        <v>#N/A</v>
      </c>
      <c r="L124" s="140" t="e">
        <f>+rawWB2C!L126</f>
        <v>#N/A</v>
      </c>
      <c r="M124" s="140" t="e">
        <f>+rawWB2C!M126</f>
        <v>#N/A</v>
      </c>
      <c r="N124" s="140" t="e">
        <f>+rawWB2C!N126</f>
        <v>#N/A</v>
      </c>
      <c r="O124" s="140" t="e">
        <f>+rawWB2C!O126</f>
        <v>#N/A</v>
      </c>
      <c r="P124" s="140" t="e">
        <f>+rawWB2C!P126</f>
        <v>#N/A</v>
      </c>
      <c r="Q124" s="140" t="e">
        <f>+rawWB2C!Q126</f>
        <v>#N/A</v>
      </c>
      <c r="R124" s="140" t="e">
        <f>+rawWB2C!R126</f>
        <v>#N/A</v>
      </c>
      <c r="S124" s="140" t="e">
        <f>+rawWB2C!S126</f>
        <v>#N/A</v>
      </c>
      <c r="T124" s="140" t="e">
        <f>+rawWB2C!T126</f>
        <v>#N/A</v>
      </c>
      <c r="U124" s="140" t="e">
        <f>+rawWB2C!U126</f>
        <v>#N/A</v>
      </c>
      <c r="V124" s="140" t="e">
        <f>+rawWB2C!V126</f>
        <v>#N/A</v>
      </c>
      <c r="W124" s="140" t="e">
        <f>+rawWB2C!W126</f>
        <v>#N/A</v>
      </c>
      <c r="X124" s="140" t="e">
        <f>+rawWB2C!X126</f>
        <v>#N/A</v>
      </c>
      <c r="Y124" s="140" t="e">
        <f>+rawWB2C!Y126</f>
        <v>#N/A</v>
      </c>
      <c r="Z124" s="140" t="e">
        <f>+rawWB2C!Z126</f>
        <v>#N/A</v>
      </c>
      <c r="AA124" s="140" t="e">
        <f>+rawWB2C!AA126</f>
        <v>#N/A</v>
      </c>
      <c r="AB124" s="140" t="e">
        <f>+rawWB2C!AB126</f>
        <v>#N/A</v>
      </c>
      <c r="AC124" s="140" t="e">
        <f>+rawWB2C!AC126</f>
        <v>#N/A</v>
      </c>
      <c r="AD124" s="140" t="e">
        <f>+rawWB2C!AD126</f>
        <v>#N/A</v>
      </c>
      <c r="AE124" s="140" t="e">
        <f>+rawWB2C!AE126</f>
        <v>#N/A</v>
      </c>
      <c r="AF124" s="140" t="e">
        <f>+rawWB2C!AF126</f>
        <v>#N/A</v>
      </c>
      <c r="AG124" s="140" t="e">
        <f>+rawWB2C!AG126</f>
        <v>#N/A</v>
      </c>
      <c r="AH124" s="140" t="e">
        <f>+rawWB2C!AH126</f>
        <v>#N/A</v>
      </c>
      <c r="AI124" s="140" t="e">
        <f>+rawWB2C!AI126</f>
        <v>#N/A</v>
      </c>
      <c r="AJ124" s="140" t="e">
        <f>+rawWB2C!AJ126</f>
        <v>#N/A</v>
      </c>
      <c r="AK124" s="140" t="e">
        <f>+rawWB2C!AK126</f>
        <v>#N/A</v>
      </c>
      <c r="AL124" s="140" t="e">
        <f>+rawWB2C!AL126</f>
        <v>#N/A</v>
      </c>
      <c r="AM124" s="140" t="e">
        <f>+rawWB2C!AM126</f>
        <v>#N/A</v>
      </c>
      <c r="AN124" s="140"/>
      <c r="AO124" s="140"/>
      <c r="AP124" s="140"/>
      <c r="AQ124" s="140"/>
      <c r="AR124" s="140"/>
      <c r="AS124" s="140"/>
      <c r="AT124" s="140"/>
      <c r="AU124" s="140"/>
      <c r="AV124" s="140"/>
      <c r="AW124" s="140"/>
      <c r="AX124" s="100"/>
      <c r="AY124" s="140"/>
      <c r="AZ124" s="140"/>
      <c r="BA124" s="140"/>
      <c r="BB124" s="140"/>
      <c r="BC124" s="140"/>
      <c r="BD124" s="140"/>
      <c r="BE124" s="140"/>
      <c r="BF124" s="140"/>
      <c r="BG124" s="140"/>
      <c r="BH124" s="100"/>
      <c r="BI124" s="100"/>
      <c r="BJ124" s="100"/>
      <c r="BK124" s="100"/>
      <c r="BL124" s="100"/>
      <c r="BM124" s="100"/>
      <c r="BN124" s="100"/>
      <c r="BO124" s="100"/>
      <c r="BP124" s="100"/>
      <c r="BQ124" s="100"/>
      <c r="BR124" s="100"/>
      <c r="BS124" s="100"/>
    </row>
    <row r="125" spans="1:71" x14ac:dyDescent="0.25">
      <c r="A125" s="139" t="str">
        <f>+IF(AND(B125='1.5C'!B125,'1.5C'!C125=WB2C!C125),"","NFG")</f>
        <v/>
      </c>
      <c r="B125" s="100" t="str">
        <f t="shared" ref="B125:C125" si="39">+B43</f>
        <v>Ferry Passenger Only</v>
      </c>
      <c r="C125" s="100" t="str">
        <f t="shared" si="39"/>
        <v>Ferry Passenger Only (GT) 300 - 999</v>
      </c>
      <c r="D125" s="140" t="e">
        <f>+rawWB2C!D127</f>
        <v>#N/A</v>
      </c>
      <c r="E125" s="140" t="e">
        <f>+rawWB2C!E127</f>
        <v>#N/A</v>
      </c>
      <c r="F125" s="140" t="e">
        <f>+rawWB2C!F127</f>
        <v>#N/A</v>
      </c>
      <c r="G125" s="140" t="e">
        <f>+rawWB2C!G127</f>
        <v>#N/A</v>
      </c>
      <c r="H125" s="140" t="e">
        <f>+rawWB2C!H127</f>
        <v>#N/A</v>
      </c>
      <c r="I125" s="140" t="e">
        <f>+rawWB2C!I127</f>
        <v>#N/A</v>
      </c>
      <c r="J125" s="140" t="e">
        <f>+rawWB2C!J127</f>
        <v>#N/A</v>
      </c>
      <c r="K125" s="140" t="e">
        <f>+rawWB2C!K127</f>
        <v>#N/A</v>
      </c>
      <c r="L125" s="140" t="e">
        <f>+rawWB2C!L127</f>
        <v>#N/A</v>
      </c>
      <c r="M125" s="140" t="e">
        <f>+rawWB2C!M127</f>
        <v>#N/A</v>
      </c>
      <c r="N125" s="140" t="e">
        <f>+rawWB2C!N127</f>
        <v>#N/A</v>
      </c>
      <c r="O125" s="140" t="e">
        <f>+rawWB2C!O127</f>
        <v>#N/A</v>
      </c>
      <c r="P125" s="140" t="e">
        <f>+rawWB2C!P127</f>
        <v>#N/A</v>
      </c>
      <c r="Q125" s="140" t="e">
        <f>+rawWB2C!Q127</f>
        <v>#N/A</v>
      </c>
      <c r="R125" s="140" t="e">
        <f>+rawWB2C!R127</f>
        <v>#N/A</v>
      </c>
      <c r="S125" s="140" t="e">
        <f>+rawWB2C!S127</f>
        <v>#N/A</v>
      </c>
      <c r="T125" s="140" t="e">
        <f>+rawWB2C!T127</f>
        <v>#N/A</v>
      </c>
      <c r="U125" s="140" t="e">
        <f>+rawWB2C!U127</f>
        <v>#N/A</v>
      </c>
      <c r="V125" s="140" t="e">
        <f>+rawWB2C!V127</f>
        <v>#N/A</v>
      </c>
      <c r="W125" s="140" t="e">
        <f>+rawWB2C!W127</f>
        <v>#N/A</v>
      </c>
      <c r="X125" s="140" t="e">
        <f>+rawWB2C!X127</f>
        <v>#N/A</v>
      </c>
      <c r="Y125" s="140" t="e">
        <f>+rawWB2C!Y127</f>
        <v>#N/A</v>
      </c>
      <c r="Z125" s="140" t="e">
        <f>+rawWB2C!Z127</f>
        <v>#N/A</v>
      </c>
      <c r="AA125" s="140" t="e">
        <f>+rawWB2C!AA127</f>
        <v>#N/A</v>
      </c>
      <c r="AB125" s="140" t="e">
        <f>+rawWB2C!AB127</f>
        <v>#N/A</v>
      </c>
      <c r="AC125" s="140" t="e">
        <f>+rawWB2C!AC127</f>
        <v>#N/A</v>
      </c>
      <c r="AD125" s="140" t="e">
        <f>+rawWB2C!AD127</f>
        <v>#N/A</v>
      </c>
      <c r="AE125" s="140" t="e">
        <f>+rawWB2C!AE127</f>
        <v>#N/A</v>
      </c>
      <c r="AF125" s="140" t="e">
        <f>+rawWB2C!AF127</f>
        <v>#N/A</v>
      </c>
      <c r="AG125" s="140" t="e">
        <f>+rawWB2C!AG127</f>
        <v>#N/A</v>
      </c>
      <c r="AH125" s="140" t="e">
        <f>+rawWB2C!AH127</f>
        <v>#N/A</v>
      </c>
      <c r="AI125" s="140" t="e">
        <f>+rawWB2C!AI127</f>
        <v>#N/A</v>
      </c>
      <c r="AJ125" s="140" t="e">
        <f>+rawWB2C!AJ127</f>
        <v>#N/A</v>
      </c>
      <c r="AK125" s="140" t="e">
        <f>+rawWB2C!AK127</f>
        <v>#N/A</v>
      </c>
      <c r="AL125" s="140" t="e">
        <f>+rawWB2C!AL127</f>
        <v>#N/A</v>
      </c>
      <c r="AM125" s="140" t="e">
        <f>+rawWB2C!AM127</f>
        <v>#N/A</v>
      </c>
      <c r="AN125" s="140"/>
      <c r="AO125" s="140"/>
      <c r="AP125" s="140"/>
      <c r="AQ125" s="140"/>
      <c r="AR125" s="140"/>
      <c r="AS125" s="140"/>
      <c r="AT125" s="140"/>
      <c r="AU125" s="140"/>
      <c r="AV125" s="140"/>
      <c r="AW125" s="140"/>
      <c r="AX125" s="100"/>
      <c r="AY125" s="140"/>
      <c r="AZ125" s="140"/>
      <c r="BA125" s="140"/>
      <c r="BB125" s="140"/>
      <c r="BC125" s="140"/>
      <c r="BD125" s="140"/>
      <c r="BE125" s="140"/>
      <c r="BF125" s="140"/>
      <c r="BG125" s="140"/>
      <c r="BH125" s="100"/>
      <c r="BI125" s="100"/>
      <c r="BJ125" s="100"/>
      <c r="BK125" s="100"/>
      <c r="BL125" s="100"/>
      <c r="BM125" s="100"/>
      <c r="BN125" s="100"/>
      <c r="BO125" s="100"/>
      <c r="BP125" s="100"/>
      <c r="BQ125" s="100"/>
      <c r="BR125" s="100"/>
      <c r="BS125" s="100"/>
    </row>
    <row r="126" spans="1:71" x14ac:dyDescent="0.25">
      <c r="A126" s="139" t="str">
        <f>+IF(AND(B126='1.5C'!B126,'1.5C'!C126=WB2C!C126),"","NFG")</f>
        <v/>
      </c>
      <c r="B126" s="100" t="str">
        <f t="shared" ref="B126:C126" si="40">+B44</f>
        <v>Ferry Passenger Only</v>
      </c>
      <c r="C126" s="100" t="str">
        <f t="shared" si="40"/>
        <v>Ferry Passenger Only (GT) 1,000 - 1,999</v>
      </c>
      <c r="D126" s="140" t="e">
        <f>+rawWB2C!D128</f>
        <v>#N/A</v>
      </c>
      <c r="E126" s="140" t="e">
        <f>+rawWB2C!E128</f>
        <v>#N/A</v>
      </c>
      <c r="F126" s="140" t="e">
        <f>+rawWB2C!F128</f>
        <v>#N/A</v>
      </c>
      <c r="G126" s="140" t="e">
        <f>+rawWB2C!G128</f>
        <v>#N/A</v>
      </c>
      <c r="H126" s="140" t="e">
        <f>+rawWB2C!H128</f>
        <v>#N/A</v>
      </c>
      <c r="I126" s="140" t="e">
        <f>+rawWB2C!I128</f>
        <v>#N/A</v>
      </c>
      <c r="J126" s="140" t="e">
        <f>+rawWB2C!J128</f>
        <v>#N/A</v>
      </c>
      <c r="K126" s="140" t="e">
        <f>+rawWB2C!K128</f>
        <v>#N/A</v>
      </c>
      <c r="L126" s="140" t="e">
        <f>+rawWB2C!L128</f>
        <v>#N/A</v>
      </c>
      <c r="M126" s="140" t="e">
        <f>+rawWB2C!M128</f>
        <v>#N/A</v>
      </c>
      <c r="N126" s="140" t="e">
        <f>+rawWB2C!N128</f>
        <v>#N/A</v>
      </c>
      <c r="O126" s="140" t="e">
        <f>+rawWB2C!O128</f>
        <v>#N/A</v>
      </c>
      <c r="P126" s="140" t="e">
        <f>+rawWB2C!P128</f>
        <v>#N/A</v>
      </c>
      <c r="Q126" s="140" t="e">
        <f>+rawWB2C!Q128</f>
        <v>#N/A</v>
      </c>
      <c r="R126" s="140" t="e">
        <f>+rawWB2C!R128</f>
        <v>#N/A</v>
      </c>
      <c r="S126" s="140" t="e">
        <f>+rawWB2C!S128</f>
        <v>#N/A</v>
      </c>
      <c r="T126" s="140" t="e">
        <f>+rawWB2C!T128</f>
        <v>#N/A</v>
      </c>
      <c r="U126" s="140" t="e">
        <f>+rawWB2C!U128</f>
        <v>#N/A</v>
      </c>
      <c r="V126" s="140" t="e">
        <f>+rawWB2C!V128</f>
        <v>#N/A</v>
      </c>
      <c r="W126" s="140" t="e">
        <f>+rawWB2C!W128</f>
        <v>#N/A</v>
      </c>
      <c r="X126" s="140" t="e">
        <f>+rawWB2C!X128</f>
        <v>#N/A</v>
      </c>
      <c r="Y126" s="140" t="e">
        <f>+rawWB2C!Y128</f>
        <v>#N/A</v>
      </c>
      <c r="Z126" s="140" t="e">
        <f>+rawWB2C!Z128</f>
        <v>#N/A</v>
      </c>
      <c r="AA126" s="140" t="e">
        <f>+rawWB2C!AA128</f>
        <v>#N/A</v>
      </c>
      <c r="AB126" s="140" t="e">
        <f>+rawWB2C!AB128</f>
        <v>#N/A</v>
      </c>
      <c r="AC126" s="140" t="e">
        <f>+rawWB2C!AC128</f>
        <v>#N/A</v>
      </c>
      <c r="AD126" s="140" t="e">
        <f>+rawWB2C!AD128</f>
        <v>#N/A</v>
      </c>
      <c r="AE126" s="140" t="e">
        <f>+rawWB2C!AE128</f>
        <v>#N/A</v>
      </c>
      <c r="AF126" s="140" t="e">
        <f>+rawWB2C!AF128</f>
        <v>#N/A</v>
      </c>
      <c r="AG126" s="140" t="e">
        <f>+rawWB2C!AG128</f>
        <v>#N/A</v>
      </c>
      <c r="AH126" s="140" t="e">
        <f>+rawWB2C!AH128</f>
        <v>#N/A</v>
      </c>
      <c r="AI126" s="140" t="e">
        <f>+rawWB2C!AI128</f>
        <v>#N/A</v>
      </c>
      <c r="AJ126" s="140" t="e">
        <f>+rawWB2C!AJ128</f>
        <v>#N/A</v>
      </c>
      <c r="AK126" s="140" t="e">
        <f>+rawWB2C!AK128</f>
        <v>#N/A</v>
      </c>
      <c r="AL126" s="140" t="e">
        <f>+rawWB2C!AL128</f>
        <v>#N/A</v>
      </c>
      <c r="AM126" s="140" t="e">
        <f>+rawWB2C!AM128</f>
        <v>#N/A</v>
      </c>
      <c r="AN126" s="140"/>
      <c r="AO126" s="140"/>
      <c r="AP126" s="140"/>
      <c r="AQ126" s="140"/>
      <c r="AR126" s="140"/>
      <c r="AS126" s="140"/>
      <c r="AT126" s="140"/>
      <c r="AU126" s="140"/>
      <c r="AV126" s="140"/>
      <c r="AW126" s="140"/>
      <c r="AX126" s="100"/>
      <c r="AY126" s="140"/>
      <c r="AZ126" s="140"/>
      <c r="BA126" s="140"/>
      <c r="BB126" s="140"/>
      <c r="BC126" s="140"/>
      <c r="BD126" s="140"/>
      <c r="BE126" s="140"/>
      <c r="BF126" s="140"/>
      <c r="BG126" s="140"/>
      <c r="BH126" s="100"/>
      <c r="BI126" s="100"/>
      <c r="BJ126" s="100"/>
      <c r="BK126" s="100"/>
      <c r="BL126" s="100"/>
      <c r="BM126" s="100"/>
      <c r="BN126" s="100"/>
      <c r="BO126" s="100"/>
      <c r="BP126" s="100"/>
      <c r="BQ126" s="100"/>
      <c r="BR126" s="100"/>
      <c r="BS126" s="100"/>
    </row>
    <row r="127" spans="1:71" x14ac:dyDescent="0.25">
      <c r="A127" s="139" t="str">
        <f>+IF(AND(B127='1.5C'!B127,'1.5C'!C127=WB2C!C127),"","NFG")</f>
        <v/>
      </c>
      <c r="B127" s="100" t="str">
        <f t="shared" ref="B127:C127" si="41">+B45</f>
        <v>Ferry Passenger Only</v>
      </c>
      <c r="C127" s="100" t="str">
        <f t="shared" si="41"/>
        <v>Ferry Passenger Only (GT) &gt;2,000</v>
      </c>
      <c r="D127" s="140" t="e">
        <f>+rawWB2C!D129</f>
        <v>#N/A</v>
      </c>
      <c r="E127" s="140" t="e">
        <f>+rawWB2C!E129</f>
        <v>#N/A</v>
      </c>
      <c r="F127" s="140" t="e">
        <f>+rawWB2C!F129</f>
        <v>#N/A</v>
      </c>
      <c r="G127" s="140" t="e">
        <f>+rawWB2C!G129</f>
        <v>#N/A</v>
      </c>
      <c r="H127" s="140" t="e">
        <f>+rawWB2C!H129</f>
        <v>#N/A</v>
      </c>
      <c r="I127" s="140" t="e">
        <f>+rawWB2C!I129</f>
        <v>#N/A</v>
      </c>
      <c r="J127" s="140" t="e">
        <f>+rawWB2C!J129</f>
        <v>#N/A</v>
      </c>
      <c r="K127" s="140" t="e">
        <f>+rawWB2C!K129</f>
        <v>#N/A</v>
      </c>
      <c r="L127" s="140" t="e">
        <f>+rawWB2C!L129</f>
        <v>#N/A</v>
      </c>
      <c r="M127" s="140" t="e">
        <f>+rawWB2C!M129</f>
        <v>#N/A</v>
      </c>
      <c r="N127" s="140" t="e">
        <f>+rawWB2C!N129</f>
        <v>#N/A</v>
      </c>
      <c r="O127" s="140" t="e">
        <f>+rawWB2C!O129</f>
        <v>#N/A</v>
      </c>
      <c r="P127" s="140" t="e">
        <f>+rawWB2C!P129</f>
        <v>#N/A</v>
      </c>
      <c r="Q127" s="140" t="e">
        <f>+rawWB2C!Q129</f>
        <v>#N/A</v>
      </c>
      <c r="R127" s="140" t="e">
        <f>+rawWB2C!R129</f>
        <v>#N/A</v>
      </c>
      <c r="S127" s="140" t="e">
        <f>+rawWB2C!S129</f>
        <v>#N/A</v>
      </c>
      <c r="T127" s="140" t="e">
        <f>+rawWB2C!T129</f>
        <v>#N/A</v>
      </c>
      <c r="U127" s="140" t="e">
        <f>+rawWB2C!U129</f>
        <v>#N/A</v>
      </c>
      <c r="V127" s="140" t="e">
        <f>+rawWB2C!V129</f>
        <v>#N/A</v>
      </c>
      <c r="W127" s="140" t="e">
        <f>+rawWB2C!W129</f>
        <v>#N/A</v>
      </c>
      <c r="X127" s="140" t="e">
        <f>+rawWB2C!X129</f>
        <v>#N/A</v>
      </c>
      <c r="Y127" s="140" t="e">
        <f>+rawWB2C!Y129</f>
        <v>#N/A</v>
      </c>
      <c r="Z127" s="140" t="e">
        <f>+rawWB2C!Z129</f>
        <v>#N/A</v>
      </c>
      <c r="AA127" s="140" t="e">
        <f>+rawWB2C!AA129</f>
        <v>#N/A</v>
      </c>
      <c r="AB127" s="140" t="e">
        <f>+rawWB2C!AB129</f>
        <v>#N/A</v>
      </c>
      <c r="AC127" s="140" t="e">
        <f>+rawWB2C!AC129</f>
        <v>#N/A</v>
      </c>
      <c r="AD127" s="140" t="e">
        <f>+rawWB2C!AD129</f>
        <v>#N/A</v>
      </c>
      <c r="AE127" s="140" t="e">
        <f>+rawWB2C!AE129</f>
        <v>#N/A</v>
      </c>
      <c r="AF127" s="140" t="e">
        <f>+rawWB2C!AF129</f>
        <v>#N/A</v>
      </c>
      <c r="AG127" s="140" t="e">
        <f>+rawWB2C!AG129</f>
        <v>#N/A</v>
      </c>
      <c r="AH127" s="140" t="e">
        <f>+rawWB2C!AH129</f>
        <v>#N/A</v>
      </c>
      <c r="AI127" s="140" t="e">
        <f>+rawWB2C!AI129</f>
        <v>#N/A</v>
      </c>
      <c r="AJ127" s="140" t="e">
        <f>+rawWB2C!AJ129</f>
        <v>#N/A</v>
      </c>
      <c r="AK127" s="140" t="e">
        <f>+rawWB2C!AK129</f>
        <v>#N/A</v>
      </c>
      <c r="AL127" s="140" t="e">
        <f>+rawWB2C!AL129</f>
        <v>#N/A</v>
      </c>
      <c r="AM127" s="140" t="e">
        <f>+rawWB2C!AM129</f>
        <v>#N/A</v>
      </c>
      <c r="AN127" s="140"/>
      <c r="AO127" s="140"/>
      <c r="AP127" s="140"/>
      <c r="AQ127" s="140"/>
      <c r="AR127" s="140"/>
      <c r="AS127" s="140"/>
      <c r="AT127" s="140"/>
      <c r="AU127" s="140"/>
      <c r="AV127" s="140"/>
      <c r="AW127" s="140"/>
      <c r="AX127" s="100"/>
      <c r="AY127" s="140"/>
      <c r="AZ127" s="140"/>
      <c r="BA127" s="140"/>
      <c r="BB127" s="140"/>
      <c r="BC127" s="140"/>
      <c r="BD127" s="140"/>
      <c r="BE127" s="140"/>
      <c r="BF127" s="140"/>
      <c r="BG127" s="140"/>
      <c r="BH127" s="100"/>
      <c r="BI127" s="100"/>
      <c r="BJ127" s="100"/>
      <c r="BK127" s="100"/>
      <c r="BL127" s="100"/>
      <c r="BM127" s="100"/>
      <c r="BN127" s="100"/>
      <c r="BO127" s="100"/>
      <c r="BP127" s="100"/>
      <c r="BQ127" s="100"/>
      <c r="BR127" s="100"/>
      <c r="BS127" s="100"/>
    </row>
    <row r="128" spans="1:71" x14ac:dyDescent="0.25">
      <c r="A128" s="139" t="str">
        <f>+IF(AND(B128='1.5C'!B128,'1.5C'!C128=WB2C!C128),"","NFG")</f>
        <v/>
      </c>
      <c r="B128" s="100" t="str">
        <f t="shared" ref="B128:C128" si="42">+B46</f>
        <v>Cruise</v>
      </c>
      <c r="C128" s="100" t="str">
        <f t="shared" si="42"/>
        <v>Cruise (GT) 0 - 1 999</v>
      </c>
      <c r="D128" s="140" t="e">
        <f>+rawWB2C!D130</f>
        <v>#N/A</v>
      </c>
      <c r="E128" s="140" t="e">
        <f>+rawWB2C!E130</f>
        <v>#N/A</v>
      </c>
      <c r="F128" s="140" t="e">
        <f>+rawWB2C!F130</f>
        <v>#N/A</v>
      </c>
      <c r="G128" s="140" t="e">
        <f>+rawWB2C!G130</f>
        <v>#N/A</v>
      </c>
      <c r="H128" s="140" t="e">
        <f>+rawWB2C!H130</f>
        <v>#N/A</v>
      </c>
      <c r="I128" s="140" t="e">
        <f>+rawWB2C!I130</f>
        <v>#N/A</v>
      </c>
      <c r="J128" s="140" t="e">
        <f>+rawWB2C!J130</f>
        <v>#N/A</v>
      </c>
      <c r="K128" s="140" t="e">
        <f>+rawWB2C!K130</f>
        <v>#N/A</v>
      </c>
      <c r="L128" s="140" t="e">
        <f>+rawWB2C!L130</f>
        <v>#N/A</v>
      </c>
      <c r="M128" s="140" t="e">
        <f>+rawWB2C!M130</f>
        <v>#N/A</v>
      </c>
      <c r="N128" s="140" t="e">
        <f>+rawWB2C!N130</f>
        <v>#N/A</v>
      </c>
      <c r="O128" s="140" t="e">
        <f>+rawWB2C!O130</f>
        <v>#N/A</v>
      </c>
      <c r="P128" s="140" t="e">
        <f>+rawWB2C!P130</f>
        <v>#N/A</v>
      </c>
      <c r="Q128" s="140" t="e">
        <f>+rawWB2C!Q130</f>
        <v>#N/A</v>
      </c>
      <c r="R128" s="140" t="e">
        <f>+rawWB2C!R130</f>
        <v>#N/A</v>
      </c>
      <c r="S128" s="140" t="e">
        <f>+rawWB2C!S130</f>
        <v>#N/A</v>
      </c>
      <c r="T128" s="140" t="e">
        <f>+rawWB2C!T130</f>
        <v>#N/A</v>
      </c>
      <c r="U128" s="140" t="e">
        <f>+rawWB2C!U130</f>
        <v>#N/A</v>
      </c>
      <c r="V128" s="140" t="e">
        <f>+rawWB2C!V130</f>
        <v>#N/A</v>
      </c>
      <c r="W128" s="140" t="e">
        <f>+rawWB2C!W130</f>
        <v>#N/A</v>
      </c>
      <c r="X128" s="140" t="e">
        <f>+rawWB2C!X130</f>
        <v>#N/A</v>
      </c>
      <c r="Y128" s="140" t="e">
        <f>+rawWB2C!Y130</f>
        <v>#N/A</v>
      </c>
      <c r="Z128" s="140" t="e">
        <f>+rawWB2C!Z130</f>
        <v>#N/A</v>
      </c>
      <c r="AA128" s="140" t="e">
        <f>+rawWB2C!AA130</f>
        <v>#N/A</v>
      </c>
      <c r="AB128" s="140" t="e">
        <f>+rawWB2C!AB130</f>
        <v>#N/A</v>
      </c>
      <c r="AC128" s="140" t="e">
        <f>+rawWB2C!AC130</f>
        <v>#N/A</v>
      </c>
      <c r="AD128" s="140" t="e">
        <f>+rawWB2C!AD130</f>
        <v>#N/A</v>
      </c>
      <c r="AE128" s="140" t="e">
        <f>+rawWB2C!AE130</f>
        <v>#N/A</v>
      </c>
      <c r="AF128" s="140" t="e">
        <f>+rawWB2C!AF130</f>
        <v>#N/A</v>
      </c>
      <c r="AG128" s="140" t="e">
        <f>+rawWB2C!AG130</f>
        <v>#N/A</v>
      </c>
      <c r="AH128" s="140" t="e">
        <f>+rawWB2C!AH130</f>
        <v>#N/A</v>
      </c>
      <c r="AI128" s="140" t="e">
        <f>+rawWB2C!AI130</f>
        <v>#N/A</v>
      </c>
      <c r="AJ128" s="140" t="e">
        <f>+rawWB2C!AJ130</f>
        <v>#N/A</v>
      </c>
      <c r="AK128" s="140" t="e">
        <f>+rawWB2C!AK130</f>
        <v>#N/A</v>
      </c>
      <c r="AL128" s="140" t="e">
        <f>+rawWB2C!AL130</f>
        <v>#N/A</v>
      </c>
      <c r="AM128" s="140" t="e">
        <f>+rawWB2C!AM130</f>
        <v>#N/A</v>
      </c>
      <c r="AN128" s="140"/>
      <c r="AO128" s="140"/>
      <c r="AP128" s="140"/>
      <c r="AQ128" s="140"/>
      <c r="AR128" s="140"/>
      <c r="AS128" s="140"/>
      <c r="AT128" s="140"/>
      <c r="AU128" s="140"/>
      <c r="AV128" s="140"/>
      <c r="AW128" s="140"/>
      <c r="AX128" s="100"/>
      <c r="AY128" s="140"/>
      <c r="AZ128" s="140"/>
      <c r="BA128" s="140"/>
      <c r="BB128" s="140"/>
      <c r="BC128" s="140"/>
      <c r="BD128" s="140"/>
      <c r="BE128" s="140"/>
      <c r="BF128" s="140"/>
      <c r="BG128" s="140"/>
      <c r="BH128" s="100"/>
      <c r="BI128" s="100"/>
      <c r="BJ128" s="100"/>
      <c r="BK128" s="100"/>
      <c r="BL128" s="100"/>
      <c r="BM128" s="100"/>
      <c r="BN128" s="100"/>
      <c r="BO128" s="100"/>
      <c r="BP128" s="100"/>
      <c r="BQ128" s="100"/>
      <c r="BR128" s="100"/>
      <c r="BS128" s="100"/>
    </row>
    <row r="129" spans="1:71" x14ac:dyDescent="0.25">
      <c r="A129" s="139" t="str">
        <f>+IF(AND(B129='1.5C'!B129,'1.5C'!C129=WB2C!C129),"","NFG")</f>
        <v/>
      </c>
      <c r="B129" s="100" t="str">
        <f t="shared" ref="B129:C129" si="43">+B47</f>
        <v>Cruise</v>
      </c>
      <c r="C129" s="100" t="str">
        <f t="shared" si="43"/>
        <v>Cruise (GT) 2,000 - 9,999</v>
      </c>
      <c r="D129" s="140" t="e">
        <f>+rawWB2C!D131</f>
        <v>#N/A</v>
      </c>
      <c r="E129" s="140" t="e">
        <f>+rawWB2C!E131</f>
        <v>#N/A</v>
      </c>
      <c r="F129" s="140" t="e">
        <f>+rawWB2C!F131</f>
        <v>#N/A</v>
      </c>
      <c r="G129" s="140" t="e">
        <f>+rawWB2C!G131</f>
        <v>#N/A</v>
      </c>
      <c r="H129" s="140" t="e">
        <f>+rawWB2C!H131</f>
        <v>#N/A</v>
      </c>
      <c r="I129" s="140" t="e">
        <f>+rawWB2C!I131</f>
        <v>#N/A</v>
      </c>
      <c r="J129" s="140" t="e">
        <f>+rawWB2C!J131</f>
        <v>#N/A</v>
      </c>
      <c r="K129" s="140" t="e">
        <f>+rawWB2C!K131</f>
        <v>#N/A</v>
      </c>
      <c r="L129" s="140" t="e">
        <f>+rawWB2C!L131</f>
        <v>#N/A</v>
      </c>
      <c r="M129" s="140" t="e">
        <f>+rawWB2C!M131</f>
        <v>#N/A</v>
      </c>
      <c r="N129" s="140" t="e">
        <f>+rawWB2C!N131</f>
        <v>#N/A</v>
      </c>
      <c r="O129" s="140" t="e">
        <f>+rawWB2C!O131</f>
        <v>#N/A</v>
      </c>
      <c r="P129" s="140" t="e">
        <f>+rawWB2C!P131</f>
        <v>#N/A</v>
      </c>
      <c r="Q129" s="140" t="e">
        <f>+rawWB2C!Q131</f>
        <v>#N/A</v>
      </c>
      <c r="R129" s="140" t="e">
        <f>+rawWB2C!R131</f>
        <v>#N/A</v>
      </c>
      <c r="S129" s="140" t="e">
        <f>+rawWB2C!S131</f>
        <v>#N/A</v>
      </c>
      <c r="T129" s="140" t="e">
        <f>+rawWB2C!T131</f>
        <v>#N/A</v>
      </c>
      <c r="U129" s="140" t="e">
        <f>+rawWB2C!U131</f>
        <v>#N/A</v>
      </c>
      <c r="V129" s="140" t="e">
        <f>+rawWB2C!V131</f>
        <v>#N/A</v>
      </c>
      <c r="W129" s="140" t="e">
        <f>+rawWB2C!W131</f>
        <v>#N/A</v>
      </c>
      <c r="X129" s="140" t="e">
        <f>+rawWB2C!X131</f>
        <v>#N/A</v>
      </c>
      <c r="Y129" s="140" t="e">
        <f>+rawWB2C!Y131</f>
        <v>#N/A</v>
      </c>
      <c r="Z129" s="140" t="e">
        <f>+rawWB2C!Z131</f>
        <v>#N/A</v>
      </c>
      <c r="AA129" s="140" t="e">
        <f>+rawWB2C!AA131</f>
        <v>#N/A</v>
      </c>
      <c r="AB129" s="140" t="e">
        <f>+rawWB2C!AB131</f>
        <v>#N/A</v>
      </c>
      <c r="AC129" s="140" t="e">
        <f>+rawWB2C!AC131</f>
        <v>#N/A</v>
      </c>
      <c r="AD129" s="140" t="e">
        <f>+rawWB2C!AD131</f>
        <v>#N/A</v>
      </c>
      <c r="AE129" s="140" t="e">
        <f>+rawWB2C!AE131</f>
        <v>#N/A</v>
      </c>
      <c r="AF129" s="140" t="e">
        <f>+rawWB2C!AF131</f>
        <v>#N/A</v>
      </c>
      <c r="AG129" s="140" t="e">
        <f>+rawWB2C!AG131</f>
        <v>#N/A</v>
      </c>
      <c r="AH129" s="140" t="e">
        <f>+rawWB2C!AH131</f>
        <v>#N/A</v>
      </c>
      <c r="AI129" s="140" t="e">
        <f>+rawWB2C!AI131</f>
        <v>#N/A</v>
      </c>
      <c r="AJ129" s="140" t="e">
        <f>+rawWB2C!AJ131</f>
        <v>#N/A</v>
      </c>
      <c r="AK129" s="140" t="e">
        <f>+rawWB2C!AK131</f>
        <v>#N/A</v>
      </c>
      <c r="AL129" s="140" t="e">
        <f>+rawWB2C!AL131</f>
        <v>#N/A</v>
      </c>
      <c r="AM129" s="140" t="e">
        <f>+rawWB2C!AM131</f>
        <v>#N/A</v>
      </c>
      <c r="AN129" s="140"/>
      <c r="AO129" s="140"/>
      <c r="AP129" s="140"/>
      <c r="AQ129" s="140"/>
      <c r="AR129" s="140"/>
      <c r="AS129" s="140"/>
      <c r="AT129" s="140"/>
      <c r="AU129" s="140"/>
      <c r="AV129" s="140"/>
      <c r="AW129" s="140"/>
      <c r="AX129" s="100"/>
      <c r="AY129" s="140"/>
      <c r="AZ129" s="140"/>
      <c r="BA129" s="140"/>
      <c r="BB129" s="140"/>
      <c r="BC129" s="140"/>
      <c r="BD129" s="140"/>
      <c r="BE129" s="140"/>
      <c r="BF129" s="140"/>
      <c r="BG129" s="140"/>
      <c r="BH129" s="100"/>
      <c r="BI129" s="100"/>
      <c r="BJ129" s="100"/>
      <c r="BK129" s="100"/>
      <c r="BL129" s="100"/>
      <c r="BM129" s="100"/>
      <c r="BN129" s="100"/>
      <c r="BO129" s="100"/>
      <c r="BP129" s="100"/>
      <c r="BQ129" s="100"/>
      <c r="BR129" s="100"/>
      <c r="BS129" s="100"/>
    </row>
    <row r="130" spans="1:71" x14ac:dyDescent="0.25">
      <c r="A130" s="139" t="str">
        <f>+IF(AND(B130='1.5C'!B130,'1.5C'!C130=WB2C!C130),"","NFG")</f>
        <v/>
      </c>
      <c r="B130" s="100" t="str">
        <f t="shared" ref="B130:C130" si="44">+B48</f>
        <v>Cruise</v>
      </c>
      <c r="C130" s="100" t="str">
        <f t="shared" si="44"/>
        <v>Cruise (GT) 10,000 - 59,999</v>
      </c>
      <c r="D130" s="140" t="e">
        <f>+rawWB2C!D132</f>
        <v>#N/A</v>
      </c>
      <c r="E130" s="140" t="e">
        <f>+rawWB2C!E132</f>
        <v>#N/A</v>
      </c>
      <c r="F130" s="140" t="e">
        <f>+rawWB2C!F132</f>
        <v>#N/A</v>
      </c>
      <c r="G130" s="140" t="e">
        <f>+rawWB2C!G132</f>
        <v>#N/A</v>
      </c>
      <c r="H130" s="140" t="e">
        <f>+rawWB2C!H132</f>
        <v>#N/A</v>
      </c>
      <c r="I130" s="140" t="e">
        <f>+rawWB2C!I132</f>
        <v>#N/A</v>
      </c>
      <c r="J130" s="140" t="e">
        <f>+rawWB2C!J132</f>
        <v>#N/A</v>
      </c>
      <c r="K130" s="140" t="e">
        <f>+rawWB2C!K132</f>
        <v>#N/A</v>
      </c>
      <c r="L130" s="140" t="e">
        <f>+rawWB2C!L132</f>
        <v>#N/A</v>
      </c>
      <c r="M130" s="140" t="e">
        <f>+rawWB2C!M132</f>
        <v>#N/A</v>
      </c>
      <c r="N130" s="140" t="e">
        <f>+rawWB2C!N132</f>
        <v>#N/A</v>
      </c>
      <c r="O130" s="140" t="e">
        <f>+rawWB2C!O132</f>
        <v>#N/A</v>
      </c>
      <c r="P130" s="140" t="e">
        <f>+rawWB2C!P132</f>
        <v>#N/A</v>
      </c>
      <c r="Q130" s="140" t="e">
        <f>+rawWB2C!Q132</f>
        <v>#N/A</v>
      </c>
      <c r="R130" s="140" t="e">
        <f>+rawWB2C!R132</f>
        <v>#N/A</v>
      </c>
      <c r="S130" s="140" t="e">
        <f>+rawWB2C!S132</f>
        <v>#N/A</v>
      </c>
      <c r="T130" s="140" t="e">
        <f>+rawWB2C!T132</f>
        <v>#N/A</v>
      </c>
      <c r="U130" s="140" t="e">
        <f>+rawWB2C!U132</f>
        <v>#N/A</v>
      </c>
      <c r="V130" s="140" t="e">
        <f>+rawWB2C!V132</f>
        <v>#N/A</v>
      </c>
      <c r="W130" s="140" t="e">
        <f>+rawWB2C!W132</f>
        <v>#N/A</v>
      </c>
      <c r="X130" s="140" t="e">
        <f>+rawWB2C!X132</f>
        <v>#N/A</v>
      </c>
      <c r="Y130" s="140" t="e">
        <f>+rawWB2C!Y132</f>
        <v>#N/A</v>
      </c>
      <c r="Z130" s="140" t="e">
        <f>+rawWB2C!Z132</f>
        <v>#N/A</v>
      </c>
      <c r="AA130" s="140" t="e">
        <f>+rawWB2C!AA132</f>
        <v>#N/A</v>
      </c>
      <c r="AB130" s="140" t="e">
        <f>+rawWB2C!AB132</f>
        <v>#N/A</v>
      </c>
      <c r="AC130" s="140" t="e">
        <f>+rawWB2C!AC132</f>
        <v>#N/A</v>
      </c>
      <c r="AD130" s="140" t="e">
        <f>+rawWB2C!AD132</f>
        <v>#N/A</v>
      </c>
      <c r="AE130" s="140" t="e">
        <f>+rawWB2C!AE132</f>
        <v>#N/A</v>
      </c>
      <c r="AF130" s="140" t="e">
        <f>+rawWB2C!AF132</f>
        <v>#N/A</v>
      </c>
      <c r="AG130" s="140" t="e">
        <f>+rawWB2C!AG132</f>
        <v>#N/A</v>
      </c>
      <c r="AH130" s="140" t="e">
        <f>+rawWB2C!AH132</f>
        <v>#N/A</v>
      </c>
      <c r="AI130" s="140" t="e">
        <f>+rawWB2C!AI132</f>
        <v>#N/A</v>
      </c>
      <c r="AJ130" s="140" t="e">
        <f>+rawWB2C!AJ132</f>
        <v>#N/A</v>
      </c>
      <c r="AK130" s="140" t="e">
        <f>+rawWB2C!AK132</f>
        <v>#N/A</v>
      </c>
      <c r="AL130" s="140" t="e">
        <f>+rawWB2C!AL132</f>
        <v>#N/A</v>
      </c>
      <c r="AM130" s="140" t="e">
        <f>+rawWB2C!AM132</f>
        <v>#N/A</v>
      </c>
      <c r="AN130" s="140"/>
      <c r="AO130" s="140"/>
      <c r="AP130" s="140"/>
      <c r="AQ130" s="140"/>
      <c r="AR130" s="140"/>
      <c r="AS130" s="140"/>
      <c r="AT130" s="140"/>
      <c r="AU130" s="140"/>
      <c r="AV130" s="140"/>
      <c r="AW130" s="140"/>
      <c r="AX130" s="100"/>
      <c r="AY130" s="140"/>
      <c r="AZ130" s="140"/>
      <c r="BA130" s="140"/>
      <c r="BB130" s="140"/>
      <c r="BC130" s="140"/>
      <c r="BD130" s="140"/>
      <c r="BE130" s="140"/>
      <c r="BF130" s="140"/>
      <c r="BG130" s="140"/>
      <c r="BH130" s="100"/>
      <c r="BI130" s="100"/>
      <c r="BJ130" s="100"/>
      <c r="BK130" s="100"/>
      <c r="BL130" s="100"/>
      <c r="BM130" s="100"/>
      <c r="BN130" s="100"/>
      <c r="BO130" s="100"/>
      <c r="BP130" s="100"/>
      <c r="BQ130" s="100"/>
      <c r="BR130" s="100"/>
      <c r="BS130" s="100"/>
    </row>
    <row r="131" spans="1:71" x14ac:dyDescent="0.25">
      <c r="A131" s="139" t="str">
        <f>+IF(AND(B131='1.5C'!B131,'1.5C'!C131=WB2C!C131),"","NFG")</f>
        <v/>
      </c>
      <c r="B131" s="100" t="str">
        <f t="shared" ref="B131:C131" si="45">+B49</f>
        <v>Cruise</v>
      </c>
      <c r="C131" s="100" t="str">
        <f t="shared" si="45"/>
        <v>Cruise (GT) 60,000 - 99,999</v>
      </c>
      <c r="D131" s="140" t="e">
        <f>+rawWB2C!D133</f>
        <v>#N/A</v>
      </c>
      <c r="E131" s="140" t="e">
        <f>+rawWB2C!E133</f>
        <v>#N/A</v>
      </c>
      <c r="F131" s="140" t="e">
        <f>+rawWB2C!F133</f>
        <v>#N/A</v>
      </c>
      <c r="G131" s="140" t="e">
        <f>+rawWB2C!G133</f>
        <v>#N/A</v>
      </c>
      <c r="H131" s="140" t="e">
        <f>+rawWB2C!H133</f>
        <v>#N/A</v>
      </c>
      <c r="I131" s="140" t="e">
        <f>+rawWB2C!I133</f>
        <v>#N/A</v>
      </c>
      <c r="J131" s="140" t="e">
        <f>+rawWB2C!J133</f>
        <v>#N/A</v>
      </c>
      <c r="K131" s="140" t="e">
        <f>+rawWB2C!K133</f>
        <v>#N/A</v>
      </c>
      <c r="L131" s="140" t="e">
        <f>+rawWB2C!L133</f>
        <v>#N/A</v>
      </c>
      <c r="M131" s="140" t="e">
        <f>+rawWB2C!M133</f>
        <v>#N/A</v>
      </c>
      <c r="N131" s="140" t="e">
        <f>+rawWB2C!N133</f>
        <v>#N/A</v>
      </c>
      <c r="O131" s="140" t="e">
        <f>+rawWB2C!O133</f>
        <v>#N/A</v>
      </c>
      <c r="P131" s="140" t="e">
        <f>+rawWB2C!P133</f>
        <v>#N/A</v>
      </c>
      <c r="Q131" s="140" t="e">
        <f>+rawWB2C!Q133</f>
        <v>#N/A</v>
      </c>
      <c r="R131" s="140" t="e">
        <f>+rawWB2C!R133</f>
        <v>#N/A</v>
      </c>
      <c r="S131" s="140" t="e">
        <f>+rawWB2C!S133</f>
        <v>#N/A</v>
      </c>
      <c r="T131" s="140" t="e">
        <f>+rawWB2C!T133</f>
        <v>#N/A</v>
      </c>
      <c r="U131" s="140" t="e">
        <f>+rawWB2C!U133</f>
        <v>#N/A</v>
      </c>
      <c r="V131" s="140" t="e">
        <f>+rawWB2C!V133</f>
        <v>#N/A</v>
      </c>
      <c r="W131" s="140" t="e">
        <f>+rawWB2C!W133</f>
        <v>#N/A</v>
      </c>
      <c r="X131" s="140" t="e">
        <f>+rawWB2C!X133</f>
        <v>#N/A</v>
      </c>
      <c r="Y131" s="140" t="e">
        <f>+rawWB2C!Y133</f>
        <v>#N/A</v>
      </c>
      <c r="Z131" s="140" t="e">
        <f>+rawWB2C!Z133</f>
        <v>#N/A</v>
      </c>
      <c r="AA131" s="140" t="e">
        <f>+rawWB2C!AA133</f>
        <v>#N/A</v>
      </c>
      <c r="AB131" s="140" t="e">
        <f>+rawWB2C!AB133</f>
        <v>#N/A</v>
      </c>
      <c r="AC131" s="140" t="e">
        <f>+rawWB2C!AC133</f>
        <v>#N/A</v>
      </c>
      <c r="AD131" s="140" t="e">
        <f>+rawWB2C!AD133</f>
        <v>#N/A</v>
      </c>
      <c r="AE131" s="140" t="e">
        <f>+rawWB2C!AE133</f>
        <v>#N/A</v>
      </c>
      <c r="AF131" s="140" t="e">
        <f>+rawWB2C!AF133</f>
        <v>#N/A</v>
      </c>
      <c r="AG131" s="140" t="e">
        <f>+rawWB2C!AG133</f>
        <v>#N/A</v>
      </c>
      <c r="AH131" s="140" t="e">
        <f>+rawWB2C!AH133</f>
        <v>#N/A</v>
      </c>
      <c r="AI131" s="140" t="e">
        <f>+rawWB2C!AI133</f>
        <v>#N/A</v>
      </c>
      <c r="AJ131" s="140" t="e">
        <f>+rawWB2C!AJ133</f>
        <v>#N/A</v>
      </c>
      <c r="AK131" s="140" t="e">
        <f>+rawWB2C!AK133</f>
        <v>#N/A</v>
      </c>
      <c r="AL131" s="140" t="e">
        <f>+rawWB2C!AL133</f>
        <v>#N/A</v>
      </c>
      <c r="AM131" s="140" t="e">
        <f>+rawWB2C!AM133</f>
        <v>#N/A</v>
      </c>
      <c r="AN131" s="140"/>
      <c r="AO131" s="140"/>
      <c r="AP131" s="140"/>
      <c r="AQ131" s="140"/>
      <c r="AR131" s="140"/>
      <c r="AS131" s="140"/>
      <c r="AT131" s="140"/>
      <c r="AU131" s="140"/>
      <c r="AV131" s="140"/>
      <c r="AW131" s="140"/>
      <c r="AX131" s="100"/>
      <c r="AY131" s="140"/>
      <c r="AZ131" s="140"/>
      <c r="BA131" s="140"/>
      <c r="BB131" s="140"/>
      <c r="BC131" s="140"/>
      <c r="BD131" s="140"/>
      <c r="BE131" s="140"/>
      <c r="BF131" s="140"/>
      <c r="BG131" s="140"/>
      <c r="BH131" s="100"/>
      <c r="BI131" s="100"/>
      <c r="BJ131" s="100"/>
      <c r="BK131" s="100"/>
      <c r="BL131" s="100"/>
      <c r="BM131" s="100"/>
      <c r="BN131" s="100"/>
      <c r="BO131" s="100"/>
      <c r="BP131" s="100"/>
      <c r="BQ131" s="100"/>
      <c r="BR131" s="100"/>
      <c r="BS131" s="100"/>
    </row>
    <row r="132" spans="1:71" x14ac:dyDescent="0.25">
      <c r="A132" s="139" t="str">
        <f>+IF(AND(B132='1.5C'!B132,'1.5C'!C132=WB2C!C132),"","NFG")</f>
        <v/>
      </c>
      <c r="B132" s="100" t="str">
        <f t="shared" ref="B132:C132" si="46">+B50</f>
        <v>Cruise</v>
      </c>
      <c r="C132" s="100" t="str">
        <f t="shared" si="46"/>
        <v>Cruise (GT) 100,000 - 149,999</v>
      </c>
      <c r="D132" s="140" t="e">
        <f>+rawWB2C!D134</f>
        <v>#N/A</v>
      </c>
      <c r="E132" s="140" t="e">
        <f>+rawWB2C!E134</f>
        <v>#N/A</v>
      </c>
      <c r="F132" s="140" t="e">
        <f>+rawWB2C!F134</f>
        <v>#N/A</v>
      </c>
      <c r="G132" s="140" t="e">
        <f>+rawWB2C!G134</f>
        <v>#N/A</v>
      </c>
      <c r="H132" s="140" t="e">
        <f>+rawWB2C!H134</f>
        <v>#N/A</v>
      </c>
      <c r="I132" s="140" t="e">
        <f>+rawWB2C!I134</f>
        <v>#N/A</v>
      </c>
      <c r="J132" s="140" t="e">
        <f>+rawWB2C!J134</f>
        <v>#N/A</v>
      </c>
      <c r="K132" s="140" t="e">
        <f>+rawWB2C!K134</f>
        <v>#N/A</v>
      </c>
      <c r="L132" s="140" t="e">
        <f>+rawWB2C!L134</f>
        <v>#N/A</v>
      </c>
      <c r="M132" s="140" t="e">
        <f>+rawWB2C!M134</f>
        <v>#N/A</v>
      </c>
      <c r="N132" s="140" t="e">
        <f>+rawWB2C!N134</f>
        <v>#N/A</v>
      </c>
      <c r="O132" s="140" t="e">
        <f>+rawWB2C!O134</f>
        <v>#N/A</v>
      </c>
      <c r="P132" s="140" t="e">
        <f>+rawWB2C!P134</f>
        <v>#N/A</v>
      </c>
      <c r="Q132" s="140" t="e">
        <f>+rawWB2C!Q134</f>
        <v>#N/A</v>
      </c>
      <c r="R132" s="140" t="e">
        <f>+rawWB2C!R134</f>
        <v>#N/A</v>
      </c>
      <c r="S132" s="140" t="e">
        <f>+rawWB2C!S134</f>
        <v>#N/A</v>
      </c>
      <c r="T132" s="140" t="e">
        <f>+rawWB2C!T134</f>
        <v>#N/A</v>
      </c>
      <c r="U132" s="140" t="e">
        <f>+rawWB2C!U134</f>
        <v>#N/A</v>
      </c>
      <c r="V132" s="140" t="e">
        <f>+rawWB2C!V134</f>
        <v>#N/A</v>
      </c>
      <c r="W132" s="140" t="e">
        <f>+rawWB2C!W134</f>
        <v>#N/A</v>
      </c>
      <c r="X132" s="140" t="e">
        <f>+rawWB2C!X134</f>
        <v>#N/A</v>
      </c>
      <c r="Y132" s="140" t="e">
        <f>+rawWB2C!Y134</f>
        <v>#N/A</v>
      </c>
      <c r="Z132" s="140" t="e">
        <f>+rawWB2C!Z134</f>
        <v>#N/A</v>
      </c>
      <c r="AA132" s="140" t="e">
        <f>+rawWB2C!AA134</f>
        <v>#N/A</v>
      </c>
      <c r="AB132" s="140" t="e">
        <f>+rawWB2C!AB134</f>
        <v>#N/A</v>
      </c>
      <c r="AC132" s="140" t="e">
        <f>+rawWB2C!AC134</f>
        <v>#N/A</v>
      </c>
      <c r="AD132" s="140" t="e">
        <f>+rawWB2C!AD134</f>
        <v>#N/A</v>
      </c>
      <c r="AE132" s="140" t="e">
        <f>+rawWB2C!AE134</f>
        <v>#N/A</v>
      </c>
      <c r="AF132" s="140" t="e">
        <f>+rawWB2C!AF134</f>
        <v>#N/A</v>
      </c>
      <c r="AG132" s="140" t="e">
        <f>+rawWB2C!AG134</f>
        <v>#N/A</v>
      </c>
      <c r="AH132" s="140" t="e">
        <f>+rawWB2C!AH134</f>
        <v>#N/A</v>
      </c>
      <c r="AI132" s="140" t="e">
        <f>+rawWB2C!AI134</f>
        <v>#N/A</v>
      </c>
      <c r="AJ132" s="140" t="e">
        <f>+rawWB2C!AJ134</f>
        <v>#N/A</v>
      </c>
      <c r="AK132" s="140" t="e">
        <f>+rawWB2C!AK134</f>
        <v>#N/A</v>
      </c>
      <c r="AL132" s="140" t="e">
        <f>+rawWB2C!AL134</f>
        <v>#N/A</v>
      </c>
      <c r="AM132" s="140" t="e">
        <f>+rawWB2C!AM134</f>
        <v>#N/A</v>
      </c>
      <c r="AN132" s="140"/>
      <c r="AO132" s="140"/>
      <c r="AP132" s="140"/>
      <c r="AQ132" s="140"/>
      <c r="AR132" s="140"/>
      <c r="AS132" s="140"/>
      <c r="AT132" s="140"/>
      <c r="AU132" s="140"/>
      <c r="AV132" s="140"/>
      <c r="AW132" s="140"/>
      <c r="AX132" s="100"/>
      <c r="AY132" s="140"/>
      <c r="AZ132" s="140"/>
      <c r="BA132" s="140"/>
      <c r="BB132" s="140"/>
      <c r="BC132" s="140"/>
      <c r="BD132" s="140"/>
      <c r="BE132" s="140"/>
      <c r="BF132" s="140"/>
      <c r="BG132" s="140"/>
      <c r="BH132" s="100"/>
      <c r="BI132" s="100"/>
      <c r="BJ132" s="100"/>
      <c r="BK132" s="100"/>
      <c r="BL132" s="100"/>
      <c r="BM132" s="100"/>
      <c r="BN132" s="100"/>
      <c r="BO132" s="100"/>
      <c r="BP132" s="100"/>
      <c r="BQ132" s="100"/>
      <c r="BR132" s="100"/>
      <c r="BS132" s="100"/>
    </row>
    <row r="133" spans="1:71" x14ac:dyDescent="0.25">
      <c r="A133" s="139" t="str">
        <f>+IF(AND(B133='1.5C'!B133,'1.5C'!C133=WB2C!C133),"","NFG")</f>
        <v/>
      </c>
      <c r="B133" s="100" t="str">
        <f t="shared" ref="B133:C133" si="47">+B51</f>
        <v>Cruise</v>
      </c>
      <c r="C133" s="100" t="str">
        <f t="shared" si="47"/>
        <v>Cruise (GT) &gt;150,000</v>
      </c>
      <c r="D133" s="140" t="e">
        <f>+rawWB2C!D135</f>
        <v>#N/A</v>
      </c>
      <c r="E133" s="140" t="e">
        <f>+rawWB2C!E135</f>
        <v>#N/A</v>
      </c>
      <c r="F133" s="140" t="e">
        <f>+rawWB2C!F135</f>
        <v>#N/A</v>
      </c>
      <c r="G133" s="140" t="e">
        <f>+rawWB2C!G135</f>
        <v>#N/A</v>
      </c>
      <c r="H133" s="140" t="e">
        <f>+rawWB2C!H135</f>
        <v>#N/A</v>
      </c>
      <c r="I133" s="140" t="e">
        <f>+rawWB2C!I135</f>
        <v>#N/A</v>
      </c>
      <c r="J133" s="140" t="e">
        <f>+rawWB2C!J135</f>
        <v>#N/A</v>
      </c>
      <c r="K133" s="140" t="e">
        <f>+rawWB2C!K135</f>
        <v>#N/A</v>
      </c>
      <c r="L133" s="140" t="e">
        <f>+rawWB2C!L135</f>
        <v>#N/A</v>
      </c>
      <c r="M133" s="140" t="e">
        <f>+rawWB2C!M135</f>
        <v>#N/A</v>
      </c>
      <c r="N133" s="140" t="e">
        <f>+rawWB2C!N135</f>
        <v>#N/A</v>
      </c>
      <c r="O133" s="140" t="e">
        <f>+rawWB2C!O135</f>
        <v>#N/A</v>
      </c>
      <c r="P133" s="140" t="e">
        <f>+rawWB2C!P135</f>
        <v>#N/A</v>
      </c>
      <c r="Q133" s="140" t="e">
        <f>+rawWB2C!Q135</f>
        <v>#N/A</v>
      </c>
      <c r="R133" s="140" t="e">
        <f>+rawWB2C!R135</f>
        <v>#N/A</v>
      </c>
      <c r="S133" s="140" t="e">
        <f>+rawWB2C!S135</f>
        <v>#N/A</v>
      </c>
      <c r="T133" s="140" t="e">
        <f>+rawWB2C!T135</f>
        <v>#N/A</v>
      </c>
      <c r="U133" s="140" t="e">
        <f>+rawWB2C!U135</f>
        <v>#N/A</v>
      </c>
      <c r="V133" s="140" t="e">
        <f>+rawWB2C!V135</f>
        <v>#N/A</v>
      </c>
      <c r="W133" s="140" t="e">
        <f>+rawWB2C!W135</f>
        <v>#N/A</v>
      </c>
      <c r="X133" s="140" t="e">
        <f>+rawWB2C!X135</f>
        <v>#N/A</v>
      </c>
      <c r="Y133" s="140" t="e">
        <f>+rawWB2C!Y135</f>
        <v>#N/A</v>
      </c>
      <c r="Z133" s="140" t="e">
        <f>+rawWB2C!Z135</f>
        <v>#N/A</v>
      </c>
      <c r="AA133" s="140" t="e">
        <f>+rawWB2C!AA135</f>
        <v>#N/A</v>
      </c>
      <c r="AB133" s="140" t="e">
        <f>+rawWB2C!AB135</f>
        <v>#N/A</v>
      </c>
      <c r="AC133" s="140" t="e">
        <f>+rawWB2C!AC135</f>
        <v>#N/A</v>
      </c>
      <c r="AD133" s="140" t="e">
        <f>+rawWB2C!AD135</f>
        <v>#N/A</v>
      </c>
      <c r="AE133" s="140" t="e">
        <f>+rawWB2C!AE135</f>
        <v>#N/A</v>
      </c>
      <c r="AF133" s="140" t="e">
        <f>+rawWB2C!AF135</f>
        <v>#N/A</v>
      </c>
      <c r="AG133" s="140" t="e">
        <f>+rawWB2C!AG135</f>
        <v>#N/A</v>
      </c>
      <c r="AH133" s="140" t="e">
        <f>+rawWB2C!AH135</f>
        <v>#N/A</v>
      </c>
      <c r="AI133" s="140" t="e">
        <f>+rawWB2C!AI135</f>
        <v>#N/A</v>
      </c>
      <c r="AJ133" s="140" t="e">
        <f>+rawWB2C!AJ135</f>
        <v>#N/A</v>
      </c>
      <c r="AK133" s="140" t="e">
        <f>+rawWB2C!AK135</f>
        <v>#N/A</v>
      </c>
      <c r="AL133" s="140" t="e">
        <f>+rawWB2C!AL135</f>
        <v>#N/A</v>
      </c>
      <c r="AM133" s="140" t="e">
        <f>+rawWB2C!AM135</f>
        <v>#N/A</v>
      </c>
      <c r="AN133" s="140"/>
      <c r="AO133" s="140"/>
      <c r="AP133" s="140"/>
      <c r="AQ133" s="140"/>
      <c r="AR133" s="140"/>
      <c r="AS133" s="140"/>
      <c r="AT133" s="140"/>
      <c r="AU133" s="140"/>
      <c r="AV133" s="140"/>
      <c r="AW133" s="140"/>
      <c r="AX133" s="100"/>
      <c r="AY133" s="140"/>
      <c r="AZ133" s="140"/>
      <c r="BA133" s="140"/>
      <c r="BB133" s="140"/>
      <c r="BC133" s="140"/>
      <c r="BD133" s="140"/>
      <c r="BE133" s="140"/>
      <c r="BF133" s="140"/>
      <c r="BG133" s="140"/>
      <c r="BH133" s="100"/>
      <c r="BI133" s="100"/>
      <c r="BJ133" s="100"/>
      <c r="BK133" s="100"/>
      <c r="BL133" s="100"/>
      <c r="BM133" s="100"/>
      <c r="BN133" s="100"/>
      <c r="BO133" s="100"/>
      <c r="BP133" s="100"/>
      <c r="BQ133" s="100"/>
      <c r="BR133" s="100"/>
      <c r="BS133" s="100"/>
    </row>
    <row r="134" spans="1:71" x14ac:dyDescent="0.25">
      <c r="A134" s="139" t="str">
        <f>+IF(AND(B134='1.5C'!B134,'1.5C'!C134=WB2C!C134),"","NFG")</f>
        <v/>
      </c>
      <c r="B134" s="100" t="str">
        <f t="shared" ref="B134:C134" si="48">+B52</f>
        <v>Ferry RoRo and Passenger</v>
      </c>
      <c r="C134" s="100" t="str">
        <f t="shared" si="48"/>
        <v>Ferry RoRo and Passenger (GT) 0 - 1,999</v>
      </c>
      <c r="D134" s="140" t="e">
        <f>+rawWB2C!D136</f>
        <v>#N/A</v>
      </c>
      <c r="E134" s="140" t="e">
        <f>+rawWB2C!E136</f>
        <v>#N/A</v>
      </c>
      <c r="F134" s="140" t="e">
        <f>+rawWB2C!F136</f>
        <v>#N/A</v>
      </c>
      <c r="G134" s="140" t="e">
        <f>+rawWB2C!G136</f>
        <v>#N/A</v>
      </c>
      <c r="H134" s="140" t="e">
        <f>+rawWB2C!H136</f>
        <v>#N/A</v>
      </c>
      <c r="I134" s="140" t="e">
        <f>+rawWB2C!I136</f>
        <v>#N/A</v>
      </c>
      <c r="J134" s="140" t="e">
        <f>+rawWB2C!J136</f>
        <v>#N/A</v>
      </c>
      <c r="K134" s="140" t="e">
        <f>+rawWB2C!K136</f>
        <v>#N/A</v>
      </c>
      <c r="L134" s="140" t="e">
        <f>+rawWB2C!L136</f>
        <v>#N/A</v>
      </c>
      <c r="M134" s="140" t="e">
        <f>+rawWB2C!M136</f>
        <v>#N/A</v>
      </c>
      <c r="N134" s="140" t="e">
        <f>+rawWB2C!N136</f>
        <v>#N/A</v>
      </c>
      <c r="O134" s="140" t="e">
        <f>+rawWB2C!O136</f>
        <v>#N/A</v>
      </c>
      <c r="P134" s="140" t="e">
        <f>+rawWB2C!P136</f>
        <v>#N/A</v>
      </c>
      <c r="Q134" s="140" t="e">
        <f>+rawWB2C!Q136</f>
        <v>#N/A</v>
      </c>
      <c r="R134" s="140" t="e">
        <f>+rawWB2C!R136</f>
        <v>#N/A</v>
      </c>
      <c r="S134" s="140" t="e">
        <f>+rawWB2C!S136</f>
        <v>#N/A</v>
      </c>
      <c r="T134" s="140" t="e">
        <f>+rawWB2C!T136</f>
        <v>#N/A</v>
      </c>
      <c r="U134" s="140" t="e">
        <f>+rawWB2C!U136</f>
        <v>#N/A</v>
      </c>
      <c r="V134" s="140" t="e">
        <f>+rawWB2C!V136</f>
        <v>#N/A</v>
      </c>
      <c r="W134" s="140" t="e">
        <f>+rawWB2C!W136</f>
        <v>#N/A</v>
      </c>
      <c r="X134" s="140" t="e">
        <f>+rawWB2C!X136</f>
        <v>#N/A</v>
      </c>
      <c r="Y134" s="140" t="e">
        <f>+rawWB2C!Y136</f>
        <v>#N/A</v>
      </c>
      <c r="Z134" s="140" t="e">
        <f>+rawWB2C!Z136</f>
        <v>#N/A</v>
      </c>
      <c r="AA134" s="140" t="e">
        <f>+rawWB2C!AA136</f>
        <v>#N/A</v>
      </c>
      <c r="AB134" s="140" t="e">
        <f>+rawWB2C!AB136</f>
        <v>#N/A</v>
      </c>
      <c r="AC134" s="140" t="e">
        <f>+rawWB2C!AC136</f>
        <v>#N/A</v>
      </c>
      <c r="AD134" s="140" t="e">
        <f>+rawWB2C!AD136</f>
        <v>#N/A</v>
      </c>
      <c r="AE134" s="140" t="e">
        <f>+rawWB2C!AE136</f>
        <v>#N/A</v>
      </c>
      <c r="AF134" s="140" t="e">
        <f>+rawWB2C!AF136</f>
        <v>#N/A</v>
      </c>
      <c r="AG134" s="140" t="e">
        <f>+rawWB2C!AG136</f>
        <v>#N/A</v>
      </c>
      <c r="AH134" s="140" t="e">
        <f>+rawWB2C!AH136</f>
        <v>#N/A</v>
      </c>
      <c r="AI134" s="140" t="e">
        <f>+rawWB2C!AI136</f>
        <v>#N/A</v>
      </c>
      <c r="AJ134" s="140" t="e">
        <f>+rawWB2C!AJ136</f>
        <v>#N/A</v>
      </c>
      <c r="AK134" s="140" t="e">
        <f>+rawWB2C!AK136</f>
        <v>#N/A</v>
      </c>
      <c r="AL134" s="140" t="e">
        <f>+rawWB2C!AL136</f>
        <v>#N/A</v>
      </c>
      <c r="AM134" s="140" t="e">
        <f>+rawWB2C!AM136</f>
        <v>#N/A</v>
      </c>
      <c r="AN134" s="140"/>
      <c r="AO134" s="140"/>
      <c r="AP134" s="140"/>
      <c r="AQ134" s="140"/>
      <c r="AR134" s="140"/>
      <c r="AS134" s="140"/>
      <c r="AT134" s="140"/>
      <c r="AU134" s="140"/>
      <c r="AV134" s="140"/>
      <c r="AW134" s="140"/>
      <c r="AX134" s="100"/>
      <c r="AY134" s="140"/>
      <c r="AZ134" s="140"/>
      <c r="BA134" s="140"/>
      <c r="BB134" s="140"/>
      <c r="BC134" s="140"/>
      <c r="BD134" s="140"/>
      <c r="BE134" s="140"/>
      <c r="BF134" s="140"/>
      <c r="BG134" s="140"/>
      <c r="BH134" s="100"/>
      <c r="BI134" s="100"/>
      <c r="BJ134" s="100"/>
      <c r="BK134" s="100"/>
      <c r="BL134" s="100"/>
      <c r="BM134" s="100"/>
      <c r="BN134" s="100"/>
      <c r="BO134" s="100"/>
      <c r="BP134" s="100"/>
      <c r="BQ134" s="100"/>
      <c r="BR134" s="100"/>
      <c r="BS134" s="100"/>
    </row>
    <row r="135" spans="1:71" x14ac:dyDescent="0.25">
      <c r="A135" s="139" t="str">
        <f>+IF(AND(B135='1.5C'!B135,'1.5C'!C135=WB2C!C135),"","NFG")</f>
        <v/>
      </c>
      <c r="B135" s="100" t="str">
        <f t="shared" ref="B135:C135" si="49">+B53</f>
        <v>Ferry RoRo and Passenger</v>
      </c>
      <c r="C135" s="100" t="str">
        <f t="shared" si="49"/>
        <v>Ferry RoRo and Passenger (GT) 2,000 - 4,999</v>
      </c>
      <c r="D135" s="140" t="e">
        <f>+rawWB2C!D137</f>
        <v>#N/A</v>
      </c>
      <c r="E135" s="140" t="e">
        <f>+rawWB2C!E137</f>
        <v>#N/A</v>
      </c>
      <c r="F135" s="140" t="e">
        <f>+rawWB2C!F137</f>
        <v>#N/A</v>
      </c>
      <c r="G135" s="140" t="e">
        <f>+rawWB2C!G137</f>
        <v>#N/A</v>
      </c>
      <c r="H135" s="140" t="e">
        <f>+rawWB2C!H137</f>
        <v>#N/A</v>
      </c>
      <c r="I135" s="140" t="e">
        <f>+rawWB2C!I137</f>
        <v>#N/A</v>
      </c>
      <c r="J135" s="140" t="e">
        <f>+rawWB2C!J137</f>
        <v>#N/A</v>
      </c>
      <c r="K135" s="140" t="e">
        <f>+rawWB2C!K137</f>
        <v>#N/A</v>
      </c>
      <c r="L135" s="140" t="e">
        <f>+rawWB2C!L137</f>
        <v>#N/A</v>
      </c>
      <c r="M135" s="140" t="e">
        <f>+rawWB2C!M137</f>
        <v>#N/A</v>
      </c>
      <c r="N135" s="140" t="e">
        <f>+rawWB2C!N137</f>
        <v>#N/A</v>
      </c>
      <c r="O135" s="140" t="e">
        <f>+rawWB2C!O137</f>
        <v>#N/A</v>
      </c>
      <c r="P135" s="140" t="e">
        <f>+rawWB2C!P137</f>
        <v>#N/A</v>
      </c>
      <c r="Q135" s="140" t="e">
        <f>+rawWB2C!Q137</f>
        <v>#N/A</v>
      </c>
      <c r="R135" s="140" t="e">
        <f>+rawWB2C!R137</f>
        <v>#N/A</v>
      </c>
      <c r="S135" s="140" t="e">
        <f>+rawWB2C!S137</f>
        <v>#N/A</v>
      </c>
      <c r="T135" s="140" t="e">
        <f>+rawWB2C!T137</f>
        <v>#N/A</v>
      </c>
      <c r="U135" s="140" t="e">
        <f>+rawWB2C!U137</f>
        <v>#N/A</v>
      </c>
      <c r="V135" s="140" t="e">
        <f>+rawWB2C!V137</f>
        <v>#N/A</v>
      </c>
      <c r="W135" s="140" t="e">
        <f>+rawWB2C!W137</f>
        <v>#N/A</v>
      </c>
      <c r="X135" s="140" t="e">
        <f>+rawWB2C!X137</f>
        <v>#N/A</v>
      </c>
      <c r="Y135" s="140" t="e">
        <f>+rawWB2C!Y137</f>
        <v>#N/A</v>
      </c>
      <c r="Z135" s="140" t="e">
        <f>+rawWB2C!Z137</f>
        <v>#N/A</v>
      </c>
      <c r="AA135" s="140" t="e">
        <f>+rawWB2C!AA137</f>
        <v>#N/A</v>
      </c>
      <c r="AB135" s="140" t="e">
        <f>+rawWB2C!AB137</f>
        <v>#N/A</v>
      </c>
      <c r="AC135" s="140" t="e">
        <f>+rawWB2C!AC137</f>
        <v>#N/A</v>
      </c>
      <c r="AD135" s="140" t="e">
        <f>+rawWB2C!AD137</f>
        <v>#N/A</v>
      </c>
      <c r="AE135" s="140" t="e">
        <f>+rawWB2C!AE137</f>
        <v>#N/A</v>
      </c>
      <c r="AF135" s="140" t="e">
        <f>+rawWB2C!AF137</f>
        <v>#N/A</v>
      </c>
      <c r="AG135" s="140" t="e">
        <f>+rawWB2C!AG137</f>
        <v>#N/A</v>
      </c>
      <c r="AH135" s="140" t="e">
        <f>+rawWB2C!AH137</f>
        <v>#N/A</v>
      </c>
      <c r="AI135" s="140" t="e">
        <f>+rawWB2C!AI137</f>
        <v>#N/A</v>
      </c>
      <c r="AJ135" s="140" t="e">
        <f>+rawWB2C!AJ137</f>
        <v>#N/A</v>
      </c>
      <c r="AK135" s="140" t="e">
        <f>+rawWB2C!AK137</f>
        <v>#N/A</v>
      </c>
      <c r="AL135" s="140" t="e">
        <f>+rawWB2C!AL137</f>
        <v>#N/A</v>
      </c>
      <c r="AM135" s="140" t="e">
        <f>+rawWB2C!AM137</f>
        <v>#N/A</v>
      </c>
      <c r="AN135" s="140"/>
      <c r="AO135" s="140"/>
      <c r="AP135" s="140"/>
      <c r="AQ135" s="140"/>
      <c r="AR135" s="140"/>
      <c r="AS135" s="140"/>
      <c r="AT135" s="140"/>
      <c r="AU135" s="140"/>
      <c r="AV135" s="140"/>
      <c r="AW135" s="140"/>
      <c r="AX135" s="100"/>
      <c r="AY135" s="140"/>
      <c r="AZ135" s="140"/>
      <c r="BA135" s="140"/>
      <c r="BB135" s="140"/>
      <c r="BC135" s="140"/>
      <c r="BD135" s="140"/>
      <c r="BE135" s="140"/>
      <c r="BF135" s="140"/>
      <c r="BG135" s="140"/>
      <c r="BH135" s="100"/>
      <c r="BI135" s="100"/>
      <c r="BJ135" s="100"/>
      <c r="BK135" s="100"/>
      <c r="BL135" s="100"/>
      <c r="BM135" s="100"/>
      <c r="BN135" s="100"/>
      <c r="BO135" s="100"/>
      <c r="BP135" s="100"/>
      <c r="BQ135" s="100"/>
      <c r="BR135" s="100"/>
      <c r="BS135" s="100"/>
    </row>
    <row r="136" spans="1:71" x14ac:dyDescent="0.25">
      <c r="A136" s="139" t="str">
        <f>+IF(AND(B136='1.5C'!B136,'1.5C'!C136=WB2C!C136),"","NFG")</f>
        <v/>
      </c>
      <c r="B136" s="100" t="str">
        <f t="shared" ref="B136:C136" si="50">+B54</f>
        <v>Ferry RoRo and Passenger</v>
      </c>
      <c r="C136" s="100" t="str">
        <f t="shared" si="50"/>
        <v>Ferry RoRo and Passenger (GT) 5,000 - 9,999</v>
      </c>
      <c r="D136" s="140" t="e">
        <f>+rawWB2C!D138</f>
        <v>#N/A</v>
      </c>
      <c r="E136" s="140" t="e">
        <f>+rawWB2C!E138</f>
        <v>#N/A</v>
      </c>
      <c r="F136" s="140" t="e">
        <f>+rawWB2C!F138</f>
        <v>#N/A</v>
      </c>
      <c r="G136" s="140" t="e">
        <f>+rawWB2C!G138</f>
        <v>#N/A</v>
      </c>
      <c r="H136" s="140" t="e">
        <f>+rawWB2C!H138</f>
        <v>#N/A</v>
      </c>
      <c r="I136" s="140" t="e">
        <f>+rawWB2C!I138</f>
        <v>#N/A</v>
      </c>
      <c r="J136" s="140" t="e">
        <f>+rawWB2C!J138</f>
        <v>#N/A</v>
      </c>
      <c r="K136" s="140" t="e">
        <f>+rawWB2C!K138</f>
        <v>#N/A</v>
      </c>
      <c r="L136" s="140" t="e">
        <f>+rawWB2C!L138</f>
        <v>#N/A</v>
      </c>
      <c r="M136" s="140" t="e">
        <f>+rawWB2C!M138</f>
        <v>#N/A</v>
      </c>
      <c r="N136" s="140" t="e">
        <f>+rawWB2C!N138</f>
        <v>#N/A</v>
      </c>
      <c r="O136" s="140" t="e">
        <f>+rawWB2C!O138</f>
        <v>#N/A</v>
      </c>
      <c r="P136" s="140" t="e">
        <f>+rawWB2C!P138</f>
        <v>#N/A</v>
      </c>
      <c r="Q136" s="140" t="e">
        <f>+rawWB2C!Q138</f>
        <v>#N/A</v>
      </c>
      <c r="R136" s="140" t="e">
        <f>+rawWB2C!R138</f>
        <v>#N/A</v>
      </c>
      <c r="S136" s="140" t="e">
        <f>+rawWB2C!S138</f>
        <v>#N/A</v>
      </c>
      <c r="T136" s="140" t="e">
        <f>+rawWB2C!T138</f>
        <v>#N/A</v>
      </c>
      <c r="U136" s="140" t="e">
        <f>+rawWB2C!U138</f>
        <v>#N/A</v>
      </c>
      <c r="V136" s="140" t="e">
        <f>+rawWB2C!V138</f>
        <v>#N/A</v>
      </c>
      <c r="W136" s="140" t="e">
        <f>+rawWB2C!W138</f>
        <v>#N/A</v>
      </c>
      <c r="X136" s="140" t="e">
        <f>+rawWB2C!X138</f>
        <v>#N/A</v>
      </c>
      <c r="Y136" s="140" t="e">
        <f>+rawWB2C!Y138</f>
        <v>#N/A</v>
      </c>
      <c r="Z136" s="140" t="e">
        <f>+rawWB2C!Z138</f>
        <v>#N/A</v>
      </c>
      <c r="AA136" s="140" t="e">
        <f>+rawWB2C!AA138</f>
        <v>#N/A</v>
      </c>
      <c r="AB136" s="140" t="e">
        <f>+rawWB2C!AB138</f>
        <v>#N/A</v>
      </c>
      <c r="AC136" s="140" t="e">
        <f>+rawWB2C!AC138</f>
        <v>#N/A</v>
      </c>
      <c r="AD136" s="140" t="e">
        <f>+rawWB2C!AD138</f>
        <v>#N/A</v>
      </c>
      <c r="AE136" s="140" t="e">
        <f>+rawWB2C!AE138</f>
        <v>#N/A</v>
      </c>
      <c r="AF136" s="140" t="e">
        <f>+rawWB2C!AF138</f>
        <v>#N/A</v>
      </c>
      <c r="AG136" s="140" t="e">
        <f>+rawWB2C!AG138</f>
        <v>#N/A</v>
      </c>
      <c r="AH136" s="140" t="e">
        <f>+rawWB2C!AH138</f>
        <v>#N/A</v>
      </c>
      <c r="AI136" s="140" t="e">
        <f>+rawWB2C!AI138</f>
        <v>#N/A</v>
      </c>
      <c r="AJ136" s="140" t="e">
        <f>+rawWB2C!AJ138</f>
        <v>#N/A</v>
      </c>
      <c r="AK136" s="140" t="e">
        <f>+rawWB2C!AK138</f>
        <v>#N/A</v>
      </c>
      <c r="AL136" s="140" t="e">
        <f>+rawWB2C!AL138</f>
        <v>#N/A</v>
      </c>
      <c r="AM136" s="140" t="e">
        <f>+rawWB2C!AM138</f>
        <v>#N/A</v>
      </c>
      <c r="AN136" s="140"/>
      <c r="AO136" s="140"/>
      <c r="AP136" s="140"/>
      <c r="AQ136" s="140"/>
      <c r="AR136" s="140"/>
      <c r="AS136" s="140"/>
      <c r="AT136" s="140"/>
      <c r="AU136" s="140"/>
      <c r="AV136" s="140"/>
      <c r="AW136" s="140"/>
      <c r="AX136" s="100"/>
      <c r="AY136" s="140"/>
      <c r="AZ136" s="140"/>
      <c r="BA136" s="140"/>
      <c r="BB136" s="140"/>
      <c r="BC136" s="140"/>
      <c r="BD136" s="140"/>
      <c r="BE136" s="140"/>
      <c r="BF136" s="140"/>
      <c r="BG136" s="140"/>
      <c r="BH136" s="100"/>
      <c r="BI136" s="100"/>
      <c r="BJ136" s="100"/>
      <c r="BK136" s="100"/>
      <c r="BL136" s="100"/>
      <c r="BM136" s="100"/>
      <c r="BN136" s="100"/>
      <c r="BO136" s="100"/>
      <c r="BP136" s="100"/>
      <c r="BQ136" s="100"/>
      <c r="BR136" s="100"/>
      <c r="BS136" s="100"/>
    </row>
    <row r="137" spans="1:71" x14ac:dyDescent="0.25">
      <c r="A137" s="139" t="str">
        <f>+IF(AND(B137='1.5C'!B137,'1.5C'!C137=WB2C!C137),"","NFG")</f>
        <v/>
      </c>
      <c r="B137" s="100" t="str">
        <f t="shared" ref="B137:C137" si="51">+B55</f>
        <v>Ferry RoRo and Passenger</v>
      </c>
      <c r="C137" s="100" t="str">
        <f t="shared" si="51"/>
        <v>Ferry RoRo and Passenger (GT) 10,000 - 19,999</v>
      </c>
      <c r="D137" s="140" t="e">
        <f>+rawWB2C!D139</f>
        <v>#N/A</v>
      </c>
      <c r="E137" s="140" t="e">
        <f>+rawWB2C!E139</f>
        <v>#N/A</v>
      </c>
      <c r="F137" s="140" t="e">
        <f>+rawWB2C!F139</f>
        <v>#N/A</v>
      </c>
      <c r="G137" s="140" t="e">
        <f>+rawWB2C!G139</f>
        <v>#N/A</v>
      </c>
      <c r="H137" s="140" t="e">
        <f>+rawWB2C!H139</f>
        <v>#N/A</v>
      </c>
      <c r="I137" s="140" t="e">
        <f>+rawWB2C!I139</f>
        <v>#N/A</v>
      </c>
      <c r="J137" s="140" t="e">
        <f>+rawWB2C!J139</f>
        <v>#N/A</v>
      </c>
      <c r="K137" s="140" t="e">
        <f>+rawWB2C!K139</f>
        <v>#N/A</v>
      </c>
      <c r="L137" s="140" t="e">
        <f>+rawWB2C!L139</f>
        <v>#N/A</v>
      </c>
      <c r="M137" s="140" t="e">
        <f>+rawWB2C!M139</f>
        <v>#N/A</v>
      </c>
      <c r="N137" s="140" t="e">
        <f>+rawWB2C!N139</f>
        <v>#N/A</v>
      </c>
      <c r="O137" s="140" t="e">
        <f>+rawWB2C!O139</f>
        <v>#N/A</v>
      </c>
      <c r="P137" s="140" t="e">
        <f>+rawWB2C!P139</f>
        <v>#N/A</v>
      </c>
      <c r="Q137" s="140" t="e">
        <f>+rawWB2C!Q139</f>
        <v>#N/A</v>
      </c>
      <c r="R137" s="140" t="e">
        <f>+rawWB2C!R139</f>
        <v>#N/A</v>
      </c>
      <c r="S137" s="140" t="e">
        <f>+rawWB2C!S139</f>
        <v>#N/A</v>
      </c>
      <c r="T137" s="140" t="e">
        <f>+rawWB2C!T139</f>
        <v>#N/A</v>
      </c>
      <c r="U137" s="140" t="e">
        <f>+rawWB2C!U139</f>
        <v>#N/A</v>
      </c>
      <c r="V137" s="140" t="e">
        <f>+rawWB2C!V139</f>
        <v>#N/A</v>
      </c>
      <c r="W137" s="140" t="e">
        <f>+rawWB2C!W139</f>
        <v>#N/A</v>
      </c>
      <c r="X137" s="140" t="e">
        <f>+rawWB2C!X139</f>
        <v>#N/A</v>
      </c>
      <c r="Y137" s="140" t="e">
        <f>+rawWB2C!Y139</f>
        <v>#N/A</v>
      </c>
      <c r="Z137" s="140" t="e">
        <f>+rawWB2C!Z139</f>
        <v>#N/A</v>
      </c>
      <c r="AA137" s="140" t="e">
        <f>+rawWB2C!AA139</f>
        <v>#N/A</v>
      </c>
      <c r="AB137" s="140" t="e">
        <f>+rawWB2C!AB139</f>
        <v>#N/A</v>
      </c>
      <c r="AC137" s="140" t="e">
        <f>+rawWB2C!AC139</f>
        <v>#N/A</v>
      </c>
      <c r="AD137" s="140" t="e">
        <f>+rawWB2C!AD139</f>
        <v>#N/A</v>
      </c>
      <c r="AE137" s="140" t="e">
        <f>+rawWB2C!AE139</f>
        <v>#N/A</v>
      </c>
      <c r="AF137" s="140" t="e">
        <f>+rawWB2C!AF139</f>
        <v>#N/A</v>
      </c>
      <c r="AG137" s="140" t="e">
        <f>+rawWB2C!AG139</f>
        <v>#N/A</v>
      </c>
      <c r="AH137" s="140" t="e">
        <f>+rawWB2C!AH139</f>
        <v>#N/A</v>
      </c>
      <c r="AI137" s="140" t="e">
        <f>+rawWB2C!AI139</f>
        <v>#N/A</v>
      </c>
      <c r="AJ137" s="140" t="e">
        <f>+rawWB2C!AJ139</f>
        <v>#N/A</v>
      </c>
      <c r="AK137" s="140" t="e">
        <f>+rawWB2C!AK139</f>
        <v>#N/A</v>
      </c>
      <c r="AL137" s="140" t="e">
        <f>+rawWB2C!AL139</f>
        <v>#N/A</v>
      </c>
      <c r="AM137" s="140" t="e">
        <f>+rawWB2C!AM139</f>
        <v>#N/A</v>
      </c>
      <c r="AN137" s="140"/>
      <c r="AO137" s="140"/>
      <c r="AP137" s="140"/>
      <c r="AQ137" s="140"/>
      <c r="AR137" s="140"/>
      <c r="AS137" s="140"/>
      <c r="AT137" s="140"/>
      <c r="AU137" s="140"/>
      <c r="AV137" s="140"/>
      <c r="AW137" s="140"/>
      <c r="AX137" s="100"/>
      <c r="AY137" s="140"/>
      <c r="AZ137" s="140"/>
      <c r="BA137" s="140"/>
      <c r="BB137" s="140"/>
      <c r="BC137" s="140"/>
      <c r="BD137" s="140"/>
      <c r="BE137" s="140"/>
      <c r="BF137" s="140"/>
      <c r="BG137" s="140"/>
      <c r="BH137" s="100"/>
      <c r="BI137" s="100"/>
      <c r="BJ137" s="100"/>
      <c r="BK137" s="100"/>
      <c r="BL137" s="100"/>
      <c r="BM137" s="100"/>
      <c r="BN137" s="100"/>
      <c r="BO137" s="100"/>
      <c r="BP137" s="100"/>
      <c r="BQ137" s="100"/>
      <c r="BR137" s="100"/>
      <c r="BS137" s="100"/>
    </row>
    <row r="138" spans="1:71" x14ac:dyDescent="0.25">
      <c r="A138" s="139" t="str">
        <f>+IF(AND(B138='1.5C'!B138,'1.5C'!C138=WB2C!C138),"","NFG")</f>
        <v/>
      </c>
      <c r="B138" s="100" t="str">
        <f t="shared" ref="B138:C138" si="52">+B56</f>
        <v>Ferry RoRo and Passenger</v>
      </c>
      <c r="C138" s="100" t="str">
        <f t="shared" si="52"/>
        <v>Ferry RoRo and Passenger (GT) &gt;20,000</v>
      </c>
      <c r="D138" s="140" t="e">
        <f>+rawWB2C!D140</f>
        <v>#N/A</v>
      </c>
      <c r="E138" s="140" t="e">
        <f>+rawWB2C!E140</f>
        <v>#N/A</v>
      </c>
      <c r="F138" s="140" t="e">
        <f>+rawWB2C!F140</f>
        <v>#N/A</v>
      </c>
      <c r="G138" s="140" t="e">
        <f>+rawWB2C!G140</f>
        <v>#N/A</v>
      </c>
      <c r="H138" s="140" t="e">
        <f>+rawWB2C!H140</f>
        <v>#N/A</v>
      </c>
      <c r="I138" s="140" t="e">
        <f>+rawWB2C!I140</f>
        <v>#N/A</v>
      </c>
      <c r="J138" s="140" t="e">
        <f>+rawWB2C!J140</f>
        <v>#N/A</v>
      </c>
      <c r="K138" s="140" t="e">
        <f>+rawWB2C!K140</f>
        <v>#N/A</v>
      </c>
      <c r="L138" s="140" t="e">
        <f>+rawWB2C!L140</f>
        <v>#N/A</v>
      </c>
      <c r="M138" s="140" t="e">
        <f>+rawWB2C!M140</f>
        <v>#N/A</v>
      </c>
      <c r="N138" s="140" t="e">
        <f>+rawWB2C!N140</f>
        <v>#N/A</v>
      </c>
      <c r="O138" s="140" t="e">
        <f>+rawWB2C!O140</f>
        <v>#N/A</v>
      </c>
      <c r="P138" s="140" t="e">
        <f>+rawWB2C!P140</f>
        <v>#N/A</v>
      </c>
      <c r="Q138" s="140" t="e">
        <f>+rawWB2C!Q140</f>
        <v>#N/A</v>
      </c>
      <c r="R138" s="140" t="e">
        <f>+rawWB2C!R140</f>
        <v>#N/A</v>
      </c>
      <c r="S138" s="140" t="e">
        <f>+rawWB2C!S140</f>
        <v>#N/A</v>
      </c>
      <c r="T138" s="140" t="e">
        <f>+rawWB2C!T140</f>
        <v>#N/A</v>
      </c>
      <c r="U138" s="140" t="e">
        <f>+rawWB2C!U140</f>
        <v>#N/A</v>
      </c>
      <c r="V138" s="140" t="e">
        <f>+rawWB2C!V140</f>
        <v>#N/A</v>
      </c>
      <c r="W138" s="140" t="e">
        <f>+rawWB2C!W140</f>
        <v>#N/A</v>
      </c>
      <c r="X138" s="140" t="e">
        <f>+rawWB2C!X140</f>
        <v>#N/A</v>
      </c>
      <c r="Y138" s="140" t="e">
        <f>+rawWB2C!Y140</f>
        <v>#N/A</v>
      </c>
      <c r="Z138" s="140" t="e">
        <f>+rawWB2C!Z140</f>
        <v>#N/A</v>
      </c>
      <c r="AA138" s="140" t="e">
        <f>+rawWB2C!AA140</f>
        <v>#N/A</v>
      </c>
      <c r="AB138" s="140" t="e">
        <f>+rawWB2C!AB140</f>
        <v>#N/A</v>
      </c>
      <c r="AC138" s="140" t="e">
        <f>+rawWB2C!AC140</f>
        <v>#N/A</v>
      </c>
      <c r="AD138" s="140" t="e">
        <f>+rawWB2C!AD140</f>
        <v>#N/A</v>
      </c>
      <c r="AE138" s="140" t="e">
        <f>+rawWB2C!AE140</f>
        <v>#N/A</v>
      </c>
      <c r="AF138" s="140" t="e">
        <f>+rawWB2C!AF140</f>
        <v>#N/A</v>
      </c>
      <c r="AG138" s="140" t="e">
        <f>+rawWB2C!AG140</f>
        <v>#N/A</v>
      </c>
      <c r="AH138" s="140" t="e">
        <f>+rawWB2C!AH140</f>
        <v>#N/A</v>
      </c>
      <c r="AI138" s="140" t="e">
        <f>+rawWB2C!AI140</f>
        <v>#N/A</v>
      </c>
      <c r="AJ138" s="140" t="e">
        <f>+rawWB2C!AJ140</f>
        <v>#N/A</v>
      </c>
      <c r="AK138" s="140" t="e">
        <f>+rawWB2C!AK140</f>
        <v>#N/A</v>
      </c>
      <c r="AL138" s="140" t="e">
        <f>+rawWB2C!AL140</f>
        <v>#N/A</v>
      </c>
      <c r="AM138" s="140" t="e">
        <f>+rawWB2C!AM140</f>
        <v>#N/A</v>
      </c>
      <c r="AN138" s="140"/>
      <c r="AO138" s="140"/>
      <c r="AP138" s="140"/>
      <c r="AQ138" s="140"/>
      <c r="AR138" s="140"/>
      <c r="AS138" s="140"/>
      <c r="AT138" s="140"/>
      <c r="AU138" s="140"/>
      <c r="AV138" s="140"/>
      <c r="AW138" s="140"/>
      <c r="AX138" s="100"/>
      <c r="AY138" s="140"/>
      <c r="AZ138" s="140"/>
      <c r="BA138" s="140"/>
      <c r="BB138" s="140"/>
      <c r="BC138" s="140"/>
      <c r="BD138" s="140"/>
      <c r="BE138" s="140"/>
      <c r="BF138" s="140"/>
      <c r="BG138" s="140"/>
      <c r="BH138" s="100"/>
      <c r="BI138" s="100"/>
      <c r="BJ138" s="100"/>
      <c r="BK138" s="100"/>
      <c r="BL138" s="100"/>
      <c r="BM138" s="100"/>
      <c r="BN138" s="100"/>
      <c r="BO138" s="100"/>
      <c r="BP138" s="100"/>
      <c r="BQ138" s="100"/>
      <c r="BR138" s="100"/>
      <c r="BS138" s="100"/>
    </row>
    <row r="139" spans="1:71" x14ac:dyDescent="0.25">
      <c r="A139" s="139" t="str">
        <f>+IF(AND(B139='1.5C'!B139,'1.5C'!C139=WB2C!C139),"","NFG")</f>
        <v/>
      </c>
      <c r="B139" s="100" t="str">
        <f t="shared" ref="B139:C139" si="53">+B57</f>
        <v>Refrigerated Bulk</v>
      </c>
      <c r="C139" s="100" t="str">
        <f t="shared" si="53"/>
        <v>Refrigerated Bulk (DWT) 0 - 1,999</v>
      </c>
      <c r="D139" s="140" t="e">
        <f>+rawWB2C!D141</f>
        <v>#N/A</v>
      </c>
      <c r="E139" s="140" t="e">
        <f>+rawWB2C!E141</f>
        <v>#N/A</v>
      </c>
      <c r="F139" s="140" t="e">
        <f>+rawWB2C!F141</f>
        <v>#N/A</v>
      </c>
      <c r="G139" s="140" t="e">
        <f>+rawWB2C!G141</f>
        <v>#N/A</v>
      </c>
      <c r="H139" s="140" t="e">
        <f>+rawWB2C!H141</f>
        <v>#N/A</v>
      </c>
      <c r="I139" s="140" t="e">
        <f>+rawWB2C!I141</f>
        <v>#N/A</v>
      </c>
      <c r="J139" s="140" t="e">
        <f>+rawWB2C!J141</f>
        <v>#N/A</v>
      </c>
      <c r="K139" s="140" t="e">
        <f>+rawWB2C!K141</f>
        <v>#N/A</v>
      </c>
      <c r="L139" s="140" t="e">
        <f>+rawWB2C!L141</f>
        <v>#N/A</v>
      </c>
      <c r="M139" s="140" t="e">
        <f>+rawWB2C!M141</f>
        <v>#N/A</v>
      </c>
      <c r="N139" s="140" t="e">
        <f>+rawWB2C!N141</f>
        <v>#N/A</v>
      </c>
      <c r="O139" s="140" t="e">
        <f>+rawWB2C!O141</f>
        <v>#N/A</v>
      </c>
      <c r="P139" s="140" t="e">
        <f>+rawWB2C!P141</f>
        <v>#N/A</v>
      </c>
      <c r="Q139" s="140" t="e">
        <f>+rawWB2C!Q141</f>
        <v>#N/A</v>
      </c>
      <c r="R139" s="140" t="e">
        <f>+rawWB2C!R141</f>
        <v>#N/A</v>
      </c>
      <c r="S139" s="140" t="e">
        <f>+rawWB2C!S141</f>
        <v>#N/A</v>
      </c>
      <c r="T139" s="140" t="e">
        <f>+rawWB2C!T141</f>
        <v>#N/A</v>
      </c>
      <c r="U139" s="140" t="e">
        <f>+rawWB2C!U141</f>
        <v>#N/A</v>
      </c>
      <c r="V139" s="140" t="e">
        <f>+rawWB2C!V141</f>
        <v>#N/A</v>
      </c>
      <c r="W139" s="140" t="e">
        <f>+rawWB2C!W141</f>
        <v>#N/A</v>
      </c>
      <c r="X139" s="140" t="e">
        <f>+rawWB2C!X141</f>
        <v>#N/A</v>
      </c>
      <c r="Y139" s="140" t="e">
        <f>+rawWB2C!Y141</f>
        <v>#N/A</v>
      </c>
      <c r="Z139" s="140" t="e">
        <f>+rawWB2C!Z141</f>
        <v>#N/A</v>
      </c>
      <c r="AA139" s="140" t="e">
        <f>+rawWB2C!AA141</f>
        <v>#N/A</v>
      </c>
      <c r="AB139" s="140" t="e">
        <f>+rawWB2C!AB141</f>
        <v>#N/A</v>
      </c>
      <c r="AC139" s="140" t="e">
        <f>+rawWB2C!AC141</f>
        <v>#N/A</v>
      </c>
      <c r="AD139" s="140" t="e">
        <f>+rawWB2C!AD141</f>
        <v>#N/A</v>
      </c>
      <c r="AE139" s="140" t="e">
        <f>+rawWB2C!AE141</f>
        <v>#N/A</v>
      </c>
      <c r="AF139" s="140" t="e">
        <f>+rawWB2C!AF141</f>
        <v>#N/A</v>
      </c>
      <c r="AG139" s="140" t="e">
        <f>+rawWB2C!AG141</f>
        <v>#N/A</v>
      </c>
      <c r="AH139" s="140" t="e">
        <f>+rawWB2C!AH141</f>
        <v>#N/A</v>
      </c>
      <c r="AI139" s="140" t="e">
        <f>+rawWB2C!AI141</f>
        <v>#N/A</v>
      </c>
      <c r="AJ139" s="140" t="e">
        <f>+rawWB2C!AJ141</f>
        <v>#N/A</v>
      </c>
      <c r="AK139" s="140" t="e">
        <f>+rawWB2C!AK141</f>
        <v>#N/A</v>
      </c>
      <c r="AL139" s="140" t="e">
        <f>+rawWB2C!AL141</f>
        <v>#N/A</v>
      </c>
      <c r="AM139" s="140" t="e">
        <f>+rawWB2C!AM141</f>
        <v>#N/A</v>
      </c>
      <c r="AN139" s="140"/>
      <c r="AO139" s="140"/>
      <c r="AP139" s="140"/>
      <c r="AQ139" s="140"/>
      <c r="AR139" s="140"/>
      <c r="AS139" s="140"/>
      <c r="AT139" s="140"/>
      <c r="AU139" s="140"/>
      <c r="AV139" s="140"/>
      <c r="AW139" s="140"/>
      <c r="AX139" s="100"/>
      <c r="AY139" s="140"/>
      <c r="AZ139" s="140"/>
      <c r="BA139" s="140"/>
      <c r="BB139" s="140"/>
      <c r="BC139" s="140"/>
      <c r="BD139" s="140"/>
      <c r="BE139" s="140"/>
      <c r="BF139" s="140"/>
      <c r="BG139" s="140"/>
      <c r="BH139" s="100"/>
      <c r="BI139" s="100"/>
      <c r="BJ139" s="100"/>
      <c r="BK139" s="100"/>
      <c r="BL139" s="100"/>
      <c r="BM139" s="100"/>
      <c r="BN139" s="100"/>
      <c r="BO139" s="100"/>
      <c r="BP139" s="100"/>
      <c r="BQ139" s="100"/>
      <c r="BR139" s="100"/>
      <c r="BS139" s="100"/>
    </row>
    <row r="140" spans="1:71" x14ac:dyDescent="0.25">
      <c r="A140" s="139" t="str">
        <f>+IF(AND(B140='1.5C'!B140,'1.5C'!C140=WB2C!C140),"","NFG")</f>
        <v/>
      </c>
      <c r="B140" s="100" t="str">
        <f t="shared" ref="B140:C140" si="54">+B58</f>
        <v>Refrigerated Bulk</v>
      </c>
      <c r="C140" s="100" t="str">
        <f t="shared" si="54"/>
        <v>Refrigerated Bulk (DWT) 2,000 - 5,999</v>
      </c>
      <c r="D140" s="140" t="e">
        <f>+rawWB2C!D142</f>
        <v>#N/A</v>
      </c>
      <c r="E140" s="140" t="e">
        <f>+rawWB2C!E142</f>
        <v>#N/A</v>
      </c>
      <c r="F140" s="140" t="e">
        <f>+rawWB2C!F142</f>
        <v>#N/A</v>
      </c>
      <c r="G140" s="140" t="e">
        <f>+rawWB2C!G142</f>
        <v>#N/A</v>
      </c>
      <c r="H140" s="140" t="e">
        <f>+rawWB2C!H142</f>
        <v>#N/A</v>
      </c>
      <c r="I140" s="140" t="e">
        <f>+rawWB2C!I142</f>
        <v>#N/A</v>
      </c>
      <c r="J140" s="140" t="e">
        <f>+rawWB2C!J142</f>
        <v>#N/A</v>
      </c>
      <c r="K140" s="140" t="e">
        <f>+rawWB2C!K142</f>
        <v>#N/A</v>
      </c>
      <c r="L140" s="140" t="e">
        <f>+rawWB2C!L142</f>
        <v>#N/A</v>
      </c>
      <c r="M140" s="140" t="e">
        <f>+rawWB2C!M142</f>
        <v>#N/A</v>
      </c>
      <c r="N140" s="140" t="e">
        <f>+rawWB2C!N142</f>
        <v>#N/A</v>
      </c>
      <c r="O140" s="140" t="e">
        <f>+rawWB2C!O142</f>
        <v>#N/A</v>
      </c>
      <c r="P140" s="140" t="e">
        <f>+rawWB2C!P142</f>
        <v>#N/A</v>
      </c>
      <c r="Q140" s="140" t="e">
        <f>+rawWB2C!Q142</f>
        <v>#N/A</v>
      </c>
      <c r="R140" s="140" t="e">
        <f>+rawWB2C!R142</f>
        <v>#N/A</v>
      </c>
      <c r="S140" s="140" t="e">
        <f>+rawWB2C!S142</f>
        <v>#N/A</v>
      </c>
      <c r="T140" s="140" t="e">
        <f>+rawWB2C!T142</f>
        <v>#N/A</v>
      </c>
      <c r="U140" s="140" t="e">
        <f>+rawWB2C!U142</f>
        <v>#N/A</v>
      </c>
      <c r="V140" s="140" t="e">
        <f>+rawWB2C!V142</f>
        <v>#N/A</v>
      </c>
      <c r="W140" s="140" t="e">
        <f>+rawWB2C!W142</f>
        <v>#N/A</v>
      </c>
      <c r="X140" s="140" t="e">
        <f>+rawWB2C!X142</f>
        <v>#N/A</v>
      </c>
      <c r="Y140" s="140" t="e">
        <f>+rawWB2C!Y142</f>
        <v>#N/A</v>
      </c>
      <c r="Z140" s="140" t="e">
        <f>+rawWB2C!Z142</f>
        <v>#N/A</v>
      </c>
      <c r="AA140" s="140" t="e">
        <f>+rawWB2C!AA142</f>
        <v>#N/A</v>
      </c>
      <c r="AB140" s="140" t="e">
        <f>+rawWB2C!AB142</f>
        <v>#N/A</v>
      </c>
      <c r="AC140" s="140" t="e">
        <f>+rawWB2C!AC142</f>
        <v>#N/A</v>
      </c>
      <c r="AD140" s="140" t="e">
        <f>+rawWB2C!AD142</f>
        <v>#N/A</v>
      </c>
      <c r="AE140" s="140" t="e">
        <f>+rawWB2C!AE142</f>
        <v>#N/A</v>
      </c>
      <c r="AF140" s="140" t="e">
        <f>+rawWB2C!AF142</f>
        <v>#N/A</v>
      </c>
      <c r="AG140" s="140" t="e">
        <f>+rawWB2C!AG142</f>
        <v>#N/A</v>
      </c>
      <c r="AH140" s="140" t="e">
        <f>+rawWB2C!AH142</f>
        <v>#N/A</v>
      </c>
      <c r="AI140" s="140" t="e">
        <f>+rawWB2C!AI142</f>
        <v>#N/A</v>
      </c>
      <c r="AJ140" s="140" t="e">
        <f>+rawWB2C!AJ142</f>
        <v>#N/A</v>
      </c>
      <c r="AK140" s="140" t="e">
        <f>+rawWB2C!AK142</f>
        <v>#N/A</v>
      </c>
      <c r="AL140" s="140" t="e">
        <f>+rawWB2C!AL142</f>
        <v>#N/A</v>
      </c>
      <c r="AM140" s="140" t="e">
        <f>+rawWB2C!AM142</f>
        <v>#N/A</v>
      </c>
      <c r="AN140" s="140"/>
      <c r="AO140" s="140"/>
      <c r="AP140" s="140"/>
      <c r="AQ140" s="140"/>
      <c r="AR140" s="140"/>
      <c r="AS140" s="140"/>
      <c r="AT140" s="140"/>
      <c r="AU140" s="140"/>
      <c r="AV140" s="140"/>
      <c r="AW140" s="140"/>
      <c r="AX140" s="100"/>
      <c r="AY140" s="140"/>
      <c r="AZ140" s="140"/>
      <c r="BA140" s="140"/>
      <c r="BB140" s="140"/>
      <c r="BC140" s="140"/>
      <c r="BD140" s="140"/>
      <c r="BE140" s="140"/>
      <c r="BF140" s="140"/>
      <c r="BG140" s="140"/>
      <c r="BH140" s="100"/>
      <c r="BI140" s="100"/>
      <c r="BJ140" s="100"/>
      <c r="BK140" s="100"/>
      <c r="BL140" s="100"/>
      <c r="BM140" s="100"/>
      <c r="BN140" s="100"/>
      <c r="BO140" s="100"/>
      <c r="BP140" s="100"/>
      <c r="BQ140" s="100"/>
      <c r="BR140" s="100"/>
      <c r="BS140" s="100"/>
    </row>
    <row r="141" spans="1:71" x14ac:dyDescent="0.25">
      <c r="A141" s="139" t="str">
        <f>+IF(AND(B141='1.5C'!B141,'1.5C'!C141=WB2C!C141),"","NFG")</f>
        <v/>
      </c>
      <c r="B141" s="100" t="str">
        <f t="shared" ref="B141:C141" si="55">+B59</f>
        <v>Refrigerated Bulk</v>
      </c>
      <c r="C141" s="100" t="str">
        <f t="shared" si="55"/>
        <v>Refrigerated Bulk (DWT) 6,000 - 9,999</v>
      </c>
      <c r="D141" s="140" t="e">
        <f>+rawWB2C!D143</f>
        <v>#N/A</v>
      </c>
      <c r="E141" s="140" t="e">
        <f>+rawWB2C!E143</f>
        <v>#N/A</v>
      </c>
      <c r="F141" s="140" t="e">
        <f>+rawWB2C!F143</f>
        <v>#N/A</v>
      </c>
      <c r="G141" s="140" t="e">
        <f>+rawWB2C!G143</f>
        <v>#N/A</v>
      </c>
      <c r="H141" s="140" t="e">
        <f>+rawWB2C!H143</f>
        <v>#N/A</v>
      </c>
      <c r="I141" s="140" t="e">
        <f>+rawWB2C!I143</f>
        <v>#N/A</v>
      </c>
      <c r="J141" s="140" t="e">
        <f>+rawWB2C!J143</f>
        <v>#N/A</v>
      </c>
      <c r="K141" s="140" t="e">
        <f>+rawWB2C!K143</f>
        <v>#N/A</v>
      </c>
      <c r="L141" s="140" t="e">
        <f>+rawWB2C!L143</f>
        <v>#N/A</v>
      </c>
      <c r="M141" s="140" t="e">
        <f>+rawWB2C!M143</f>
        <v>#N/A</v>
      </c>
      <c r="N141" s="140" t="e">
        <f>+rawWB2C!N143</f>
        <v>#N/A</v>
      </c>
      <c r="O141" s="140" t="e">
        <f>+rawWB2C!O143</f>
        <v>#N/A</v>
      </c>
      <c r="P141" s="140" t="e">
        <f>+rawWB2C!P143</f>
        <v>#N/A</v>
      </c>
      <c r="Q141" s="140" t="e">
        <f>+rawWB2C!Q143</f>
        <v>#N/A</v>
      </c>
      <c r="R141" s="140" t="e">
        <f>+rawWB2C!R143</f>
        <v>#N/A</v>
      </c>
      <c r="S141" s="140" t="e">
        <f>+rawWB2C!S143</f>
        <v>#N/A</v>
      </c>
      <c r="T141" s="140" t="e">
        <f>+rawWB2C!T143</f>
        <v>#N/A</v>
      </c>
      <c r="U141" s="140" t="e">
        <f>+rawWB2C!U143</f>
        <v>#N/A</v>
      </c>
      <c r="V141" s="140" t="e">
        <f>+rawWB2C!V143</f>
        <v>#N/A</v>
      </c>
      <c r="W141" s="140" t="e">
        <f>+rawWB2C!W143</f>
        <v>#N/A</v>
      </c>
      <c r="X141" s="140" t="e">
        <f>+rawWB2C!X143</f>
        <v>#N/A</v>
      </c>
      <c r="Y141" s="140" t="e">
        <f>+rawWB2C!Y143</f>
        <v>#N/A</v>
      </c>
      <c r="Z141" s="140" t="e">
        <f>+rawWB2C!Z143</f>
        <v>#N/A</v>
      </c>
      <c r="AA141" s="140" t="e">
        <f>+rawWB2C!AA143</f>
        <v>#N/A</v>
      </c>
      <c r="AB141" s="140" t="e">
        <f>+rawWB2C!AB143</f>
        <v>#N/A</v>
      </c>
      <c r="AC141" s="140" t="e">
        <f>+rawWB2C!AC143</f>
        <v>#N/A</v>
      </c>
      <c r="AD141" s="140" t="e">
        <f>+rawWB2C!AD143</f>
        <v>#N/A</v>
      </c>
      <c r="AE141" s="140" t="e">
        <f>+rawWB2C!AE143</f>
        <v>#N/A</v>
      </c>
      <c r="AF141" s="140" t="e">
        <f>+rawWB2C!AF143</f>
        <v>#N/A</v>
      </c>
      <c r="AG141" s="140" t="e">
        <f>+rawWB2C!AG143</f>
        <v>#N/A</v>
      </c>
      <c r="AH141" s="140" t="e">
        <f>+rawWB2C!AH143</f>
        <v>#N/A</v>
      </c>
      <c r="AI141" s="140" t="e">
        <f>+rawWB2C!AI143</f>
        <v>#N/A</v>
      </c>
      <c r="AJ141" s="140" t="e">
        <f>+rawWB2C!AJ143</f>
        <v>#N/A</v>
      </c>
      <c r="AK141" s="140" t="e">
        <f>+rawWB2C!AK143</f>
        <v>#N/A</v>
      </c>
      <c r="AL141" s="140" t="e">
        <f>+rawWB2C!AL143</f>
        <v>#N/A</v>
      </c>
      <c r="AM141" s="140" t="e">
        <f>+rawWB2C!AM143</f>
        <v>#N/A</v>
      </c>
      <c r="AN141" s="140"/>
      <c r="AO141" s="140"/>
      <c r="AP141" s="140"/>
      <c r="AQ141" s="140"/>
      <c r="AR141" s="140"/>
      <c r="AS141" s="140"/>
      <c r="AT141" s="140"/>
      <c r="AU141" s="140"/>
      <c r="AV141" s="140"/>
      <c r="AW141" s="140"/>
      <c r="AX141" s="100"/>
      <c r="AY141" s="140"/>
      <c r="AZ141" s="140"/>
      <c r="BA141" s="140"/>
      <c r="BB141" s="140"/>
      <c r="BC141" s="140"/>
      <c r="BD141" s="140"/>
      <c r="BE141" s="140"/>
      <c r="BF141" s="140"/>
      <c r="BG141" s="140"/>
      <c r="BH141" s="100"/>
      <c r="BI141" s="100"/>
      <c r="BJ141" s="100"/>
      <c r="BK141" s="100"/>
      <c r="BL141" s="100"/>
      <c r="BM141" s="100"/>
      <c r="BN141" s="100"/>
      <c r="BO141" s="100"/>
      <c r="BP141" s="100"/>
      <c r="BQ141" s="100"/>
      <c r="BR141" s="100"/>
      <c r="BS141" s="100"/>
    </row>
    <row r="142" spans="1:71" x14ac:dyDescent="0.25">
      <c r="A142" s="139" t="str">
        <f>+IF(AND(B142='1.5C'!B142,'1.5C'!C142=WB2C!C142),"","NFG")</f>
        <v/>
      </c>
      <c r="B142" s="100" t="str">
        <f t="shared" ref="B142:C142" si="56">+B60</f>
        <v>Refrigerated Bulk</v>
      </c>
      <c r="C142" s="100" t="str">
        <f t="shared" si="56"/>
        <v>Refrigerated Bulk (DWT) &gt;10,000</v>
      </c>
      <c r="D142" s="140" t="e">
        <f>+rawWB2C!D144</f>
        <v>#N/A</v>
      </c>
      <c r="E142" s="140" t="e">
        <f>+rawWB2C!E144</f>
        <v>#N/A</v>
      </c>
      <c r="F142" s="140" t="e">
        <f>+rawWB2C!F144</f>
        <v>#N/A</v>
      </c>
      <c r="G142" s="140" t="e">
        <f>+rawWB2C!G144</f>
        <v>#N/A</v>
      </c>
      <c r="H142" s="140" t="e">
        <f>+rawWB2C!H144</f>
        <v>#N/A</v>
      </c>
      <c r="I142" s="140" t="e">
        <f>+rawWB2C!I144</f>
        <v>#N/A</v>
      </c>
      <c r="J142" s="140" t="e">
        <f>+rawWB2C!J144</f>
        <v>#N/A</v>
      </c>
      <c r="K142" s="140" t="e">
        <f>+rawWB2C!K144</f>
        <v>#N/A</v>
      </c>
      <c r="L142" s="140" t="e">
        <f>+rawWB2C!L144</f>
        <v>#N/A</v>
      </c>
      <c r="M142" s="140" t="e">
        <f>+rawWB2C!M144</f>
        <v>#N/A</v>
      </c>
      <c r="N142" s="140" t="e">
        <f>+rawWB2C!N144</f>
        <v>#N/A</v>
      </c>
      <c r="O142" s="140" t="e">
        <f>+rawWB2C!O144</f>
        <v>#N/A</v>
      </c>
      <c r="P142" s="140" t="e">
        <f>+rawWB2C!P144</f>
        <v>#N/A</v>
      </c>
      <c r="Q142" s="140" t="e">
        <f>+rawWB2C!Q144</f>
        <v>#N/A</v>
      </c>
      <c r="R142" s="140" t="e">
        <f>+rawWB2C!R144</f>
        <v>#N/A</v>
      </c>
      <c r="S142" s="140" t="e">
        <f>+rawWB2C!S144</f>
        <v>#N/A</v>
      </c>
      <c r="T142" s="140" t="e">
        <f>+rawWB2C!T144</f>
        <v>#N/A</v>
      </c>
      <c r="U142" s="140" t="e">
        <f>+rawWB2C!U144</f>
        <v>#N/A</v>
      </c>
      <c r="V142" s="140" t="e">
        <f>+rawWB2C!V144</f>
        <v>#N/A</v>
      </c>
      <c r="W142" s="140" t="e">
        <f>+rawWB2C!W144</f>
        <v>#N/A</v>
      </c>
      <c r="X142" s="140" t="e">
        <f>+rawWB2C!X144</f>
        <v>#N/A</v>
      </c>
      <c r="Y142" s="140" t="e">
        <f>+rawWB2C!Y144</f>
        <v>#N/A</v>
      </c>
      <c r="Z142" s="140" t="e">
        <f>+rawWB2C!Z144</f>
        <v>#N/A</v>
      </c>
      <c r="AA142" s="140" t="e">
        <f>+rawWB2C!AA144</f>
        <v>#N/A</v>
      </c>
      <c r="AB142" s="140" t="e">
        <f>+rawWB2C!AB144</f>
        <v>#N/A</v>
      </c>
      <c r="AC142" s="140" t="e">
        <f>+rawWB2C!AC144</f>
        <v>#N/A</v>
      </c>
      <c r="AD142" s="140" t="e">
        <f>+rawWB2C!AD144</f>
        <v>#N/A</v>
      </c>
      <c r="AE142" s="140" t="e">
        <f>+rawWB2C!AE144</f>
        <v>#N/A</v>
      </c>
      <c r="AF142" s="140" t="e">
        <f>+rawWB2C!AF144</f>
        <v>#N/A</v>
      </c>
      <c r="AG142" s="140" t="e">
        <f>+rawWB2C!AG144</f>
        <v>#N/A</v>
      </c>
      <c r="AH142" s="140" t="e">
        <f>+rawWB2C!AH144</f>
        <v>#N/A</v>
      </c>
      <c r="AI142" s="140" t="e">
        <f>+rawWB2C!AI144</f>
        <v>#N/A</v>
      </c>
      <c r="AJ142" s="140" t="e">
        <f>+rawWB2C!AJ144</f>
        <v>#N/A</v>
      </c>
      <c r="AK142" s="140" t="e">
        <f>+rawWB2C!AK144</f>
        <v>#N/A</v>
      </c>
      <c r="AL142" s="140" t="e">
        <f>+rawWB2C!AL144</f>
        <v>#N/A</v>
      </c>
      <c r="AM142" s="140" t="e">
        <f>+rawWB2C!AM144</f>
        <v>#N/A</v>
      </c>
      <c r="AN142" s="140"/>
      <c r="AO142" s="140"/>
      <c r="AP142" s="140"/>
      <c r="AQ142" s="140"/>
      <c r="AR142" s="140"/>
      <c r="AS142" s="140"/>
      <c r="AT142" s="140"/>
      <c r="AU142" s="140"/>
      <c r="AV142" s="140"/>
      <c r="AW142" s="140"/>
      <c r="AX142" s="100"/>
      <c r="AY142" s="140"/>
      <c r="AZ142" s="140"/>
      <c r="BA142" s="140"/>
      <c r="BB142" s="140"/>
      <c r="BC142" s="140"/>
      <c r="BD142" s="140"/>
      <c r="BE142" s="140"/>
      <c r="BF142" s="140"/>
      <c r="BG142" s="140"/>
      <c r="BH142" s="100"/>
      <c r="BI142" s="100"/>
      <c r="BJ142" s="100"/>
      <c r="BK142" s="100"/>
      <c r="BL142" s="100"/>
      <c r="BM142" s="100"/>
      <c r="BN142" s="100"/>
      <c r="BO142" s="100"/>
      <c r="BP142" s="100"/>
      <c r="BQ142" s="100"/>
      <c r="BR142" s="100"/>
      <c r="BS142" s="100"/>
    </row>
    <row r="143" spans="1:71" x14ac:dyDescent="0.25">
      <c r="A143" s="139" t="str">
        <f>+IF(AND(B143='1.5C'!B143,'1.5C'!C143=WB2C!C143),"","NFG")</f>
        <v/>
      </c>
      <c r="B143" s="100" t="str">
        <f t="shared" ref="B143:C143" si="57">+B61</f>
        <v>RoRo</v>
      </c>
      <c r="C143" s="100" t="str">
        <f t="shared" si="57"/>
        <v>RoRo (DWT) 0 - 4,999</v>
      </c>
      <c r="D143" s="140" t="e">
        <f>+rawWB2C!D145</f>
        <v>#N/A</v>
      </c>
      <c r="E143" s="140" t="e">
        <f>+rawWB2C!E145</f>
        <v>#N/A</v>
      </c>
      <c r="F143" s="140" t="e">
        <f>+rawWB2C!F145</f>
        <v>#N/A</v>
      </c>
      <c r="G143" s="140" t="e">
        <f>+rawWB2C!G145</f>
        <v>#N/A</v>
      </c>
      <c r="H143" s="140" t="e">
        <f>+rawWB2C!H145</f>
        <v>#N/A</v>
      </c>
      <c r="I143" s="140" t="e">
        <f>+rawWB2C!I145</f>
        <v>#N/A</v>
      </c>
      <c r="J143" s="140" t="e">
        <f>+rawWB2C!J145</f>
        <v>#N/A</v>
      </c>
      <c r="K143" s="140" t="e">
        <f>+rawWB2C!K145</f>
        <v>#N/A</v>
      </c>
      <c r="L143" s="140" t="e">
        <f>+rawWB2C!L145</f>
        <v>#N/A</v>
      </c>
      <c r="M143" s="140" t="e">
        <f>+rawWB2C!M145</f>
        <v>#N/A</v>
      </c>
      <c r="N143" s="140" t="e">
        <f>+rawWB2C!N145</f>
        <v>#N/A</v>
      </c>
      <c r="O143" s="140" t="e">
        <f>+rawWB2C!O145</f>
        <v>#N/A</v>
      </c>
      <c r="P143" s="140" t="e">
        <f>+rawWB2C!P145</f>
        <v>#N/A</v>
      </c>
      <c r="Q143" s="140" t="e">
        <f>+rawWB2C!Q145</f>
        <v>#N/A</v>
      </c>
      <c r="R143" s="140" t="e">
        <f>+rawWB2C!R145</f>
        <v>#N/A</v>
      </c>
      <c r="S143" s="140" t="e">
        <f>+rawWB2C!S145</f>
        <v>#N/A</v>
      </c>
      <c r="T143" s="140" t="e">
        <f>+rawWB2C!T145</f>
        <v>#N/A</v>
      </c>
      <c r="U143" s="140" t="e">
        <f>+rawWB2C!U145</f>
        <v>#N/A</v>
      </c>
      <c r="V143" s="140" t="e">
        <f>+rawWB2C!V145</f>
        <v>#N/A</v>
      </c>
      <c r="W143" s="140" t="e">
        <f>+rawWB2C!W145</f>
        <v>#N/A</v>
      </c>
      <c r="X143" s="140" t="e">
        <f>+rawWB2C!X145</f>
        <v>#N/A</v>
      </c>
      <c r="Y143" s="140" t="e">
        <f>+rawWB2C!Y145</f>
        <v>#N/A</v>
      </c>
      <c r="Z143" s="140" t="e">
        <f>+rawWB2C!Z145</f>
        <v>#N/A</v>
      </c>
      <c r="AA143" s="140" t="e">
        <f>+rawWB2C!AA145</f>
        <v>#N/A</v>
      </c>
      <c r="AB143" s="140" t="e">
        <f>+rawWB2C!AB145</f>
        <v>#N/A</v>
      </c>
      <c r="AC143" s="140" t="e">
        <f>+rawWB2C!AC145</f>
        <v>#N/A</v>
      </c>
      <c r="AD143" s="140" t="e">
        <f>+rawWB2C!AD145</f>
        <v>#N/A</v>
      </c>
      <c r="AE143" s="140" t="e">
        <f>+rawWB2C!AE145</f>
        <v>#N/A</v>
      </c>
      <c r="AF143" s="140" t="e">
        <f>+rawWB2C!AF145</f>
        <v>#N/A</v>
      </c>
      <c r="AG143" s="140" t="e">
        <f>+rawWB2C!AG145</f>
        <v>#N/A</v>
      </c>
      <c r="AH143" s="140" t="e">
        <f>+rawWB2C!AH145</f>
        <v>#N/A</v>
      </c>
      <c r="AI143" s="140" t="e">
        <f>+rawWB2C!AI145</f>
        <v>#N/A</v>
      </c>
      <c r="AJ143" s="140" t="e">
        <f>+rawWB2C!AJ145</f>
        <v>#N/A</v>
      </c>
      <c r="AK143" s="140" t="e">
        <f>+rawWB2C!AK145</f>
        <v>#N/A</v>
      </c>
      <c r="AL143" s="140" t="e">
        <f>+rawWB2C!AL145</f>
        <v>#N/A</v>
      </c>
      <c r="AM143" s="140" t="e">
        <f>+rawWB2C!AM145</f>
        <v>#N/A</v>
      </c>
      <c r="AN143" s="140"/>
      <c r="AO143" s="140"/>
      <c r="AP143" s="140"/>
      <c r="AQ143" s="140"/>
      <c r="AR143" s="140"/>
      <c r="AS143" s="140"/>
      <c r="AT143" s="140"/>
      <c r="AU143" s="140"/>
      <c r="AV143" s="140"/>
      <c r="AW143" s="140"/>
      <c r="AX143" s="100"/>
      <c r="AY143" s="140"/>
      <c r="AZ143" s="140"/>
      <c r="BA143" s="140"/>
      <c r="BB143" s="140"/>
      <c r="BC143" s="140"/>
      <c r="BD143" s="140"/>
      <c r="BE143" s="140"/>
      <c r="BF143" s="140"/>
      <c r="BG143" s="140"/>
      <c r="BH143" s="100"/>
      <c r="BI143" s="100"/>
      <c r="BJ143" s="100"/>
      <c r="BK143" s="100"/>
      <c r="BL143" s="100"/>
      <c r="BM143" s="100"/>
      <c r="BN143" s="100"/>
      <c r="BO143" s="100"/>
      <c r="BP143" s="100"/>
      <c r="BQ143" s="100"/>
      <c r="BR143" s="100"/>
      <c r="BS143" s="100"/>
    </row>
    <row r="144" spans="1:71" x14ac:dyDescent="0.25">
      <c r="A144" s="139" t="str">
        <f>+IF(AND(B144='1.5C'!B144,'1.5C'!C144=WB2C!C144),"","NFG")</f>
        <v/>
      </c>
      <c r="B144" s="100" t="str">
        <f t="shared" ref="B144:C144" si="58">+B62</f>
        <v>RoRo</v>
      </c>
      <c r="C144" s="100" t="str">
        <f t="shared" si="58"/>
        <v>RoRo (DWT) 5,000 - 9,999</v>
      </c>
      <c r="D144" s="140" t="e">
        <f>+rawWB2C!D146</f>
        <v>#N/A</v>
      </c>
      <c r="E144" s="140" t="e">
        <f>+rawWB2C!E146</f>
        <v>#N/A</v>
      </c>
      <c r="F144" s="140" t="e">
        <f>+rawWB2C!F146</f>
        <v>#N/A</v>
      </c>
      <c r="G144" s="140" t="e">
        <f>+rawWB2C!G146</f>
        <v>#N/A</v>
      </c>
      <c r="H144" s="140" t="e">
        <f>+rawWB2C!H146</f>
        <v>#N/A</v>
      </c>
      <c r="I144" s="140" t="e">
        <f>+rawWB2C!I146</f>
        <v>#N/A</v>
      </c>
      <c r="J144" s="140" t="e">
        <f>+rawWB2C!J146</f>
        <v>#N/A</v>
      </c>
      <c r="K144" s="140" t="e">
        <f>+rawWB2C!K146</f>
        <v>#N/A</v>
      </c>
      <c r="L144" s="140" t="e">
        <f>+rawWB2C!L146</f>
        <v>#N/A</v>
      </c>
      <c r="M144" s="140" t="e">
        <f>+rawWB2C!M146</f>
        <v>#N/A</v>
      </c>
      <c r="N144" s="140" t="e">
        <f>+rawWB2C!N146</f>
        <v>#N/A</v>
      </c>
      <c r="O144" s="140" t="e">
        <f>+rawWB2C!O146</f>
        <v>#N/A</v>
      </c>
      <c r="P144" s="140" t="e">
        <f>+rawWB2C!P146</f>
        <v>#N/A</v>
      </c>
      <c r="Q144" s="140" t="e">
        <f>+rawWB2C!Q146</f>
        <v>#N/A</v>
      </c>
      <c r="R144" s="140" t="e">
        <f>+rawWB2C!R146</f>
        <v>#N/A</v>
      </c>
      <c r="S144" s="140" t="e">
        <f>+rawWB2C!S146</f>
        <v>#N/A</v>
      </c>
      <c r="T144" s="140" t="e">
        <f>+rawWB2C!T146</f>
        <v>#N/A</v>
      </c>
      <c r="U144" s="140" t="e">
        <f>+rawWB2C!U146</f>
        <v>#N/A</v>
      </c>
      <c r="V144" s="140" t="e">
        <f>+rawWB2C!V146</f>
        <v>#N/A</v>
      </c>
      <c r="W144" s="140" t="e">
        <f>+rawWB2C!W146</f>
        <v>#N/A</v>
      </c>
      <c r="X144" s="140" t="e">
        <f>+rawWB2C!X146</f>
        <v>#N/A</v>
      </c>
      <c r="Y144" s="140" t="e">
        <f>+rawWB2C!Y146</f>
        <v>#N/A</v>
      </c>
      <c r="Z144" s="140" t="e">
        <f>+rawWB2C!Z146</f>
        <v>#N/A</v>
      </c>
      <c r="AA144" s="140" t="e">
        <f>+rawWB2C!AA146</f>
        <v>#N/A</v>
      </c>
      <c r="AB144" s="140" t="e">
        <f>+rawWB2C!AB146</f>
        <v>#N/A</v>
      </c>
      <c r="AC144" s="140" t="e">
        <f>+rawWB2C!AC146</f>
        <v>#N/A</v>
      </c>
      <c r="AD144" s="140" t="e">
        <f>+rawWB2C!AD146</f>
        <v>#N/A</v>
      </c>
      <c r="AE144" s="140" t="e">
        <f>+rawWB2C!AE146</f>
        <v>#N/A</v>
      </c>
      <c r="AF144" s="140" t="e">
        <f>+rawWB2C!AF146</f>
        <v>#N/A</v>
      </c>
      <c r="AG144" s="140" t="e">
        <f>+rawWB2C!AG146</f>
        <v>#N/A</v>
      </c>
      <c r="AH144" s="140" t="e">
        <f>+rawWB2C!AH146</f>
        <v>#N/A</v>
      </c>
      <c r="AI144" s="140" t="e">
        <f>+rawWB2C!AI146</f>
        <v>#N/A</v>
      </c>
      <c r="AJ144" s="140" t="e">
        <f>+rawWB2C!AJ146</f>
        <v>#N/A</v>
      </c>
      <c r="AK144" s="140" t="e">
        <f>+rawWB2C!AK146</f>
        <v>#N/A</v>
      </c>
      <c r="AL144" s="140" t="e">
        <f>+rawWB2C!AL146</f>
        <v>#N/A</v>
      </c>
      <c r="AM144" s="140" t="e">
        <f>+rawWB2C!AM146</f>
        <v>#N/A</v>
      </c>
      <c r="AN144" s="140"/>
      <c r="AO144" s="140"/>
      <c r="AP144" s="140"/>
      <c r="AQ144" s="140"/>
      <c r="AR144" s="140"/>
      <c r="AS144" s="140"/>
      <c r="AT144" s="140"/>
      <c r="AU144" s="140"/>
      <c r="AV144" s="140"/>
      <c r="AW144" s="140"/>
      <c r="AX144" s="100"/>
      <c r="AY144" s="140"/>
      <c r="AZ144" s="140"/>
      <c r="BA144" s="140"/>
      <c r="BB144" s="140"/>
      <c r="BC144" s="140"/>
      <c r="BD144" s="140"/>
      <c r="BE144" s="140"/>
      <c r="BF144" s="140"/>
      <c r="BG144" s="140"/>
      <c r="BH144" s="100"/>
      <c r="BI144" s="100"/>
      <c r="BJ144" s="100"/>
      <c r="BK144" s="100"/>
      <c r="BL144" s="100"/>
      <c r="BM144" s="100"/>
      <c r="BN144" s="100"/>
      <c r="BO144" s="100"/>
      <c r="BP144" s="100"/>
      <c r="BQ144" s="100"/>
      <c r="BR144" s="100"/>
      <c r="BS144" s="100"/>
    </row>
    <row r="145" spans="1:71" x14ac:dyDescent="0.25">
      <c r="A145" s="139" t="str">
        <f>+IF(AND(B145='1.5C'!B145,'1.5C'!C145=WB2C!C145),"","NFG")</f>
        <v/>
      </c>
      <c r="B145" s="100" t="str">
        <f t="shared" ref="B145:C145" si="59">+B63</f>
        <v>RoRo</v>
      </c>
      <c r="C145" s="100" t="str">
        <f t="shared" si="59"/>
        <v>RoRo (DWT) 10,000 - 14,999</v>
      </c>
      <c r="D145" s="140" t="e">
        <f>+rawWB2C!D147</f>
        <v>#N/A</v>
      </c>
      <c r="E145" s="140" t="e">
        <f>+rawWB2C!E147</f>
        <v>#N/A</v>
      </c>
      <c r="F145" s="140" t="e">
        <f>+rawWB2C!F147</f>
        <v>#N/A</v>
      </c>
      <c r="G145" s="140" t="e">
        <f>+rawWB2C!G147</f>
        <v>#N/A</v>
      </c>
      <c r="H145" s="140" t="e">
        <f>+rawWB2C!H147</f>
        <v>#N/A</v>
      </c>
      <c r="I145" s="140" t="e">
        <f>+rawWB2C!I147</f>
        <v>#N/A</v>
      </c>
      <c r="J145" s="140" t="e">
        <f>+rawWB2C!J147</f>
        <v>#N/A</v>
      </c>
      <c r="K145" s="140" t="e">
        <f>+rawWB2C!K147</f>
        <v>#N/A</v>
      </c>
      <c r="L145" s="140" t="e">
        <f>+rawWB2C!L147</f>
        <v>#N/A</v>
      </c>
      <c r="M145" s="140" t="e">
        <f>+rawWB2C!M147</f>
        <v>#N/A</v>
      </c>
      <c r="N145" s="140" t="e">
        <f>+rawWB2C!N147</f>
        <v>#N/A</v>
      </c>
      <c r="O145" s="140" t="e">
        <f>+rawWB2C!O147</f>
        <v>#N/A</v>
      </c>
      <c r="P145" s="140" t="e">
        <f>+rawWB2C!P147</f>
        <v>#N/A</v>
      </c>
      <c r="Q145" s="140" t="e">
        <f>+rawWB2C!Q147</f>
        <v>#N/A</v>
      </c>
      <c r="R145" s="140" t="e">
        <f>+rawWB2C!R147</f>
        <v>#N/A</v>
      </c>
      <c r="S145" s="140" t="e">
        <f>+rawWB2C!S147</f>
        <v>#N/A</v>
      </c>
      <c r="T145" s="140" t="e">
        <f>+rawWB2C!T147</f>
        <v>#N/A</v>
      </c>
      <c r="U145" s="140" t="e">
        <f>+rawWB2C!U147</f>
        <v>#N/A</v>
      </c>
      <c r="V145" s="140" t="e">
        <f>+rawWB2C!V147</f>
        <v>#N/A</v>
      </c>
      <c r="W145" s="140" t="e">
        <f>+rawWB2C!W147</f>
        <v>#N/A</v>
      </c>
      <c r="X145" s="140" t="e">
        <f>+rawWB2C!X147</f>
        <v>#N/A</v>
      </c>
      <c r="Y145" s="140" t="e">
        <f>+rawWB2C!Y147</f>
        <v>#N/A</v>
      </c>
      <c r="Z145" s="140" t="e">
        <f>+rawWB2C!Z147</f>
        <v>#N/A</v>
      </c>
      <c r="AA145" s="140" t="e">
        <f>+rawWB2C!AA147</f>
        <v>#N/A</v>
      </c>
      <c r="AB145" s="140" t="e">
        <f>+rawWB2C!AB147</f>
        <v>#N/A</v>
      </c>
      <c r="AC145" s="140" t="e">
        <f>+rawWB2C!AC147</f>
        <v>#N/A</v>
      </c>
      <c r="AD145" s="140" t="e">
        <f>+rawWB2C!AD147</f>
        <v>#N/A</v>
      </c>
      <c r="AE145" s="140" t="e">
        <f>+rawWB2C!AE147</f>
        <v>#N/A</v>
      </c>
      <c r="AF145" s="140" t="e">
        <f>+rawWB2C!AF147</f>
        <v>#N/A</v>
      </c>
      <c r="AG145" s="140" t="e">
        <f>+rawWB2C!AG147</f>
        <v>#N/A</v>
      </c>
      <c r="AH145" s="140" t="e">
        <f>+rawWB2C!AH147</f>
        <v>#N/A</v>
      </c>
      <c r="AI145" s="140" t="e">
        <f>+rawWB2C!AI147</f>
        <v>#N/A</v>
      </c>
      <c r="AJ145" s="140" t="e">
        <f>+rawWB2C!AJ147</f>
        <v>#N/A</v>
      </c>
      <c r="AK145" s="140" t="e">
        <f>+rawWB2C!AK147</f>
        <v>#N/A</v>
      </c>
      <c r="AL145" s="140" t="e">
        <f>+rawWB2C!AL147</f>
        <v>#N/A</v>
      </c>
      <c r="AM145" s="140" t="e">
        <f>+rawWB2C!AM147</f>
        <v>#N/A</v>
      </c>
      <c r="AN145" s="140"/>
      <c r="AO145" s="140"/>
      <c r="AP145" s="140"/>
      <c r="AQ145" s="140"/>
      <c r="AR145" s="140"/>
      <c r="AS145" s="140"/>
      <c r="AT145" s="140"/>
      <c r="AU145" s="140"/>
      <c r="AV145" s="140"/>
      <c r="AW145" s="140"/>
      <c r="AX145" s="100"/>
      <c r="AY145" s="140"/>
      <c r="AZ145" s="140"/>
      <c r="BA145" s="140"/>
      <c r="BB145" s="140"/>
      <c r="BC145" s="140"/>
      <c r="BD145" s="140"/>
      <c r="BE145" s="140"/>
      <c r="BF145" s="140"/>
      <c r="BG145" s="140"/>
      <c r="BH145" s="100"/>
      <c r="BI145" s="100"/>
      <c r="BJ145" s="100"/>
      <c r="BK145" s="100"/>
      <c r="BL145" s="100"/>
      <c r="BM145" s="100"/>
      <c r="BN145" s="100"/>
      <c r="BO145" s="100"/>
      <c r="BP145" s="100"/>
      <c r="BQ145" s="100"/>
      <c r="BR145" s="100"/>
      <c r="BS145" s="100"/>
    </row>
    <row r="146" spans="1:71" x14ac:dyDescent="0.25">
      <c r="A146" s="139" t="str">
        <f>+IF(AND(B146='1.5C'!B146,'1.5C'!C146=WB2C!C146),"","NFG")</f>
        <v/>
      </c>
      <c r="B146" s="100" t="str">
        <f t="shared" ref="B146:C146" si="60">+B64</f>
        <v>RoRo</v>
      </c>
      <c r="C146" s="100" t="str">
        <f t="shared" si="60"/>
        <v>RoRo (DWT) &gt;15,000</v>
      </c>
      <c r="D146" s="140" t="e">
        <f>+rawWB2C!D148</f>
        <v>#N/A</v>
      </c>
      <c r="E146" s="140" t="e">
        <f>+rawWB2C!E148</f>
        <v>#N/A</v>
      </c>
      <c r="F146" s="140" t="e">
        <f>+rawWB2C!F148</f>
        <v>#N/A</v>
      </c>
      <c r="G146" s="140" t="e">
        <f>+rawWB2C!G148</f>
        <v>#N/A</v>
      </c>
      <c r="H146" s="140" t="e">
        <f>+rawWB2C!H148</f>
        <v>#N/A</v>
      </c>
      <c r="I146" s="140" t="e">
        <f>+rawWB2C!I148</f>
        <v>#N/A</v>
      </c>
      <c r="J146" s="140" t="e">
        <f>+rawWB2C!J148</f>
        <v>#N/A</v>
      </c>
      <c r="K146" s="140" t="e">
        <f>+rawWB2C!K148</f>
        <v>#N/A</v>
      </c>
      <c r="L146" s="140" t="e">
        <f>+rawWB2C!L148</f>
        <v>#N/A</v>
      </c>
      <c r="M146" s="140" t="e">
        <f>+rawWB2C!M148</f>
        <v>#N/A</v>
      </c>
      <c r="N146" s="140" t="e">
        <f>+rawWB2C!N148</f>
        <v>#N/A</v>
      </c>
      <c r="O146" s="140" t="e">
        <f>+rawWB2C!O148</f>
        <v>#N/A</v>
      </c>
      <c r="P146" s="140" t="e">
        <f>+rawWB2C!P148</f>
        <v>#N/A</v>
      </c>
      <c r="Q146" s="140" t="e">
        <f>+rawWB2C!Q148</f>
        <v>#N/A</v>
      </c>
      <c r="R146" s="140" t="e">
        <f>+rawWB2C!R148</f>
        <v>#N/A</v>
      </c>
      <c r="S146" s="140" t="e">
        <f>+rawWB2C!S148</f>
        <v>#N/A</v>
      </c>
      <c r="T146" s="140" t="e">
        <f>+rawWB2C!T148</f>
        <v>#N/A</v>
      </c>
      <c r="U146" s="140" t="e">
        <f>+rawWB2C!U148</f>
        <v>#N/A</v>
      </c>
      <c r="V146" s="140" t="e">
        <f>+rawWB2C!V148</f>
        <v>#N/A</v>
      </c>
      <c r="W146" s="140" t="e">
        <f>+rawWB2C!W148</f>
        <v>#N/A</v>
      </c>
      <c r="X146" s="140" t="e">
        <f>+rawWB2C!X148</f>
        <v>#N/A</v>
      </c>
      <c r="Y146" s="140" t="e">
        <f>+rawWB2C!Y148</f>
        <v>#N/A</v>
      </c>
      <c r="Z146" s="140" t="e">
        <f>+rawWB2C!Z148</f>
        <v>#N/A</v>
      </c>
      <c r="AA146" s="140" t="e">
        <f>+rawWB2C!AA148</f>
        <v>#N/A</v>
      </c>
      <c r="AB146" s="140" t="e">
        <f>+rawWB2C!AB148</f>
        <v>#N/A</v>
      </c>
      <c r="AC146" s="140" t="e">
        <f>+rawWB2C!AC148</f>
        <v>#N/A</v>
      </c>
      <c r="AD146" s="140" t="e">
        <f>+rawWB2C!AD148</f>
        <v>#N/A</v>
      </c>
      <c r="AE146" s="140" t="e">
        <f>+rawWB2C!AE148</f>
        <v>#N/A</v>
      </c>
      <c r="AF146" s="140" t="e">
        <f>+rawWB2C!AF148</f>
        <v>#N/A</v>
      </c>
      <c r="AG146" s="140" t="e">
        <f>+rawWB2C!AG148</f>
        <v>#N/A</v>
      </c>
      <c r="AH146" s="140" t="e">
        <f>+rawWB2C!AH148</f>
        <v>#N/A</v>
      </c>
      <c r="AI146" s="140" t="e">
        <f>+rawWB2C!AI148</f>
        <v>#N/A</v>
      </c>
      <c r="AJ146" s="140" t="e">
        <f>+rawWB2C!AJ148</f>
        <v>#N/A</v>
      </c>
      <c r="AK146" s="140" t="e">
        <f>+rawWB2C!AK148</f>
        <v>#N/A</v>
      </c>
      <c r="AL146" s="140" t="e">
        <f>+rawWB2C!AL148</f>
        <v>#N/A</v>
      </c>
      <c r="AM146" s="140" t="e">
        <f>+rawWB2C!AM148</f>
        <v>#N/A</v>
      </c>
      <c r="AN146" s="140"/>
      <c r="AO146" s="140"/>
      <c r="AP146" s="140"/>
      <c r="AQ146" s="140"/>
      <c r="AR146" s="140"/>
      <c r="AS146" s="140"/>
      <c r="AT146" s="140"/>
      <c r="AU146" s="140"/>
      <c r="AV146" s="140"/>
      <c r="AW146" s="140"/>
      <c r="AX146" s="100"/>
      <c r="AY146" s="140"/>
      <c r="AZ146" s="140"/>
      <c r="BA146" s="140"/>
      <c r="BB146" s="140"/>
      <c r="BC146" s="140"/>
      <c r="BD146" s="140"/>
      <c r="BE146" s="140"/>
      <c r="BF146" s="140"/>
      <c r="BG146" s="140"/>
      <c r="BH146" s="100"/>
      <c r="BI146" s="100"/>
      <c r="BJ146" s="100"/>
      <c r="BK146" s="100"/>
      <c r="BL146" s="100"/>
      <c r="BM146" s="100"/>
      <c r="BN146" s="100"/>
      <c r="BO146" s="100"/>
      <c r="BP146" s="100"/>
      <c r="BQ146" s="100"/>
      <c r="BR146" s="100"/>
      <c r="BS146" s="100"/>
    </row>
    <row r="147" spans="1:71" x14ac:dyDescent="0.25">
      <c r="A147" s="139" t="str">
        <f>+IF(AND(B147='1.5C'!B147,'1.5C'!C147=WB2C!C147),"","NFG")</f>
        <v/>
      </c>
      <c r="B147" s="100" t="str">
        <f t="shared" ref="B147:C147" si="61">+B65</f>
        <v>Vehicle Carrier</v>
      </c>
      <c r="C147" s="100" t="str">
        <f t="shared" si="61"/>
        <v>Vehicle Carrier (GT) 0 - 29,999</v>
      </c>
      <c r="D147" s="140" t="e">
        <f>+rawWB2C!D149</f>
        <v>#N/A</v>
      </c>
      <c r="E147" s="140" t="e">
        <f>+rawWB2C!E149</f>
        <v>#N/A</v>
      </c>
      <c r="F147" s="140" t="e">
        <f>+rawWB2C!F149</f>
        <v>#N/A</v>
      </c>
      <c r="G147" s="140" t="e">
        <f>+rawWB2C!G149</f>
        <v>#N/A</v>
      </c>
      <c r="H147" s="140" t="e">
        <f>+rawWB2C!H149</f>
        <v>#N/A</v>
      </c>
      <c r="I147" s="140" t="e">
        <f>+rawWB2C!I149</f>
        <v>#N/A</v>
      </c>
      <c r="J147" s="140" t="e">
        <f>+rawWB2C!J149</f>
        <v>#N/A</v>
      </c>
      <c r="K147" s="140" t="e">
        <f>+rawWB2C!K149</f>
        <v>#N/A</v>
      </c>
      <c r="L147" s="140" t="e">
        <f>+rawWB2C!L149</f>
        <v>#N/A</v>
      </c>
      <c r="M147" s="140" t="e">
        <f>+rawWB2C!M149</f>
        <v>#N/A</v>
      </c>
      <c r="N147" s="140" t="e">
        <f>+rawWB2C!N149</f>
        <v>#N/A</v>
      </c>
      <c r="O147" s="140" t="e">
        <f>+rawWB2C!O149</f>
        <v>#N/A</v>
      </c>
      <c r="P147" s="140" t="e">
        <f>+rawWB2C!P149</f>
        <v>#N/A</v>
      </c>
      <c r="Q147" s="140" t="e">
        <f>+rawWB2C!Q149</f>
        <v>#N/A</v>
      </c>
      <c r="R147" s="140" t="e">
        <f>+rawWB2C!R149</f>
        <v>#N/A</v>
      </c>
      <c r="S147" s="140" t="e">
        <f>+rawWB2C!S149</f>
        <v>#N/A</v>
      </c>
      <c r="T147" s="140" t="e">
        <f>+rawWB2C!T149</f>
        <v>#N/A</v>
      </c>
      <c r="U147" s="140" t="e">
        <f>+rawWB2C!U149</f>
        <v>#N/A</v>
      </c>
      <c r="V147" s="140" t="e">
        <f>+rawWB2C!V149</f>
        <v>#N/A</v>
      </c>
      <c r="W147" s="140" t="e">
        <f>+rawWB2C!W149</f>
        <v>#N/A</v>
      </c>
      <c r="X147" s="140" t="e">
        <f>+rawWB2C!X149</f>
        <v>#N/A</v>
      </c>
      <c r="Y147" s="140" t="e">
        <f>+rawWB2C!Y149</f>
        <v>#N/A</v>
      </c>
      <c r="Z147" s="140" t="e">
        <f>+rawWB2C!Z149</f>
        <v>#N/A</v>
      </c>
      <c r="AA147" s="140" t="e">
        <f>+rawWB2C!AA149</f>
        <v>#N/A</v>
      </c>
      <c r="AB147" s="140" t="e">
        <f>+rawWB2C!AB149</f>
        <v>#N/A</v>
      </c>
      <c r="AC147" s="140" t="e">
        <f>+rawWB2C!AC149</f>
        <v>#N/A</v>
      </c>
      <c r="AD147" s="140" t="e">
        <f>+rawWB2C!AD149</f>
        <v>#N/A</v>
      </c>
      <c r="AE147" s="140" t="e">
        <f>+rawWB2C!AE149</f>
        <v>#N/A</v>
      </c>
      <c r="AF147" s="140" t="e">
        <f>+rawWB2C!AF149</f>
        <v>#N/A</v>
      </c>
      <c r="AG147" s="140" t="e">
        <f>+rawWB2C!AG149</f>
        <v>#N/A</v>
      </c>
      <c r="AH147" s="140" t="e">
        <f>+rawWB2C!AH149</f>
        <v>#N/A</v>
      </c>
      <c r="AI147" s="140" t="e">
        <f>+rawWB2C!AI149</f>
        <v>#N/A</v>
      </c>
      <c r="AJ147" s="140" t="e">
        <f>+rawWB2C!AJ149</f>
        <v>#N/A</v>
      </c>
      <c r="AK147" s="140" t="e">
        <f>+rawWB2C!AK149</f>
        <v>#N/A</v>
      </c>
      <c r="AL147" s="140" t="e">
        <f>+rawWB2C!AL149</f>
        <v>#N/A</v>
      </c>
      <c r="AM147" s="140" t="e">
        <f>+rawWB2C!AM149</f>
        <v>#N/A</v>
      </c>
      <c r="AN147" s="140"/>
      <c r="AO147" s="140"/>
      <c r="AP147" s="140"/>
      <c r="AQ147" s="140"/>
      <c r="AR147" s="140"/>
      <c r="AS147" s="140"/>
      <c r="AT147" s="140"/>
      <c r="AU147" s="140"/>
      <c r="AV147" s="140"/>
      <c r="AW147" s="140"/>
      <c r="AX147" s="100"/>
      <c r="AY147" s="140"/>
      <c r="AZ147" s="140"/>
      <c r="BA147" s="140"/>
      <c r="BB147" s="140"/>
      <c r="BC147" s="140"/>
      <c r="BD147" s="140"/>
      <c r="BE147" s="140"/>
      <c r="BF147" s="140"/>
      <c r="BG147" s="140"/>
      <c r="BH147" s="100"/>
      <c r="BI147" s="100"/>
      <c r="BJ147" s="100"/>
      <c r="BK147" s="100"/>
      <c r="BL147" s="100"/>
      <c r="BM147" s="100"/>
      <c r="BN147" s="100"/>
      <c r="BO147" s="100"/>
      <c r="BP147" s="100"/>
      <c r="BQ147" s="100"/>
      <c r="BR147" s="100"/>
      <c r="BS147" s="100"/>
    </row>
    <row r="148" spans="1:71" x14ac:dyDescent="0.25">
      <c r="A148" s="139" t="str">
        <f>+IF(AND(B148='1.5C'!B148,'1.5C'!C148=WB2C!C148),"","NFG")</f>
        <v/>
      </c>
      <c r="B148" s="100" t="str">
        <f t="shared" ref="B148:C148" si="62">+B66</f>
        <v>Vehicle Carrier</v>
      </c>
      <c r="C148" s="100" t="str">
        <f t="shared" si="62"/>
        <v>Vehicle Carrier (GT) 30,000 - 49,999</v>
      </c>
      <c r="D148" s="140" t="e">
        <f>+rawWB2C!D150</f>
        <v>#N/A</v>
      </c>
      <c r="E148" s="140" t="e">
        <f>+rawWB2C!E150</f>
        <v>#N/A</v>
      </c>
      <c r="F148" s="140" t="e">
        <f>+rawWB2C!F150</f>
        <v>#N/A</v>
      </c>
      <c r="G148" s="140" t="e">
        <f>+rawWB2C!G150</f>
        <v>#N/A</v>
      </c>
      <c r="H148" s="140" t="e">
        <f>+rawWB2C!H150</f>
        <v>#N/A</v>
      </c>
      <c r="I148" s="140" t="e">
        <f>+rawWB2C!I150</f>
        <v>#N/A</v>
      </c>
      <c r="J148" s="140" t="e">
        <f>+rawWB2C!J150</f>
        <v>#N/A</v>
      </c>
      <c r="K148" s="140" t="e">
        <f>+rawWB2C!K150</f>
        <v>#N/A</v>
      </c>
      <c r="L148" s="140" t="e">
        <f>+rawWB2C!L150</f>
        <v>#N/A</v>
      </c>
      <c r="M148" s="140" t="e">
        <f>+rawWB2C!M150</f>
        <v>#N/A</v>
      </c>
      <c r="N148" s="140" t="e">
        <f>+rawWB2C!N150</f>
        <v>#N/A</v>
      </c>
      <c r="O148" s="140" t="e">
        <f>+rawWB2C!O150</f>
        <v>#N/A</v>
      </c>
      <c r="P148" s="140" t="e">
        <f>+rawWB2C!P150</f>
        <v>#N/A</v>
      </c>
      <c r="Q148" s="140" t="e">
        <f>+rawWB2C!Q150</f>
        <v>#N/A</v>
      </c>
      <c r="R148" s="140" t="e">
        <f>+rawWB2C!R150</f>
        <v>#N/A</v>
      </c>
      <c r="S148" s="140" t="e">
        <f>+rawWB2C!S150</f>
        <v>#N/A</v>
      </c>
      <c r="T148" s="140" t="e">
        <f>+rawWB2C!T150</f>
        <v>#N/A</v>
      </c>
      <c r="U148" s="140" t="e">
        <f>+rawWB2C!U150</f>
        <v>#N/A</v>
      </c>
      <c r="V148" s="140" t="e">
        <f>+rawWB2C!V150</f>
        <v>#N/A</v>
      </c>
      <c r="W148" s="140" t="e">
        <f>+rawWB2C!W150</f>
        <v>#N/A</v>
      </c>
      <c r="X148" s="140" t="e">
        <f>+rawWB2C!X150</f>
        <v>#N/A</v>
      </c>
      <c r="Y148" s="140" t="e">
        <f>+rawWB2C!Y150</f>
        <v>#N/A</v>
      </c>
      <c r="Z148" s="140" t="e">
        <f>+rawWB2C!Z150</f>
        <v>#N/A</v>
      </c>
      <c r="AA148" s="140" t="e">
        <f>+rawWB2C!AA150</f>
        <v>#N/A</v>
      </c>
      <c r="AB148" s="140" t="e">
        <f>+rawWB2C!AB150</f>
        <v>#N/A</v>
      </c>
      <c r="AC148" s="140" t="e">
        <f>+rawWB2C!AC150</f>
        <v>#N/A</v>
      </c>
      <c r="AD148" s="140" t="e">
        <f>+rawWB2C!AD150</f>
        <v>#N/A</v>
      </c>
      <c r="AE148" s="140" t="e">
        <f>+rawWB2C!AE150</f>
        <v>#N/A</v>
      </c>
      <c r="AF148" s="140" t="e">
        <f>+rawWB2C!AF150</f>
        <v>#N/A</v>
      </c>
      <c r="AG148" s="140" t="e">
        <f>+rawWB2C!AG150</f>
        <v>#N/A</v>
      </c>
      <c r="AH148" s="140" t="e">
        <f>+rawWB2C!AH150</f>
        <v>#N/A</v>
      </c>
      <c r="AI148" s="140" t="e">
        <f>+rawWB2C!AI150</f>
        <v>#N/A</v>
      </c>
      <c r="AJ148" s="140" t="e">
        <f>+rawWB2C!AJ150</f>
        <v>#N/A</v>
      </c>
      <c r="AK148" s="140" t="e">
        <f>+rawWB2C!AK150</f>
        <v>#N/A</v>
      </c>
      <c r="AL148" s="140" t="e">
        <f>+rawWB2C!AL150</f>
        <v>#N/A</v>
      </c>
      <c r="AM148" s="140" t="e">
        <f>+rawWB2C!AM150</f>
        <v>#N/A</v>
      </c>
      <c r="AN148" s="140"/>
      <c r="AO148" s="140"/>
      <c r="AP148" s="140"/>
      <c r="AQ148" s="140"/>
      <c r="AR148" s="140"/>
      <c r="AS148" s="140"/>
      <c r="AT148" s="140"/>
      <c r="AU148" s="140"/>
      <c r="AV148" s="140"/>
      <c r="AW148" s="140"/>
      <c r="AX148" s="100"/>
      <c r="AY148" s="140"/>
      <c r="AZ148" s="140"/>
      <c r="BA148" s="140"/>
      <c r="BB148" s="140"/>
      <c r="BC148" s="140"/>
      <c r="BD148" s="140"/>
      <c r="BE148" s="140"/>
      <c r="BF148" s="140"/>
      <c r="BG148" s="140"/>
      <c r="BH148" s="100"/>
      <c r="BI148" s="100"/>
      <c r="BJ148" s="100"/>
      <c r="BK148" s="100"/>
      <c r="BL148" s="100"/>
      <c r="BM148" s="100"/>
      <c r="BN148" s="100"/>
      <c r="BO148" s="100"/>
      <c r="BP148" s="100"/>
      <c r="BQ148" s="100"/>
      <c r="BR148" s="100"/>
      <c r="BS148" s="100"/>
    </row>
    <row r="149" spans="1:71" x14ac:dyDescent="0.25">
      <c r="A149" s="139" t="str">
        <f>+IF(AND(B149='1.5C'!B149,'1.5C'!C149=WB2C!C149),"","NFG")</f>
        <v/>
      </c>
      <c r="B149" s="100" t="str">
        <f t="shared" ref="B149:C149" si="63">+B67</f>
        <v>Vehicle Carrier</v>
      </c>
      <c r="C149" s="100" t="str">
        <f t="shared" si="63"/>
        <v>Vehicle Carrier (GT) &gt;50,000</v>
      </c>
      <c r="D149" s="140" t="e">
        <f>+rawWB2C!D151</f>
        <v>#N/A</v>
      </c>
      <c r="E149" s="140" t="e">
        <f>+rawWB2C!E151</f>
        <v>#N/A</v>
      </c>
      <c r="F149" s="140" t="e">
        <f>+rawWB2C!F151</f>
        <v>#N/A</v>
      </c>
      <c r="G149" s="140" t="e">
        <f>+rawWB2C!G151</f>
        <v>#N/A</v>
      </c>
      <c r="H149" s="140" t="e">
        <f>+rawWB2C!H151</f>
        <v>#N/A</v>
      </c>
      <c r="I149" s="140" t="e">
        <f>+rawWB2C!I151</f>
        <v>#N/A</v>
      </c>
      <c r="J149" s="140" t="e">
        <f>+rawWB2C!J151</f>
        <v>#N/A</v>
      </c>
      <c r="K149" s="140" t="e">
        <f>+rawWB2C!K151</f>
        <v>#N/A</v>
      </c>
      <c r="L149" s="140" t="e">
        <f>+rawWB2C!L151</f>
        <v>#N/A</v>
      </c>
      <c r="M149" s="140" t="e">
        <f>+rawWB2C!M151</f>
        <v>#N/A</v>
      </c>
      <c r="N149" s="140" t="e">
        <f>+rawWB2C!N151</f>
        <v>#N/A</v>
      </c>
      <c r="O149" s="140" t="e">
        <f>+rawWB2C!O151</f>
        <v>#N/A</v>
      </c>
      <c r="P149" s="140" t="e">
        <f>+rawWB2C!P151</f>
        <v>#N/A</v>
      </c>
      <c r="Q149" s="140" t="e">
        <f>+rawWB2C!Q151</f>
        <v>#N/A</v>
      </c>
      <c r="R149" s="140" t="e">
        <f>+rawWB2C!R151</f>
        <v>#N/A</v>
      </c>
      <c r="S149" s="140" t="e">
        <f>+rawWB2C!S151</f>
        <v>#N/A</v>
      </c>
      <c r="T149" s="140" t="e">
        <f>+rawWB2C!T151</f>
        <v>#N/A</v>
      </c>
      <c r="U149" s="140" t="e">
        <f>+rawWB2C!U151</f>
        <v>#N/A</v>
      </c>
      <c r="V149" s="140" t="e">
        <f>+rawWB2C!V151</f>
        <v>#N/A</v>
      </c>
      <c r="W149" s="140" t="e">
        <f>+rawWB2C!W151</f>
        <v>#N/A</v>
      </c>
      <c r="X149" s="140" t="e">
        <f>+rawWB2C!X151</f>
        <v>#N/A</v>
      </c>
      <c r="Y149" s="140" t="e">
        <f>+rawWB2C!Y151</f>
        <v>#N/A</v>
      </c>
      <c r="Z149" s="140" t="e">
        <f>+rawWB2C!Z151</f>
        <v>#N/A</v>
      </c>
      <c r="AA149" s="140" t="e">
        <f>+rawWB2C!AA151</f>
        <v>#N/A</v>
      </c>
      <c r="AB149" s="140" t="e">
        <f>+rawWB2C!AB151</f>
        <v>#N/A</v>
      </c>
      <c r="AC149" s="140" t="e">
        <f>+rawWB2C!AC151</f>
        <v>#N/A</v>
      </c>
      <c r="AD149" s="140" t="e">
        <f>+rawWB2C!AD151</f>
        <v>#N/A</v>
      </c>
      <c r="AE149" s="140" t="e">
        <f>+rawWB2C!AE151</f>
        <v>#N/A</v>
      </c>
      <c r="AF149" s="140" t="e">
        <f>+rawWB2C!AF151</f>
        <v>#N/A</v>
      </c>
      <c r="AG149" s="140" t="e">
        <f>+rawWB2C!AG151</f>
        <v>#N/A</v>
      </c>
      <c r="AH149" s="140" t="e">
        <f>+rawWB2C!AH151</f>
        <v>#N/A</v>
      </c>
      <c r="AI149" s="140" t="e">
        <f>+rawWB2C!AI151</f>
        <v>#N/A</v>
      </c>
      <c r="AJ149" s="140" t="e">
        <f>+rawWB2C!AJ151</f>
        <v>#N/A</v>
      </c>
      <c r="AK149" s="140" t="e">
        <f>+rawWB2C!AK151</f>
        <v>#N/A</v>
      </c>
      <c r="AL149" s="140" t="e">
        <f>+rawWB2C!AL151</f>
        <v>#N/A</v>
      </c>
      <c r="AM149" s="140" t="e">
        <f>+rawWB2C!AM151</f>
        <v>#N/A</v>
      </c>
      <c r="AN149" s="140"/>
      <c r="AO149" s="140"/>
      <c r="AP149" s="140"/>
      <c r="AQ149" s="140"/>
      <c r="AR149" s="140"/>
      <c r="AS149" s="140"/>
      <c r="AT149" s="140"/>
      <c r="AU149" s="140"/>
      <c r="AV149" s="140"/>
      <c r="AW149" s="140"/>
      <c r="AX149" s="100"/>
      <c r="AY149" s="140"/>
      <c r="AZ149" s="140"/>
      <c r="BA149" s="140"/>
      <c r="BB149" s="140"/>
      <c r="BC149" s="140"/>
      <c r="BD149" s="140"/>
      <c r="BE149" s="140"/>
      <c r="BF149" s="140"/>
      <c r="BG149" s="140"/>
      <c r="BH149" s="100"/>
      <c r="BI149" s="100"/>
      <c r="BJ149" s="100"/>
      <c r="BK149" s="100"/>
      <c r="BL149" s="100"/>
      <c r="BM149" s="100"/>
      <c r="BN149" s="100"/>
      <c r="BO149" s="100"/>
      <c r="BP149" s="100"/>
      <c r="BQ149" s="100"/>
      <c r="BR149" s="100"/>
      <c r="BS149" s="100"/>
    </row>
    <row r="150" spans="1:71" x14ac:dyDescent="0.25">
      <c r="A150" s="139" t="str">
        <f>+IF(AND(B150='1.5C'!B150,'1.5C'!C150=WB2C!C150),"","NFG")</f>
        <v/>
      </c>
      <c r="B150" s="100" t="str">
        <f t="shared" ref="B150:C150" si="64">+B68</f>
        <v>Offshore</v>
      </c>
      <c r="C150" s="100" t="str">
        <f t="shared" si="64"/>
        <v>Offshore (GT) 0-+</v>
      </c>
      <c r="D150" s="140" t="e">
        <f>+rawWB2C!D152</f>
        <v>#N/A</v>
      </c>
      <c r="E150" s="140" t="e">
        <f>+rawWB2C!E152</f>
        <v>#N/A</v>
      </c>
      <c r="F150" s="140" t="e">
        <f>+rawWB2C!F152</f>
        <v>#N/A</v>
      </c>
      <c r="G150" s="140" t="e">
        <f>+rawWB2C!G152</f>
        <v>#N/A</v>
      </c>
      <c r="H150" s="140" t="e">
        <f>+rawWB2C!H152</f>
        <v>#N/A</v>
      </c>
      <c r="I150" s="140" t="e">
        <f>+rawWB2C!I152</f>
        <v>#N/A</v>
      </c>
      <c r="J150" s="140" t="e">
        <f>+rawWB2C!J152</f>
        <v>#N/A</v>
      </c>
      <c r="K150" s="140" t="e">
        <f>+rawWB2C!K152</f>
        <v>#N/A</v>
      </c>
      <c r="L150" s="140" t="e">
        <f>+rawWB2C!L152</f>
        <v>#N/A</v>
      </c>
      <c r="M150" s="140" t="e">
        <f>+rawWB2C!M152</f>
        <v>#N/A</v>
      </c>
      <c r="N150" s="140" t="e">
        <f>+rawWB2C!N152</f>
        <v>#N/A</v>
      </c>
      <c r="O150" s="140" t="e">
        <f>+rawWB2C!O152</f>
        <v>#N/A</v>
      </c>
      <c r="P150" s="140" t="e">
        <f>+rawWB2C!P152</f>
        <v>#N/A</v>
      </c>
      <c r="Q150" s="140" t="e">
        <f>+rawWB2C!Q152</f>
        <v>#N/A</v>
      </c>
      <c r="R150" s="140" t="e">
        <f>+rawWB2C!R152</f>
        <v>#N/A</v>
      </c>
      <c r="S150" s="140" t="e">
        <f>+rawWB2C!S152</f>
        <v>#N/A</v>
      </c>
      <c r="T150" s="140" t="e">
        <f>+rawWB2C!T152</f>
        <v>#N/A</v>
      </c>
      <c r="U150" s="140" t="e">
        <f>+rawWB2C!U152</f>
        <v>#N/A</v>
      </c>
      <c r="V150" s="140" t="e">
        <f>+rawWB2C!V152</f>
        <v>#N/A</v>
      </c>
      <c r="W150" s="140" t="e">
        <f>+rawWB2C!W152</f>
        <v>#N/A</v>
      </c>
      <c r="X150" s="140" t="e">
        <f>+rawWB2C!X152</f>
        <v>#N/A</v>
      </c>
      <c r="Y150" s="140" t="e">
        <f>+rawWB2C!Y152</f>
        <v>#N/A</v>
      </c>
      <c r="Z150" s="140" t="e">
        <f>+rawWB2C!Z152</f>
        <v>#N/A</v>
      </c>
      <c r="AA150" s="140" t="e">
        <f>+rawWB2C!AA152</f>
        <v>#N/A</v>
      </c>
      <c r="AB150" s="140" t="e">
        <f>+rawWB2C!AB152</f>
        <v>#N/A</v>
      </c>
      <c r="AC150" s="140" t="e">
        <f>+rawWB2C!AC152</f>
        <v>#N/A</v>
      </c>
      <c r="AD150" s="140" t="e">
        <f>+rawWB2C!AD152</f>
        <v>#N/A</v>
      </c>
      <c r="AE150" s="140" t="e">
        <f>+rawWB2C!AE152</f>
        <v>#N/A</v>
      </c>
      <c r="AF150" s="140" t="e">
        <f>+rawWB2C!AF152</f>
        <v>#N/A</v>
      </c>
      <c r="AG150" s="140" t="e">
        <f>+rawWB2C!AG152</f>
        <v>#N/A</v>
      </c>
      <c r="AH150" s="140" t="e">
        <f>+rawWB2C!AH152</f>
        <v>#N/A</v>
      </c>
      <c r="AI150" s="140" t="e">
        <f>+rawWB2C!AI152</f>
        <v>#N/A</v>
      </c>
      <c r="AJ150" s="140" t="e">
        <f>+rawWB2C!AJ152</f>
        <v>#N/A</v>
      </c>
      <c r="AK150" s="140" t="e">
        <f>+rawWB2C!AK152</f>
        <v>#N/A</v>
      </c>
      <c r="AL150" s="140" t="e">
        <f>+rawWB2C!AL152</f>
        <v>#N/A</v>
      </c>
      <c r="AM150" s="140" t="e">
        <f>+rawWB2C!AM152</f>
        <v>#N/A</v>
      </c>
      <c r="AN150" s="140"/>
      <c r="AO150" s="140"/>
      <c r="AP150" s="140"/>
      <c r="AQ150" s="140"/>
      <c r="AR150" s="140"/>
      <c r="AS150" s="140"/>
      <c r="AT150" s="140"/>
      <c r="AU150" s="140"/>
      <c r="AV150" s="140"/>
      <c r="AW150" s="140"/>
      <c r="AX150" s="100"/>
      <c r="AY150" s="140"/>
      <c r="AZ150" s="140"/>
      <c r="BA150" s="140"/>
      <c r="BB150" s="140"/>
      <c r="BC150" s="140"/>
      <c r="BD150" s="140"/>
      <c r="BE150" s="140"/>
      <c r="BF150" s="140"/>
      <c r="BG150" s="140"/>
      <c r="BH150" s="100"/>
      <c r="BI150" s="100"/>
      <c r="BJ150" s="100"/>
      <c r="BK150" s="100"/>
      <c r="BL150" s="100"/>
      <c r="BM150" s="100"/>
      <c r="BN150" s="100"/>
      <c r="BO150" s="100"/>
      <c r="BP150" s="100"/>
      <c r="BQ150" s="100"/>
      <c r="BR150" s="100"/>
      <c r="BS150" s="100"/>
    </row>
    <row r="151" spans="1:71" x14ac:dyDescent="0.25">
      <c r="A151" s="139" t="str">
        <f>+IF(AND(B151='1.5C'!B151,'1.5C'!C151=WB2C!C151),"","NFG")</f>
        <v/>
      </c>
      <c r="B151" s="100" t="str">
        <f t="shared" ref="B151:C151" si="65">+B69</f>
        <v>Bulk Carrier</v>
      </c>
      <c r="C151" s="100" t="str">
        <f t="shared" si="65"/>
        <v>Bulk Carrier Default</v>
      </c>
      <c r="D151" s="140" t="e">
        <f>+rawWB2C!D153</f>
        <v>#N/A</v>
      </c>
      <c r="E151" s="140" t="e">
        <f>+rawWB2C!E153</f>
        <v>#N/A</v>
      </c>
      <c r="F151" s="140" t="e">
        <f>+rawWB2C!F153</f>
        <v>#N/A</v>
      </c>
      <c r="G151" s="140" t="e">
        <f>+rawWB2C!G153</f>
        <v>#N/A</v>
      </c>
      <c r="H151" s="140" t="e">
        <f>+rawWB2C!H153</f>
        <v>#N/A</v>
      </c>
      <c r="I151" s="140" t="e">
        <f>+rawWB2C!I153</f>
        <v>#N/A</v>
      </c>
      <c r="J151" s="140" t="e">
        <f>+rawWB2C!J153</f>
        <v>#N/A</v>
      </c>
      <c r="K151" s="140" t="e">
        <f>+rawWB2C!K153</f>
        <v>#N/A</v>
      </c>
      <c r="L151" s="140" t="e">
        <f>+rawWB2C!L153</f>
        <v>#N/A</v>
      </c>
      <c r="M151" s="140" t="e">
        <f>+rawWB2C!M153</f>
        <v>#N/A</v>
      </c>
      <c r="N151" s="140" t="e">
        <f>+rawWB2C!N153</f>
        <v>#N/A</v>
      </c>
      <c r="O151" s="140" t="e">
        <f>+rawWB2C!O153</f>
        <v>#N/A</v>
      </c>
      <c r="P151" s="140" t="e">
        <f>+rawWB2C!P153</f>
        <v>#N/A</v>
      </c>
      <c r="Q151" s="140" t="e">
        <f>+rawWB2C!Q153</f>
        <v>#N/A</v>
      </c>
      <c r="R151" s="140" t="e">
        <f>+rawWB2C!R153</f>
        <v>#N/A</v>
      </c>
      <c r="S151" s="140" t="e">
        <f>+rawWB2C!S153</f>
        <v>#N/A</v>
      </c>
      <c r="T151" s="140" t="e">
        <f>+rawWB2C!T153</f>
        <v>#N/A</v>
      </c>
      <c r="U151" s="140" t="e">
        <f>+rawWB2C!U153</f>
        <v>#N/A</v>
      </c>
      <c r="V151" s="140" t="e">
        <f>+rawWB2C!V153</f>
        <v>#N/A</v>
      </c>
      <c r="W151" s="140" t="e">
        <f>+rawWB2C!W153</f>
        <v>#N/A</v>
      </c>
      <c r="X151" s="140" t="e">
        <f>+rawWB2C!X153</f>
        <v>#N/A</v>
      </c>
      <c r="Y151" s="140" t="e">
        <f>+rawWB2C!Y153</f>
        <v>#N/A</v>
      </c>
      <c r="Z151" s="140" t="e">
        <f>+rawWB2C!Z153</f>
        <v>#N/A</v>
      </c>
      <c r="AA151" s="140" t="e">
        <f>+rawWB2C!AA153</f>
        <v>#N/A</v>
      </c>
      <c r="AB151" s="140" t="e">
        <f>+rawWB2C!AB153</f>
        <v>#N/A</v>
      </c>
      <c r="AC151" s="140" t="e">
        <f>+rawWB2C!AC153</f>
        <v>#N/A</v>
      </c>
      <c r="AD151" s="140" t="e">
        <f>+rawWB2C!AD153</f>
        <v>#N/A</v>
      </c>
      <c r="AE151" s="140" t="e">
        <f>+rawWB2C!AE153</f>
        <v>#N/A</v>
      </c>
      <c r="AF151" s="140" t="e">
        <f>+rawWB2C!AF153</f>
        <v>#N/A</v>
      </c>
      <c r="AG151" s="140" t="e">
        <f>+rawWB2C!AG153</f>
        <v>#N/A</v>
      </c>
      <c r="AH151" s="140" t="e">
        <f>+rawWB2C!AH153</f>
        <v>#N/A</v>
      </c>
      <c r="AI151" s="140" t="e">
        <f>+rawWB2C!AI153</f>
        <v>#N/A</v>
      </c>
      <c r="AJ151" s="140" t="e">
        <f>+rawWB2C!AJ153</f>
        <v>#N/A</v>
      </c>
      <c r="AK151" s="140" t="e">
        <f>+rawWB2C!AK153</f>
        <v>#N/A</v>
      </c>
      <c r="AL151" s="140" t="e">
        <f>+rawWB2C!AL153</f>
        <v>#N/A</v>
      </c>
      <c r="AM151" s="140" t="e">
        <f>+rawWB2C!AM153</f>
        <v>#N/A</v>
      </c>
      <c r="AN151" s="140"/>
      <c r="AO151" s="140"/>
      <c r="AP151" s="140"/>
      <c r="AQ151" s="140"/>
      <c r="AR151" s="140"/>
      <c r="AS151" s="140"/>
      <c r="AT151" s="140"/>
      <c r="AU151" s="140"/>
      <c r="AV151" s="140"/>
      <c r="AW151" s="140"/>
      <c r="AX151" s="100"/>
      <c r="AY151" s="140"/>
      <c r="AZ151" s="140"/>
      <c r="BA151" s="140"/>
      <c r="BB151" s="140"/>
      <c r="BC151" s="140"/>
      <c r="BD151" s="140"/>
      <c r="BE151" s="140"/>
      <c r="BF151" s="140"/>
      <c r="BG151" s="140"/>
      <c r="BH151" s="100"/>
      <c r="BI151" s="100"/>
      <c r="BJ151" s="100"/>
      <c r="BK151" s="100"/>
      <c r="BL151" s="100"/>
      <c r="BM151" s="100"/>
      <c r="BN151" s="100"/>
      <c r="BO151" s="100"/>
      <c r="BP151" s="100"/>
      <c r="BQ151" s="100"/>
      <c r="BR151" s="100"/>
      <c r="BS151" s="100"/>
    </row>
    <row r="152" spans="1:71" x14ac:dyDescent="0.25">
      <c r="A152" s="139" t="str">
        <f>+IF(AND(B152='1.5C'!B152,'1.5C'!C152=WB2C!C152),"","NFG")</f>
        <v/>
      </c>
      <c r="B152" s="100" t="str">
        <f t="shared" ref="B152:C152" si="66">+B70</f>
        <v>Chemical Tanker</v>
      </c>
      <c r="C152" s="100" t="str">
        <f t="shared" si="66"/>
        <v>Chemical Tanker Default</v>
      </c>
      <c r="D152" s="140" t="e">
        <f>+rawWB2C!D154</f>
        <v>#N/A</v>
      </c>
      <c r="E152" s="140" t="e">
        <f>+rawWB2C!E154</f>
        <v>#N/A</v>
      </c>
      <c r="F152" s="140" t="e">
        <f>+rawWB2C!F154</f>
        <v>#N/A</v>
      </c>
      <c r="G152" s="140" t="e">
        <f>+rawWB2C!G154</f>
        <v>#N/A</v>
      </c>
      <c r="H152" s="140" t="e">
        <f>+rawWB2C!H154</f>
        <v>#N/A</v>
      </c>
      <c r="I152" s="140" t="e">
        <f>+rawWB2C!I154</f>
        <v>#N/A</v>
      </c>
      <c r="J152" s="140" t="e">
        <f>+rawWB2C!J154</f>
        <v>#N/A</v>
      </c>
      <c r="K152" s="140" t="e">
        <f>+rawWB2C!K154</f>
        <v>#N/A</v>
      </c>
      <c r="L152" s="140" t="e">
        <f>+rawWB2C!L154</f>
        <v>#N/A</v>
      </c>
      <c r="M152" s="140" t="e">
        <f>+rawWB2C!M154</f>
        <v>#N/A</v>
      </c>
      <c r="N152" s="140" t="e">
        <f>+rawWB2C!N154</f>
        <v>#N/A</v>
      </c>
      <c r="O152" s="140" t="e">
        <f>+rawWB2C!O154</f>
        <v>#N/A</v>
      </c>
      <c r="P152" s="140" t="e">
        <f>+rawWB2C!P154</f>
        <v>#N/A</v>
      </c>
      <c r="Q152" s="140" t="e">
        <f>+rawWB2C!Q154</f>
        <v>#N/A</v>
      </c>
      <c r="R152" s="140" t="e">
        <f>+rawWB2C!R154</f>
        <v>#N/A</v>
      </c>
      <c r="S152" s="140" t="e">
        <f>+rawWB2C!S154</f>
        <v>#N/A</v>
      </c>
      <c r="T152" s="140" t="e">
        <f>+rawWB2C!T154</f>
        <v>#N/A</v>
      </c>
      <c r="U152" s="140" t="e">
        <f>+rawWB2C!U154</f>
        <v>#N/A</v>
      </c>
      <c r="V152" s="140" t="e">
        <f>+rawWB2C!V154</f>
        <v>#N/A</v>
      </c>
      <c r="W152" s="140" t="e">
        <f>+rawWB2C!W154</f>
        <v>#N/A</v>
      </c>
      <c r="X152" s="140" t="e">
        <f>+rawWB2C!X154</f>
        <v>#N/A</v>
      </c>
      <c r="Y152" s="140" t="e">
        <f>+rawWB2C!Y154</f>
        <v>#N/A</v>
      </c>
      <c r="Z152" s="140" t="e">
        <f>+rawWB2C!Z154</f>
        <v>#N/A</v>
      </c>
      <c r="AA152" s="140" t="e">
        <f>+rawWB2C!AA154</f>
        <v>#N/A</v>
      </c>
      <c r="AB152" s="140" t="e">
        <f>+rawWB2C!AB154</f>
        <v>#N/A</v>
      </c>
      <c r="AC152" s="140" t="e">
        <f>+rawWB2C!AC154</f>
        <v>#N/A</v>
      </c>
      <c r="AD152" s="140" t="e">
        <f>+rawWB2C!AD154</f>
        <v>#N/A</v>
      </c>
      <c r="AE152" s="140" t="e">
        <f>+rawWB2C!AE154</f>
        <v>#N/A</v>
      </c>
      <c r="AF152" s="140" t="e">
        <f>+rawWB2C!AF154</f>
        <v>#N/A</v>
      </c>
      <c r="AG152" s="140" t="e">
        <f>+rawWB2C!AG154</f>
        <v>#N/A</v>
      </c>
      <c r="AH152" s="140" t="e">
        <f>+rawWB2C!AH154</f>
        <v>#N/A</v>
      </c>
      <c r="AI152" s="140" t="e">
        <f>+rawWB2C!AI154</f>
        <v>#N/A</v>
      </c>
      <c r="AJ152" s="140" t="e">
        <f>+rawWB2C!AJ154</f>
        <v>#N/A</v>
      </c>
      <c r="AK152" s="140" t="e">
        <f>+rawWB2C!AK154</f>
        <v>#N/A</v>
      </c>
      <c r="AL152" s="140" t="e">
        <f>+rawWB2C!AL154</f>
        <v>#N/A</v>
      </c>
      <c r="AM152" s="140" t="e">
        <f>+rawWB2C!AM154</f>
        <v>#N/A</v>
      </c>
      <c r="AN152" s="140"/>
      <c r="AO152" s="140"/>
      <c r="AP152" s="140"/>
      <c r="AQ152" s="140"/>
      <c r="AR152" s="140"/>
      <c r="AS152" s="140"/>
      <c r="AT152" s="140"/>
      <c r="AU152" s="140"/>
      <c r="AV152" s="140"/>
      <c r="AW152" s="140"/>
      <c r="AX152" s="100"/>
      <c r="AY152" s="140"/>
      <c r="AZ152" s="140"/>
      <c r="BA152" s="140"/>
      <c r="BB152" s="140"/>
      <c r="BC152" s="140"/>
      <c r="BD152" s="140"/>
      <c r="BE152" s="140"/>
      <c r="BF152" s="140"/>
      <c r="BG152" s="140"/>
      <c r="BH152" s="100"/>
      <c r="BI152" s="100"/>
      <c r="BJ152" s="100"/>
      <c r="BK152" s="100"/>
      <c r="BL152" s="100"/>
      <c r="BM152" s="100"/>
      <c r="BN152" s="100"/>
      <c r="BO152" s="100"/>
      <c r="BP152" s="100"/>
      <c r="BQ152" s="100"/>
      <c r="BR152" s="100"/>
      <c r="BS152" s="100"/>
    </row>
    <row r="153" spans="1:71" x14ac:dyDescent="0.25">
      <c r="A153" s="139" t="str">
        <f>+IF(AND(B153='1.5C'!B153,'1.5C'!C153=WB2C!C153),"","NFG")</f>
        <v/>
      </c>
      <c r="B153" s="100" t="str">
        <f t="shared" ref="B153:C153" si="67">+B71</f>
        <v>Container</v>
      </c>
      <c r="C153" s="100" t="str">
        <f t="shared" si="67"/>
        <v>Container Default</v>
      </c>
      <c r="D153" s="140" t="e">
        <f>+rawWB2C!D155</f>
        <v>#N/A</v>
      </c>
      <c r="E153" s="140" t="e">
        <f>+rawWB2C!E155</f>
        <v>#N/A</v>
      </c>
      <c r="F153" s="140" t="e">
        <f>+rawWB2C!F155</f>
        <v>#N/A</v>
      </c>
      <c r="G153" s="140" t="e">
        <f>+rawWB2C!G155</f>
        <v>#N/A</v>
      </c>
      <c r="H153" s="140" t="e">
        <f>+rawWB2C!H155</f>
        <v>#N/A</v>
      </c>
      <c r="I153" s="140" t="e">
        <f>+rawWB2C!I155</f>
        <v>#N/A</v>
      </c>
      <c r="J153" s="140" t="e">
        <f>+rawWB2C!J155</f>
        <v>#N/A</v>
      </c>
      <c r="K153" s="140" t="e">
        <f>+rawWB2C!K155</f>
        <v>#N/A</v>
      </c>
      <c r="L153" s="140" t="e">
        <f>+rawWB2C!L155</f>
        <v>#N/A</v>
      </c>
      <c r="M153" s="140" t="e">
        <f>+rawWB2C!M155</f>
        <v>#N/A</v>
      </c>
      <c r="N153" s="140" t="e">
        <f>+rawWB2C!N155</f>
        <v>#N/A</v>
      </c>
      <c r="O153" s="140" t="e">
        <f>+rawWB2C!O155</f>
        <v>#N/A</v>
      </c>
      <c r="P153" s="140" t="e">
        <f>+rawWB2C!P155</f>
        <v>#N/A</v>
      </c>
      <c r="Q153" s="140" t="e">
        <f>+rawWB2C!Q155</f>
        <v>#N/A</v>
      </c>
      <c r="R153" s="140" t="e">
        <f>+rawWB2C!R155</f>
        <v>#N/A</v>
      </c>
      <c r="S153" s="140" t="e">
        <f>+rawWB2C!S155</f>
        <v>#N/A</v>
      </c>
      <c r="T153" s="140" t="e">
        <f>+rawWB2C!T155</f>
        <v>#N/A</v>
      </c>
      <c r="U153" s="140" t="e">
        <f>+rawWB2C!U155</f>
        <v>#N/A</v>
      </c>
      <c r="V153" s="140" t="e">
        <f>+rawWB2C!V155</f>
        <v>#N/A</v>
      </c>
      <c r="W153" s="140" t="e">
        <f>+rawWB2C!W155</f>
        <v>#N/A</v>
      </c>
      <c r="X153" s="140" t="e">
        <f>+rawWB2C!X155</f>
        <v>#N/A</v>
      </c>
      <c r="Y153" s="140" t="e">
        <f>+rawWB2C!Y155</f>
        <v>#N/A</v>
      </c>
      <c r="Z153" s="140" t="e">
        <f>+rawWB2C!Z155</f>
        <v>#N/A</v>
      </c>
      <c r="AA153" s="140" t="e">
        <f>+rawWB2C!AA155</f>
        <v>#N/A</v>
      </c>
      <c r="AB153" s="140" t="e">
        <f>+rawWB2C!AB155</f>
        <v>#N/A</v>
      </c>
      <c r="AC153" s="140" t="e">
        <f>+rawWB2C!AC155</f>
        <v>#N/A</v>
      </c>
      <c r="AD153" s="140" t="e">
        <f>+rawWB2C!AD155</f>
        <v>#N/A</v>
      </c>
      <c r="AE153" s="140" t="e">
        <f>+rawWB2C!AE155</f>
        <v>#N/A</v>
      </c>
      <c r="AF153" s="140" t="e">
        <f>+rawWB2C!AF155</f>
        <v>#N/A</v>
      </c>
      <c r="AG153" s="140" t="e">
        <f>+rawWB2C!AG155</f>
        <v>#N/A</v>
      </c>
      <c r="AH153" s="140" t="e">
        <f>+rawWB2C!AH155</f>
        <v>#N/A</v>
      </c>
      <c r="AI153" s="140" t="e">
        <f>+rawWB2C!AI155</f>
        <v>#N/A</v>
      </c>
      <c r="AJ153" s="140" t="e">
        <f>+rawWB2C!AJ155</f>
        <v>#N/A</v>
      </c>
      <c r="AK153" s="140" t="e">
        <f>+rawWB2C!AK155</f>
        <v>#N/A</v>
      </c>
      <c r="AL153" s="140" t="e">
        <f>+rawWB2C!AL155</f>
        <v>#N/A</v>
      </c>
      <c r="AM153" s="140" t="e">
        <f>+rawWB2C!AM155</f>
        <v>#N/A</v>
      </c>
      <c r="AN153" s="140"/>
      <c r="AO153" s="140"/>
      <c r="AP153" s="140"/>
      <c r="AQ153" s="140"/>
      <c r="AR153" s="140"/>
      <c r="AS153" s="140"/>
      <c r="AT153" s="140"/>
      <c r="AU153" s="140"/>
      <c r="AV153" s="140"/>
      <c r="AW153" s="140"/>
      <c r="AX153" s="100"/>
      <c r="AY153" s="140"/>
      <c r="AZ153" s="140"/>
      <c r="BA153" s="140"/>
      <c r="BB153" s="140"/>
      <c r="BC153" s="140"/>
      <c r="BD153" s="140"/>
      <c r="BE153" s="140"/>
      <c r="BF153" s="140"/>
      <c r="BG153" s="140"/>
      <c r="BH153" s="100"/>
      <c r="BI153" s="100"/>
      <c r="BJ153" s="100"/>
      <c r="BK153" s="100"/>
      <c r="BL153" s="100"/>
      <c r="BM153" s="100"/>
      <c r="BN153" s="100"/>
      <c r="BO153" s="100"/>
      <c r="BP153" s="100"/>
      <c r="BQ153" s="100"/>
      <c r="BR153" s="100"/>
      <c r="BS153" s="100"/>
    </row>
    <row r="154" spans="1:71" x14ac:dyDescent="0.25">
      <c r="A154" s="139" t="str">
        <f>+IF(AND(B154='1.5C'!B154,'1.5C'!C154=WB2C!C154),"","NFG")</f>
        <v/>
      </c>
      <c r="B154" s="100" t="str">
        <f t="shared" ref="B154:C154" si="68">+B72</f>
        <v>General Cargo</v>
      </c>
      <c r="C154" s="100" t="str">
        <f t="shared" si="68"/>
        <v>General Cargo Default</v>
      </c>
      <c r="D154" s="140" t="e">
        <f>+rawWB2C!D156</f>
        <v>#N/A</v>
      </c>
      <c r="E154" s="140" t="e">
        <f>+rawWB2C!E156</f>
        <v>#N/A</v>
      </c>
      <c r="F154" s="140" t="e">
        <f>+rawWB2C!F156</f>
        <v>#N/A</v>
      </c>
      <c r="G154" s="140" t="e">
        <f>+rawWB2C!G156</f>
        <v>#N/A</v>
      </c>
      <c r="H154" s="140" t="e">
        <f>+rawWB2C!H156</f>
        <v>#N/A</v>
      </c>
      <c r="I154" s="140" t="e">
        <f>+rawWB2C!I156</f>
        <v>#N/A</v>
      </c>
      <c r="J154" s="140" t="e">
        <f>+rawWB2C!J156</f>
        <v>#N/A</v>
      </c>
      <c r="K154" s="140" t="e">
        <f>+rawWB2C!K156</f>
        <v>#N/A</v>
      </c>
      <c r="L154" s="140" t="e">
        <f>+rawWB2C!L156</f>
        <v>#N/A</v>
      </c>
      <c r="M154" s="140" t="e">
        <f>+rawWB2C!M156</f>
        <v>#N/A</v>
      </c>
      <c r="N154" s="140" t="e">
        <f>+rawWB2C!N156</f>
        <v>#N/A</v>
      </c>
      <c r="O154" s="140" t="e">
        <f>+rawWB2C!O156</f>
        <v>#N/A</v>
      </c>
      <c r="P154" s="140" t="e">
        <f>+rawWB2C!P156</f>
        <v>#N/A</v>
      </c>
      <c r="Q154" s="140" t="e">
        <f>+rawWB2C!Q156</f>
        <v>#N/A</v>
      </c>
      <c r="R154" s="140" t="e">
        <f>+rawWB2C!R156</f>
        <v>#N/A</v>
      </c>
      <c r="S154" s="140" t="e">
        <f>+rawWB2C!S156</f>
        <v>#N/A</v>
      </c>
      <c r="T154" s="140" t="e">
        <f>+rawWB2C!T156</f>
        <v>#N/A</v>
      </c>
      <c r="U154" s="140" t="e">
        <f>+rawWB2C!U156</f>
        <v>#N/A</v>
      </c>
      <c r="V154" s="140" t="e">
        <f>+rawWB2C!V156</f>
        <v>#N/A</v>
      </c>
      <c r="W154" s="140" t="e">
        <f>+rawWB2C!W156</f>
        <v>#N/A</v>
      </c>
      <c r="X154" s="140" t="e">
        <f>+rawWB2C!X156</f>
        <v>#N/A</v>
      </c>
      <c r="Y154" s="140" t="e">
        <f>+rawWB2C!Y156</f>
        <v>#N/A</v>
      </c>
      <c r="Z154" s="140" t="e">
        <f>+rawWB2C!Z156</f>
        <v>#N/A</v>
      </c>
      <c r="AA154" s="140" t="e">
        <f>+rawWB2C!AA156</f>
        <v>#N/A</v>
      </c>
      <c r="AB154" s="140" t="e">
        <f>+rawWB2C!AB156</f>
        <v>#N/A</v>
      </c>
      <c r="AC154" s="140" t="e">
        <f>+rawWB2C!AC156</f>
        <v>#N/A</v>
      </c>
      <c r="AD154" s="140" t="e">
        <f>+rawWB2C!AD156</f>
        <v>#N/A</v>
      </c>
      <c r="AE154" s="140" t="e">
        <f>+rawWB2C!AE156</f>
        <v>#N/A</v>
      </c>
      <c r="AF154" s="140" t="e">
        <f>+rawWB2C!AF156</f>
        <v>#N/A</v>
      </c>
      <c r="AG154" s="140" t="e">
        <f>+rawWB2C!AG156</f>
        <v>#N/A</v>
      </c>
      <c r="AH154" s="140" t="e">
        <f>+rawWB2C!AH156</f>
        <v>#N/A</v>
      </c>
      <c r="AI154" s="140" t="e">
        <f>+rawWB2C!AI156</f>
        <v>#N/A</v>
      </c>
      <c r="AJ154" s="140" t="e">
        <f>+rawWB2C!AJ156</f>
        <v>#N/A</v>
      </c>
      <c r="AK154" s="140" t="e">
        <f>+rawWB2C!AK156</f>
        <v>#N/A</v>
      </c>
      <c r="AL154" s="140" t="e">
        <f>+rawWB2C!AL156</f>
        <v>#N/A</v>
      </c>
      <c r="AM154" s="140" t="e">
        <f>+rawWB2C!AM156</f>
        <v>#N/A</v>
      </c>
      <c r="AN154" s="140"/>
      <c r="AO154" s="140"/>
      <c r="AP154" s="140"/>
      <c r="AQ154" s="140"/>
      <c r="AR154" s="140"/>
      <c r="AS154" s="140"/>
      <c r="AT154" s="140"/>
      <c r="AU154" s="140"/>
      <c r="AV154" s="140"/>
      <c r="AW154" s="140"/>
      <c r="AX154" s="100"/>
      <c r="AY154" s="140"/>
      <c r="AZ154" s="140"/>
      <c r="BA154" s="140"/>
      <c r="BB154" s="140"/>
      <c r="BC154" s="140"/>
      <c r="BD154" s="140"/>
      <c r="BE154" s="140"/>
      <c r="BF154" s="140"/>
      <c r="BG154" s="140"/>
      <c r="BH154" s="100"/>
      <c r="BI154" s="100"/>
      <c r="BJ154" s="100"/>
      <c r="BK154" s="100"/>
      <c r="BL154" s="100"/>
      <c r="BM154" s="100"/>
      <c r="BN154" s="100"/>
      <c r="BO154" s="100"/>
      <c r="BP154" s="100"/>
      <c r="BQ154" s="100"/>
      <c r="BR154" s="100"/>
      <c r="BS154" s="100"/>
    </row>
    <row r="155" spans="1:71" x14ac:dyDescent="0.25">
      <c r="A155" s="139" t="str">
        <f>+IF(AND(B155='1.5C'!B155,'1.5C'!C155=WB2C!C155),"","NFG")</f>
        <v/>
      </c>
      <c r="B155" s="100" t="str">
        <f t="shared" ref="B155:C155" si="69">+B73</f>
        <v>Liquefied Gas Tanker</v>
      </c>
      <c r="C155" s="100" t="str">
        <f t="shared" si="69"/>
        <v>Liquefied Gas Tanker Default</v>
      </c>
      <c r="D155" s="140" t="e">
        <f>+rawWB2C!D157</f>
        <v>#N/A</v>
      </c>
      <c r="E155" s="140" t="e">
        <f>+rawWB2C!E157</f>
        <v>#N/A</v>
      </c>
      <c r="F155" s="140" t="e">
        <f>+rawWB2C!F157</f>
        <v>#N/A</v>
      </c>
      <c r="G155" s="140" t="e">
        <f>+rawWB2C!G157</f>
        <v>#N/A</v>
      </c>
      <c r="H155" s="140" t="e">
        <f>+rawWB2C!H157</f>
        <v>#N/A</v>
      </c>
      <c r="I155" s="140" t="e">
        <f>+rawWB2C!I157</f>
        <v>#N/A</v>
      </c>
      <c r="J155" s="140" t="e">
        <f>+rawWB2C!J157</f>
        <v>#N/A</v>
      </c>
      <c r="K155" s="140" t="e">
        <f>+rawWB2C!K157</f>
        <v>#N/A</v>
      </c>
      <c r="L155" s="140" t="e">
        <f>+rawWB2C!L157</f>
        <v>#N/A</v>
      </c>
      <c r="M155" s="140" t="e">
        <f>+rawWB2C!M157</f>
        <v>#N/A</v>
      </c>
      <c r="N155" s="140" t="e">
        <f>+rawWB2C!N157</f>
        <v>#N/A</v>
      </c>
      <c r="O155" s="140" t="e">
        <f>+rawWB2C!O157</f>
        <v>#N/A</v>
      </c>
      <c r="P155" s="140" t="e">
        <f>+rawWB2C!P157</f>
        <v>#N/A</v>
      </c>
      <c r="Q155" s="140" t="e">
        <f>+rawWB2C!Q157</f>
        <v>#N/A</v>
      </c>
      <c r="R155" s="140" t="e">
        <f>+rawWB2C!R157</f>
        <v>#N/A</v>
      </c>
      <c r="S155" s="140" t="e">
        <f>+rawWB2C!S157</f>
        <v>#N/A</v>
      </c>
      <c r="T155" s="140" t="e">
        <f>+rawWB2C!T157</f>
        <v>#N/A</v>
      </c>
      <c r="U155" s="140" t="e">
        <f>+rawWB2C!U157</f>
        <v>#N/A</v>
      </c>
      <c r="V155" s="140" t="e">
        <f>+rawWB2C!V157</f>
        <v>#N/A</v>
      </c>
      <c r="W155" s="140" t="e">
        <f>+rawWB2C!W157</f>
        <v>#N/A</v>
      </c>
      <c r="X155" s="140" t="e">
        <f>+rawWB2C!X157</f>
        <v>#N/A</v>
      </c>
      <c r="Y155" s="140" t="e">
        <f>+rawWB2C!Y157</f>
        <v>#N/A</v>
      </c>
      <c r="Z155" s="140" t="e">
        <f>+rawWB2C!Z157</f>
        <v>#N/A</v>
      </c>
      <c r="AA155" s="140" t="e">
        <f>+rawWB2C!AA157</f>
        <v>#N/A</v>
      </c>
      <c r="AB155" s="140" t="e">
        <f>+rawWB2C!AB157</f>
        <v>#N/A</v>
      </c>
      <c r="AC155" s="140" t="e">
        <f>+rawWB2C!AC157</f>
        <v>#N/A</v>
      </c>
      <c r="AD155" s="140" t="e">
        <f>+rawWB2C!AD157</f>
        <v>#N/A</v>
      </c>
      <c r="AE155" s="140" t="e">
        <f>+rawWB2C!AE157</f>
        <v>#N/A</v>
      </c>
      <c r="AF155" s="140" t="e">
        <f>+rawWB2C!AF157</f>
        <v>#N/A</v>
      </c>
      <c r="AG155" s="140" t="e">
        <f>+rawWB2C!AG157</f>
        <v>#N/A</v>
      </c>
      <c r="AH155" s="140" t="e">
        <f>+rawWB2C!AH157</f>
        <v>#N/A</v>
      </c>
      <c r="AI155" s="140" t="e">
        <f>+rawWB2C!AI157</f>
        <v>#N/A</v>
      </c>
      <c r="AJ155" s="140" t="e">
        <f>+rawWB2C!AJ157</f>
        <v>#N/A</v>
      </c>
      <c r="AK155" s="140" t="e">
        <f>+rawWB2C!AK157</f>
        <v>#N/A</v>
      </c>
      <c r="AL155" s="140" t="e">
        <f>+rawWB2C!AL157</f>
        <v>#N/A</v>
      </c>
      <c r="AM155" s="140" t="e">
        <f>+rawWB2C!AM157</f>
        <v>#N/A</v>
      </c>
      <c r="AN155" s="140"/>
      <c r="AO155" s="140"/>
      <c r="AP155" s="140"/>
      <c r="AQ155" s="140"/>
      <c r="AR155" s="140"/>
      <c r="AS155" s="140"/>
      <c r="AT155" s="140"/>
      <c r="AU155" s="140"/>
      <c r="AV155" s="140"/>
      <c r="AW155" s="140"/>
      <c r="AX155" s="100"/>
      <c r="AY155" s="140"/>
      <c r="AZ155" s="140"/>
      <c r="BA155" s="140"/>
      <c r="BB155" s="140"/>
      <c r="BC155" s="140"/>
      <c r="BD155" s="140"/>
      <c r="BE155" s="140"/>
      <c r="BF155" s="140"/>
      <c r="BG155" s="140"/>
      <c r="BH155" s="100"/>
      <c r="BI155" s="100"/>
      <c r="BJ155" s="100"/>
      <c r="BK155" s="100"/>
      <c r="BL155" s="100"/>
      <c r="BM155" s="100"/>
      <c r="BN155" s="100"/>
      <c r="BO155" s="100"/>
      <c r="BP155" s="100"/>
      <c r="BQ155" s="100"/>
      <c r="BR155" s="100"/>
      <c r="BS155" s="100"/>
    </row>
    <row r="156" spans="1:71" x14ac:dyDescent="0.25">
      <c r="A156" s="139" t="str">
        <f>+IF(AND(B156='1.5C'!B156,'1.5C'!C156=WB2C!C156),"","NFG")</f>
        <v/>
      </c>
      <c r="B156" s="100" t="str">
        <f t="shared" ref="B156:C156" si="70">+B74</f>
        <v>Oil Tanker</v>
      </c>
      <c r="C156" s="100" t="str">
        <f t="shared" si="70"/>
        <v>Oil Tanker Default</v>
      </c>
      <c r="D156" s="140" t="e">
        <f>+rawWB2C!D158</f>
        <v>#N/A</v>
      </c>
      <c r="E156" s="140" t="e">
        <f>+rawWB2C!E158</f>
        <v>#N/A</v>
      </c>
      <c r="F156" s="140" t="e">
        <f>+rawWB2C!F158</f>
        <v>#N/A</v>
      </c>
      <c r="G156" s="140" t="e">
        <f>+rawWB2C!G158</f>
        <v>#N/A</v>
      </c>
      <c r="H156" s="140" t="e">
        <f>+rawWB2C!H158</f>
        <v>#N/A</v>
      </c>
      <c r="I156" s="140" t="e">
        <f>+rawWB2C!I158</f>
        <v>#N/A</v>
      </c>
      <c r="J156" s="140" t="e">
        <f>+rawWB2C!J158</f>
        <v>#N/A</v>
      </c>
      <c r="K156" s="140" t="e">
        <f>+rawWB2C!K158</f>
        <v>#N/A</v>
      </c>
      <c r="L156" s="140" t="e">
        <f>+rawWB2C!L158</f>
        <v>#N/A</v>
      </c>
      <c r="M156" s="140" t="e">
        <f>+rawWB2C!M158</f>
        <v>#N/A</v>
      </c>
      <c r="N156" s="140" t="e">
        <f>+rawWB2C!N158</f>
        <v>#N/A</v>
      </c>
      <c r="O156" s="140" t="e">
        <f>+rawWB2C!O158</f>
        <v>#N/A</v>
      </c>
      <c r="P156" s="140" t="e">
        <f>+rawWB2C!P158</f>
        <v>#N/A</v>
      </c>
      <c r="Q156" s="140" t="e">
        <f>+rawWB2C!Q158</f>
        <v>#N/A</v>
      </c>
      <c r="R156" s="140" t="e">
        <f>+rawWB2C!R158</f>
        <v>#N/A</v>
      </c>
      <c r="S156" s="140" t="e">
        <f>+rawWB2C!S158</f>
        <v>#N/A</v>
      </c>
      <c r="T156" s="140" t="e">
        <f>+rawWB2C!T158</f>
        <v>#N/A</v>
      </c>
      <c r="U156" s="140" t="e">
        <f>+rawWB2C!U158</f>
        <v>#N/A</v>
      </c>
      <c r="V156" s="140" t="e">
        <f>+rawWB2C!V158</f>
        <v>#N/A</v>
      </c>
      <c r="W156" s="140" t="e">
        <f>+rawWB2C!W158</f>
        <v>#N/A</v>
      </c>
      <c r="X156" s="140" t="e">
        <f>+rawWB2C!X158</f>
        <v>#N/A</v>
      </c>
      <c r="Y156" s="140" t="e">
        <f>+rawWB2C!Y158</f>
        <v>#N/A</v>
      </c>
      <c r="Z156" s="140" t="e">
        <f>+rawWB2C!Z158</f>
        <v>#N/A</v>
      </c>
      <c r="AA156" s="140" t="e">
        <f>+rawWB2C!AA158</f>
        <v>#N/A</v>
      </c>
      <c r="AB156" s="140" t="e">
        <f>+rawWB2C!AB158</f>
        <v>#N/A</v>
      </c>
      <c r="AC156" s="140" t="e">
        <f>+rawWB2C!AC158</f>
        <v>#N/A</v>
      </c>
      <c r="AD156" s="140" t="e">
        <f>+rawWB2C!AD158</f>
        <v>#N/A</v>
      </c>
      <c r="AE156" s="140" t="e">
        <f>+rawWB2C!AE158</f>
        <v>#N/A</v>
      </c>
      <c r="AF156" s="140" t="e">
        <f>+rawWB2C!AF158</f>
        <v>#N/A</v>
      </c>
      <c r="AG156" s="140" t="e">
        <f>+rawWB2C!AG158</f>
        <v>#N/A</v>
      </c>
      <c r="AH156" s="140" t="e">
        <f>+rawWB2C!AH158</f>
        <v>#N/A</v>
      </c>
      <c r="AI156" s="140" t="e">
        <f>+rawWB2C!AI158</f>
        <v>#N/A</v>
      </c>
      <c r="AJ156" s="140" t="e">
        <f>+rawWB2C!AJ158</f>
        <v>#N/A</v>
      </c>
      <c r="AK156" s="140" t="e">
        <f>+rawWB2C!AK158</f>
        <v>#N/A</v>
      </c>
      <c r="AL156" s="140" t="e">
        <f>+rawWB2C!AL158</f>
        <v>#N/A</v>
      </c>
      <c r="AM156" s="140" t="e">
        <f>+rawWB2C!AM158</f>
        <v>#N/A</v>
      </c>
      <c r="AN156" s="140"/>
      <c r="AO156" s="140"/>
      <c r="AP156" s="140"/>
      <c r="AQ156" s="140"/>
      <c r="AR156" s="140"/>
      <c r="AS156" s="140"/>
      <c r="AT156" s="140"/>
      <c r="AU156" s="140"/>
      <c r="AV156" s="140"/>
      <c r="AW156" s="140"/>
      <c r="AX156" s="100"/>
      <c r="AY156" s="140"/>
      <c r="AZ156" s="140"/>
      <c r="BA156" s="140"/>
      <c r="BB156" s="140"/>
      <c r="BC156" s="140"/>
      <c r="BD156" s="140"/>
      <c r="BE156" s="140"/>
      <c r="BF156" s="140"/>
      <c r="BG156" s="140"/>
      <c r="BH156" s="100"/>
      <c r="BI156" s="100"/>
      <c r="BJ156" s="100"/>
      <c r="BK156" s="100"/>
      <c r="BL156" s="100"/>
      <c r="BM156" s="100"/>
      <c r="BN156" s="100"/>
      <c r="BO156" s="100"/>
      <c r="BP156" s="100"/>
      <c r="BQ156" s="100"/>
      <c r="BR156" s="100"/>
      <c r="BS156" s="100"/>
    </row>
    <row r="157" spans="1:71" x14ac:dyDescent="0.25">
      <c r="A157" s="139" t="str">
        <f>+IF(AND(B157='1.5C'!B157,'1.5C'!C157=WB2C!C157),"","NFG")</f>
        <v/>
      </c>
      <c r="B157" s="100" t="str">
        <f t="shared" ref="B157:C157" si="71">+B75</f>
        <v>Other Liquids Tankers</v>
      </c>
      <c r="C157" s="100" t="str">
        <f t="shared" si="71"/>
        <v>Other Liquids Tankers Default</v>
      </c>
      <c r="D157" s="140" t="e">
        <f>+rawWB2C!D159</f>
        <v>#N/A</v>
      </c>
      <c r="E157" s="140" t="e">
        <f>+rawWB2C!E159</f>
        <v>#N/A</v>
      </c>
      <c r="F157" s="140" t="e">
        <f>+rawWB2C!F159</f>
        <v>#N/A</v>
      </c>
      <c r="G157" s="140" t="e">
        <f>+rawWB2C!G159</f>
        <v>#N/A</v>
      </c>
      <c r="H157" s="140" t="e">
        <f>+rawWB2C!H159</f>
        <v>#N/A</v>
      </c>
      <c r="I157" s="140" t="e">
        <f>+rawWB2C!I159</f>
        <v>#N/A</v>
      </c>
      <c r="J157" s="140" t="e">
        <f>+rawWB2C!J159</f>
        <v>#N/A</v>
      </c>
      <c r="K157" s="140" t="e">
        <f>+rawWB2C!K159</f>
        <v>#N/A</v>
      </c>
      <c r="L157" s="140" t="e">
        <f>+rawWB2C!L159</f>
        <v>#N/A</v>
      </c>
      <c r="M157" s="140" t="e">
        <f>+rawWB2C!M159</f>
        <v>#N/A</v>
      </c>
      <c r="N157" s="140" t="e">
        <f>+rawWB2C!N159</f>
        <v>#N/A</v>
      </c>
      <c r="O157" s="140" t="e">
        <f>+rawWB2C!O159</f>
        <v>#N/A</v>
      </c>
      <c r="P157" s="140" t="e">
        <f>+rawWB2C!P159</f>
        <v>#N/A</v>
      </c>
      <c r="Q157" s="140" t="e">
        <f>+rawWB2C!Q159</f>
        <v>#N/A</v>
      </c>
      <c r="R157" s="140" t="e">
        <f>+rawWB2C!R159</f>
        <v>#N/A</v>
      </c>
      <c r="S157" s="140" t="e">
        <f>+rawWB2C!S159</f>
        <v>#N/A</v>
      </c>
      <c r="T157" s="140" t="e">
        <f>+rawWB2C!T159</f>
        <v>#N/A</v>
      </c>
      <c r="U157" s="140" t="e">
        <f>+rawWB2C!U159</f>
        <v>#N/A</v>
      </c>
      <c r="V157" s="140" t="e">
        <f>+rawWB2C!V159</f>
        <v>#N/A</v>
      </c>
      <c r="W157" s="140" t="e">
        <f>+rawWB2C!W159</f>
        <v>#N/A</v>
      </c>
      <c r="X157" s="140" t="e">
        <f>+rawWB2C!X159</f>
        <v>#N/A</v>
      </c>
      <c r="Y157" s="140" t="e">
        <f>+rawWB2C!Y159</f>
        <v>#N/A</v>
      </c>
      <c r="Z157" s="140" t="e">
        <f>+rawWB2C!Z159</f>
        <v>#N/A</v>
      </c>
      <c r="AA157" s="140" t="e">
        <f>+rawWB2C!AA159</f>
        <v>#N/A</v>
      </c>
      <c r="AB157" s="140" t="e">
        <f>+rawWB2C!AB159</f>
        <v>#N/A</v>
      </c>
      <c r="AC157" s="140" t="e">
        <f>+rawWB2C!AC159</f>
        <v>#N/A</v>
      </c>
      <c r="AD157" s="140" t="e">
        <f>+rawWB2C!AD159</f>
        <v>#N/A</v>
      </c>
      <c r="AE157" s="140" t="e">
        <f>+rawWB2C!AE159</f>
        <v>#N/A</v>
      </c>
      <c r="AF157" s="140" t="e">
        <f>+rawWB2C!AF159</f>
        <v>#N/A</v>
      </c>
      <c r="AG157" s="140" t="e">
        <f>+rawWB2C!AG159</f>
        <v>#N/A</v>
      </c>
      <c r="AH157" s="140" t="e">
        <f>+rawWB2C!AH159</f>
        <v>#N/A</v>
      </c>
      <c r="AI157" s="140" t="e">
        <f>+rawWB2C!AI159</f>
        <v>#N/A</v>
      </c>
      <c r="AJ157" s="140" t="e">
        <f>+rawWB2C!AJ159</f>
        <v>#N/A</v>
      </c>
      <c r="AK157" s="140" t="e">
        <f>+rawWB2C!AK159</f>
        <v>#N/A</v>
      </c>
      <c r="AL157" s="140" t="e">
        <f>+rawWB2C!AL159</f>
        <v>#N/A</v>
      </c>
      <c r="AM157" s="140" t="e">
        <f>+rawWB2C!AM159</f>
        <v>#N/A</v>
      </c>
      <c r="AN157" s="140"/>
      <c r="AO157" s="140"/>
      <c r="AP157" s="140"/>
      <c r="AQ157" s="140"/>
      <c r="AR157" s="140"/>
      <c r="AS157" s="140"/>
      <c r="AT157" s="140"/>
      <c r="AU157" s="140"/>
      <c r="AV157" s="140"/>
      <c r="AW157" s="140"/>
      <c r="AX157" s="100"/>
      <c r="AY157" s="140"/>
      <c r="AZ157" s="140"/>
      <c r="BA157" s="140"/>
      <c r="BB157" s="140"/>
      <c r="BC157" s="140"/>
      <c r="BD157" s="140"/>
      <c r="BE157" s="140"/>
      <c r="BF157" s="140"/>
      <c r="BG157" s="140"/>
      <c r="BH157" s="100"/>
      <c r="BI157" s="100"/>
      <c r="BJ157" s="100"/>
      <c r="BK157" s="100"/>
      <c r="BL157" s="100"/>
      <c r="BM157" s="100"/>
      <c r="BN157" s="100"/>
      <c r="BO157" s="100"/>
      <c r="BP157" s="100"/>
      <c r="BQ157" s="100"/>
      <c r="BR157" s="100"/>
      <c r="BS157" s="100"/>
    </row>
    <row r="158" spans="1:71" x14ac:dyDescent="0.25">
      <c r="A158" s="139" t="str">
        <f>+IF(AND(B158='1.5C'!B158,'1.5C'!C158=WB2C!C158),"","NFG")</f>
        <v/>
      </c>
      <c r="B158" s="100" t="str">
        <f t="shared" ref="B158:C158" si="72">+B76</f>
        <v>Ferry Passenger Only</v>
      </c>
      <c r="C158" s="100" t="str">
        <f t="shared" si="72"/>
        <v>Ferry Passenger Only Default</v>
      </c>
      <c r="D158" s="140" t="e">
        <f>+rawWB2C!D160</f>
        <v>#N/A</v>
      </c>
      <c r="E158" s="140" t="e">
        <f>+rawWB2C!E160</f>
        <v>#N/A</v>
      </c>
      <c r="F158" s="140" t="e">
        <f>+rawWB2C!F160</f>
        <v>#N/A</v>
      </c>
      <c r="G158" s="140" t="e">
        <f>+rawWB2C!G160</f>
        <v>#N/A</v>
      </c>
      <c r="H158" s="140" t="e">
        <f>+rawWB2C!H160</f>
        <v>#N/A</v>
      </c>
      <c r="I158" s="140" t="e">
        <f>+rawWB2C!I160</f>
        <v>#N/A</v>
      </c>
      <c r="J158" s="140" t="e">
        <f>+rawWB2C!J160</f>
        <v>#N/A</v>
      </c>
      <c r="K158" s="140" t="e">
        <f>+rawWB2C!K160</f>
        <v>#N/A</v>
      </c>
      <c r="L158" s="140" t="e">
        <f>+rawWB2C!L160</f>
        <v>#N/A</v>
      </c>
      <c r="M158" s="140" t="e">
        <f>+rawWB2C!M160</f>
        <v>#N/A</v>
      </c>
      <c r="N158" s="140" t="e">
        <f>+rawWB2C!N160</f>
        <v>#N/A</v>
      </c>
      <c r="O158" s="140" t="e">
        <f>+rawWB2C!O160</f>
        <v>#N/A</v>
      </c>
      <c r="P158" s="140" t="e">
        <f>+rawWB2C!P160</f>
        <v>#N/A</v>
      </c>
      <c r="Q158" s="140" t="e">
        <f>+rawWB2C!Q160</f>
        <v>#N/A</v>
      </c>
      <c r="R158" s="140" t="e">
        <f>+rawWB2C!R160</f>
        <v>#N/A</v>
      </c>
      <c r="S158" s="140" t="e">
        <f>+rawWB2C!S160</f>
        <v>#N/A</v>
      </c>
      <c r="T158" s="140" t="e">
        <f>+rawWB2C!T160</f>
        <v>#N/A</v>
      </c>
      <c r="U158" s="140" t="e">
        <f>+rawWB2C!U160</f>
        <v>#N/A</v>
      </c>
      <c r="V158" s="140" t="e">
        <f>+rawWB2C!V160</f>
        <v>#N/A</v>
      </c>
      <c r="W158" s="140" t="e">
        <f>+rawWB2C!W160</f>
        <v>#N/A</v>
      </c>
      <c r="X158" s="140" t="e">
        <f>+rawWB2C!X160</f>
        <v>#N/A</v>
      </c>
      <c r="Y158" s="140" t="e">
        <f>+rawWB2C!Y160</f>
        <v>#N/A</v>
      </c>
      <c r="Z158" s="140" t="e">
        <f>+rawWB2C!Z160</f>
        <v>#N/A</v>
      </c>
      <c r="AA158" s="140" t="e">
        <f>+rawWB2C!AA160</f>
        <v>#N/A</v>
      </c>
      <c r="AB158" s="140" t="e">
        <f>+rawWB2C!AB160</f>
        <v>#N/A</v>
      </c>
      <c r="AC158" s="140" t="e">
        <f>+rawWB2C!AC160</f>
        <v>#N/A</v>
      </c>
      <c r="AD158" s="140" t="e">
        <f>+rawWB2C!AD160</f>
        <v>#N/A</v>
      </c>
      <c r="AE158" s="140" t="e">
        <f>+rawWB2C!AE160</f>
        <v>#N/A</v>
      </c>
      <c r="AF158" s="140" t="e">
        <f>+rawWB2C!AF160</f>
        <v>#N/A</v>
      </c>
      <c r="AG158" s="140" t="e">
        <f>+rawWB2C!AG160</f>
        <v>#N/A</v>
      </c>
      <c r="AH158" s="140" t="e">
        <f>+rawWB2C!AH160</f>
        <v>#N/A</v>
      </c>
      <c r="AI158" s="140" t="e">
        <f>+rawWB2C!AI160</f>
        <v>#N/A</v>
      </c>
      <c r="AJ158" s="140" t="e">
        <f>+rawWB2C!AJ160</f>
        <v>#N/A</v>
      </c>
      <c r="AK158" s="140" t="e">
        <f>+rawWB2C!AK160</f>
        <v>#N/A</v>
      </c>
      <c r="AL158" s="140" t="e">
        <f>+rawWB2C!AL160</f>
        <v>#N/A</v>
      </c>
      <c r="AM158" s="140" t="e">
        <f>+rawWB2C!AM160</f>
        <v>#N/A</v>
      </c>
      <c r="AN158" s="140"/>
      <c r="AO158" s="140"/>
      <c r="AP158" s="140"/>
      <c r="AQ158" s="140"/>
      <c r="AR158" s="140"/>
      <c r="AS158" s="140"/>
      <c r="AT158" s="140"/>
      <c r="AU158" s="140"/>
      <c r="AV158" s="140"/>
      <c r="AW158" s="140"/>
      <c r="AX158" s="100"/>
      <c r="AY158" s="140"/>
      <c r="AZ158" s="140"/>
      <c r="BA158" s="140"/>
      <c r="BB158" s="140"/>
      <c r="BC158" s="140"/>
      <c r="BD158" s="140"/>
      <c r="BE158" s="140"/>
      <c r="BF158" s="140"/>
      <c r="BG158" s="140"/>
      <c r="BH158" s="100"/>
      <c r="BI158" s="100"/>
      <c r="BJ158" s="100"/>
      <c r="BK158" s="100"/>
      <c r="BL158" s="100"/>
      <c r="BM158" s="100"/>
      <c r="BN158" s="100"/>
      <c r="BO158" s="100"/>
      <c r="BP158" s="100"/>
      <c r="BQ158" s="100"/>
      <c r="BR158" s="100"/>
      <c r="BS158" s="100"/>
    </row>
    <row r="159" spans="1:71" x14ac:dyDescent="0.25">
      <c r="A159" s="139" t="str">
        <f>+IF(AND(B159='1.5C'!B159,'1.5C'!C159=WB2C!C159),"","NFG")</f>
        <v/>
      </c>
      <c r="B159" s="100" t="str">
        <f t="shared" ref="B159:C159" si="73">+B77</f>
        <v>Cruise</v>
      </c>
      <c r="C159" s="100" t="str">
        <f t="shared" si="73"/>
        <v>Cruise Default</v>
      </c>
      <c r="D159" s="140" t="e">
        <f>+rawWB2C!D161</f>
        <v>#N/A</v>
      </c>
      <c r="E159" s="140" t="e">
        <f>+rawWB2C!E161</f>
        <v>#N/A</v>
      </c>
      <c r="F159" s="140" t="e">
        <f>+rawWB2C!F161</f>
        <v>#N/A</v>
      </c>
      <c r="G159" s="140" t="e">
        <f>+rawWB2C!G161</f>
        <v>#N/A</v>
      </c>
      <c r="H159" s="140" t="e">
        <f>+rawWB2C!H161</f>
        <v>#N/A</v>
      </c>
      <c r="I159" s="140" t="e">
        <f>+rawWB2C!I161</f>
        <v>#N/A</v>
      </c>
      <c r="J159" s="140" t="e">
        <f>+rawWB2C!J161</f>
        <v>#N/A</v>
      </c>
      <c r="K159" s="140" t="e">
        <f>+rawWB2C!K161</f>
        <v>#N/A</v>
      </c>
      <c r="L159" s="140" t="e">
        <f>+rawWB2C!L161</f>
        <v>#N/A</v>
      </c>
      <c r="M159" s="140" t="e">
        <f>+rawWB2C!M161</f>
        <v>#N/A</v>
      </c>
      <c r="N159" s="140" t="e">
        <f>+rawWB2C!N161</f>
        <v>#N/A</v>
      </c>
      <c r="O159" s="140" t="e">
        <f>+rawWB2C!O161</f>
        <v>#N/A</v>
      </c>
      <c r="P159" s="140" t="e">
        <f>+rawWB2C!P161</f>
        <v>#N/A</v>
      </c>
      <c r="Q159" s="140" t="e">
        <f>+rawWB2C!Q161</f>
        <v>#N/A</v>
      </c>
      <c r="R159" s="140" t="e">
        <f>+rawWB2C!R161</f>
        <v>#N/A</v>
      </c>
      <c r="S159" s="140" t="e">
        <f>+rawWB2C!S161</f>
        <v>#N/A</v>
      </c>
      <c r="T159" s="140" t="e">
        <f>+rawWB2C!T161</f>
        <v>#N/A</v>
      </c>
      <c r="U159" s="140" t="e">
        <f>+rawWB2C!U161</f>
        <v>#N/A</v>
      </c>
      <c r="V159" s="140" t="e">
        <f>+rawWB2C!V161</f>
        <v>#N/A</v>
      </c>
      <c r="W159" s="140" t="e">
        <f>+rawWB2C!W161</f>
        <v>#N/A</v>
      </c>
      <c r="X159" s="140" t="e">
        <f>+rawWB2C!X161</f>
        <v>#N/A</v>
      </c>
      <c r="Y159" s="140" t="e">
        <f>+rawWB2C!Y161</f>
        <v>#N/A</v>
      </c>
      <c r="Z159" s="140" t="e">
        <f>+rawWB2C!Z161</f>
        <v>#N/A</v>
      </c>
      <c r="AA159" s="140" t="e">
        <f>+rawWB2C!AA161</f>
        <v>#N/A</v>
      </c>
      <c r="AB159" s="140" t="e">
        <f>+rawWB2C!AB161</f>
        <v>#N/A</v>
      </c>
      <c r="AC159" s="140" t="e">
        <f>+rawWB2C!AC161</f>
        <v>#N/A</v>
      </c>
      <c r="AD159" s="140" t="e">
        <f>+rawWB2C!AD161</f>
        <v>#N/A</v>
      </c>
      <c r="AE159" s="140" t="e">
        <f>+rawWB2C!AE161</f>
        <v>#N/A</v>
      </c>
      <c r="AF159" s="140" t="e">
        <f>+rawWB2C!AF161</f>
        <v>#N/A</v>
      </c>
      <c r="AG159" s="140" t="e">
        <f>+rawWB2C!AG161</f>
        <v>#N/A</v>
      </c>
      <c r="AH159" s="140" t="e">
        <f>+rawWB2C!AH161</f>
        <v>#N/A</v>
      </c>
      <c r="AI159" s="140" t="e">
        <f>+rawWB2C!AI161</f>
        <v>#N/A</v>
      </c>
      <c r="AJ159" s="140" t="e">
        <f>+rawWB2C!AJ161</f>
        <v>#N/A</v>
      </c>
      <c r="AK159" s="140" t="e">
        <f>+rawWB2C!AK161</f>
        <v>#N/A</v>
      </c>
      <c r="AL159" s="140" t="e">
        <f>+rawWB2C!AL161</f>
        <v>#N/A</v>
      </c>
      <c r="AM159" s="140" t="e">
        <f>+rawWB2C!AM161</f>
        <v>#N/A</v>
      </c>
      <c r="AN159" s="140"/>
      <c r="AO159" s="140"/>
      <c r="AP159" s="140"/>
      <c r="AQ159" s="140"/>
      <c r="AR159" s="140"/>
      <c r="AS159" s="140"/>
      <c r="AT159" s="140"/>
      <c r="AU159" s="140"/>
      <c r="AV159" s="140"/>
      <c r="AW159" s="140"/>
      <c r="AX159" s="100"/>
      <c r="AY159" s="140"/>
      <c r="AZ159" s="140"/>
      <c r="BA159" s="140"/>
      <c r="BB159" s="140"/>
      <c r="BC159" s="140"/>
      <c r="BD159" s="140"/>
      <c r="BE159" s="140"/>
      <c r="BF159" s="140"/>
      <c r="BG159" s="140"/>
      <c r="BH159" s="100"/>
      <c r="BI159" s="100"/>
      <c r="BJ159" s="100"/>
      <c r="BK159" s="100"/>
      <c r="BL159" s="100"/>
      <c r="BM159" s="100"/>
      <c r="BN159" s="100"/>
      <c r="BO159" s="100"/>
      <c r="BP159" s="100"/>
      <c r="BQ159" s="100"/>
      <c r="BR159" s="100"/>
      <c r="BS159" s="100"/>
    </row>
    <row r="160" spans="1:71" x14ac:dyDescent="0.25">
      <c r="A160" s="139" t="str">
        <f>+IF(AND(B160='1.5C'!B160,'1.5C'!C160=WB2C!C160),"","NFG")</f>
        <v/>
      </c>
      <c r="B160" s="100" t="str">
        <f t="shared" ref="B160:C160" si="74">+B78</f>
        <v>Ferry RoRo and Passenger</v>
      </c>
      <c r="C160" s="100" t="str">
        <f t="shared" si="74"/>
        <v>Ferry RoRo and Passenger Default</v>
      </c>
      <c r="D160" s="140" t="e">
        <f>+rawWB2C!D162</f>
        <v>#N/A</v>
      </c>
      <c r="E160" s="140" t="e">
        <f>+rawWB2C!E162</f>
        <v>#N/A</v>
      </c>
      <c r="F160" s="140" t="e">
        <f>+rawWB2C!F162</f>
        <v>#N/A</v>
      </c>
      <c r="G160" s="140" t="e">
        <f>+rawWB2C!G162</f>
        <v>#N/A</v>
      </c>
      <c r="H160" s="140" t="e">
        <f>+rawWB2C!H162</f>
        <v>#N/A</v>
      </c>
      <c r="I160" s="140" t="e">
        <f>+rawWB2C!I162</f>
        <v>#N/A</v>
      </c>
      <c r="J160" s="140" t="e">
        <f>+rawWB2C!J162</f>
        <v>#N/A</v>
      </c>
      <c r="K160" s="140" t="e">
        <f>+rawWB2C!K162</f>
        <v>#N/A</v>
      </c>
      <c r="L160" s="140" t="e">
        <f>+rawWB2C!L162</f>
        <v>#N/A</v>
      </c>
      <c r="M160" s="140" t="e">
        <f>+rawWB2C!M162</f>
        <v>#N/A</v>
      </c>
      <c r="N160" s="140" t="e">
        <f>+rawWB2C!N162</f>
        <v>#N/A</v>
      </c>
      <c r="O160" s="140" t="e">
        <f>+rawWB2C!O162</f>
        <v>#N/A</v>
      </c>
      <c r="P160" s="140" t="e">
        <f>+rawWB2C!P162</f>
        <v>#N/A</v>
      </c>
      <c r="Q160" s="140" t="e">
        <f>+rawWB2C!Q162</f>
        <v>#N/A</v>
      </c>
      <c r="R160" s="140" t="e">
        <f>+rawWB2C!R162</f>
        <v>#N/A</v>
      </c>
      <c r="S160" s="140" t="e">
        <f>+rawWB2C!S162</f>
        <v>#N/A</v>
      </c>
      <c r="T160" s="140" t="e">
        <f>+rawWB2C!T162</f>
        <v>#N/A</v>
      </c>
      <c r="U160" s="140" t="e">
        <f>+rawWB2C!U162</f>
        <v>#N/A</v>
      </c>
      <c r="V160" s="140" t="e">
        <f>+rawWB2C!V162</f>
        <v>#N/A</v>
      </c>
      <c r="W160" s="140" t="e">
        <f>+rawWB2C!W162</f>
        <v>#N/A</v>
      </c>
      <c r="X160" s="140" t="e">
        <f>+rawWB2C!X162</f>
        <v>#N/A</v>
      </c>
      <c r="Y160" s="140" t="e">
        <f>+rawWB2C!Y162</f>
        <v>#N/A</v>
      </c>
      <c r="Z160" s="140" t="e">
        <f>+rawWB2C!Z162</f>
        <v>#N/A</v>
      </c>
      <c r="AA160" s="140" t="e">
        <f>+rawWB2C!AA162</f>
        <v>#N/A</v>
      </c>
      <c r="AB160" s="140" t="e">
        <f>+rawWB2C!AB162</f>
        <v>#N/A</v>
      </c>
      <c r="AC160" s="140" t="e">
        <f>+rawWB2C!AC162</f>
        <v>#N/A</v>
      </c>
      <c r="AD160" s="140" t="e">
        <f>+rawWB2C!AD162</f>
        <v>#N/A</v>
      </c>
      <c r="AE160" s="140" t="e">
        <f>+rawWB2C!AE162</f>
        <v>#N/A</v>
      </c>
      <c r="AF160" s="140" t="e">
        <f>+rawWB2C!AF162</f>
        <v>#N/A</v>
      </c>
      <c r="AG160" s="140" t="e">
        <f>+rawWB2C!AG162</f>
        <v>#N/A</v>
      </c>
      <c r="AH160" s="140" t="e">
        <f>+rawWB2C!AH162</f>
        <v>#N/A</v>
      </c>
      <c r="AI160" s="140" t="e">
        <f>+rawWB2C!AI162</f>
        <v>#N/A</v>
      </c>
      <c r="AJ160" s="140" t="e">
        <f>+rawWB2C!AJ162</f>
        <v>#N/A</v>
      </c>
      <c r="AK160" s="140" t="e">
        <f>+rawWB2C!AK162</f>
        <v>#N/A</v>
      </c>
      <c r="AL160" s="140" t="e">
        <f>+rawWB2C!AL162</f>
        <v>#N/A</v>
      </c>
      <c r="AM160" s="140" t="e">
        <f>+rawWB2C!AM162</f>
        <v>#N/A</v>
      </c>
      <c r="AN160" s="140"/>
      <c r="AO160" s="140"/>
      <c r="AP160" s="140"/>
      <c r="AQ160" s="140"/>
      <c r="AR160" s="140"/>
      <c r="AS160" s="140"/>
      <c r="AT160" s="140"/>
      <c r="AU160" s="140"/>
      <c r="AV160" s="140"/>
      <c r="AW160" s="140"/>
      <c r="AX160" s="100"/>
      <c r="AY160" s="140"/>
      <c r="AZ160" s="140"/>
      <c r="BA160" s="140"/>
      <c r="BB160" s="140"/>
      <c r="BC160" s="140"/>
      <c r="BD160" s="140"/>
      <c r="BE160" s="140"/>
      <c r="BF160" s="140"/>
      <c r="BG160" s="140"/>
      <c r="BH160" s="100"/>
      <c r="BI160" s="100"/>
      <c r="BJ160" s="100"/>
      <c r="BK160" s="100"/>
      <c r="BL160" s="100"/>
      <c r="BM160" s="100"/>
      <c r="BN160" s="100"/>
      <c r="BO160" s="100"/>
      <c r="BP160" s="100"/>
      <c r="BQ160" s="100"/>
      <c r="BR160" s="100"/>
      <c r="BS160" s="100"/>
    </row>
    <row r="161" spans="1:71" x14ac:dyDescent="0.25">
      <c r="A161" s="139" t="str">
        <f>+IF(AND(B161='1.5C'!B161,'1.5C'!C161=WB2C!C161),"","NFG")</f>
        <v/>
      </c>
      <c r="B161" s="100" t="str">
        <f t="shared" ref="B161:C161" si="75">+B79</f>
        <v>Refrigerated Bulk</v>
      </c>
      <c r="C161" s="100" t="str">
        <f t="shared" si="75"/>
        <v>Refrigerated Bulk Default</v>
      </c>
      <c r="D161" s="140" t="e">
        <f>+rawWB2C!D163</f>
        <v>#N/A</v>
      </c>
      <c r="E161" s="140" t="e">
        <f>+rawWB2C!E163</f>
        <v>#N/A</v>
      </c>
      <c r="F161" s="140" t="e">
        <f>+rawWB2C!F163</f>
        <v>#N/A</v>
      </c>
      <c r="G161" s="140" t="e">
        <f>+rawWB2C!G163</f>
        <v>#N/A</v>
      </c>
      <c r="H161" s="140" t="e">
        <f>+rawWB2C!H163</f>
        <v>#N/A</v>
      </c>
      <c r="I161" s="140" t="e">
        <f>+rawWB2C!I163</f>
        <v>#N/A</v>
      </c>
      <c r="J161" s="140" t="e">
        <f>+rawWB2C!J163</f>
        <v>#N/A</v>
      </c>
      <c r="K161" s="140" t="e">
        <f>+rawWB2C!K163</f>
        <v>#N/A</v>
      </c>
      <c r="L161" s="140" t="e">
        <f>+rawWB2C!L163</f>
        <v>#N/A</v>
      </c>
      <c r="M161" s="140" t="e">
        <f>+rawWB2C!M163</f>
        <v>#N/A</v>
      </c>
      <c r="N161" s="140" t="e">
        <f>+rawWB2C!N163</f>
        <v>#N/A</v>
      </c>
      <c r="O161" s="140" t="e">
        <f>+rawWB2C!O163</f>
        <v>#N/A</v>
      </c>
      <c r="P161" s="140" t="e">
        <f>+rawWB2C!P163</f>
        <v>#N/A</v>
      </c>
      <c r="Q161" s="140" t="e">
        <f>+rawWB2C!Q163</f>
        <v>#N/A</v>
      </c>
      <c r="R161" s="140" t="e">
        <f>+rawWB2C!R163</f>
        <v>#N/A</v>
      </c>
      <c r="S161" s="140" t="e">
        <f>+rawWB2C!S163</f>
        <v>#N/A</v>
      </c>
      <c r="T161" s="140" t="e">
        <f>+rawWB2C!T163</f>
        <v>#N/A</v>
      </c>
      <c r="U161" s="140" t="e">
        <f>+rawWB2C!U163</f>
        <v>#N/A</v>
      </c>
      <c r="V161" s="140" t="e">
        <f>+rawWB2C!V163</f>
        <v>#N/A</v>
      </c>
      <c r="W161" s="140" t="e">
        <f>+rawWB2C!W163</f>
        <v>#N/A</v>
      </c>
      <c r="X161" s="140" t="e">
        <f>+rawWB2C!X163</f>
        <v>#N/A</v>
      </c>
      <c r="Y161" s="140" t="e">
        <f>+rawWB2C!Y163</f>
        <v>#N/A</v>
      </c>
      <c r="Z161" s="140" t="e">
        <f>+rawWB2C!Z163</f>
        <v>#N/A</v>
      </c>
      <c r="AA161" s="140" t="e">
        <f>+rawWB2C!AA163</f>
        <v>#N/A</v>
      </c>
      <c r="AB161" s="140" t="e">
        <f>+rawWB2C!AB163</f>
        <v>#N/A</v>
      </c>
      <c r="AC161" s="140" t="e">
        <f>+rawWB2C!AC163</f>
        <v>#N/A</v>
      </c>
      <c r="AD161" s="140" t="e">
        <f>+rawWB2C!AD163</f>
        <v>#N/A</v>
      </c>
      <c r="AE161" s="140" t="e">
        <f>+rawWB2C!AE163</f>
        <v>#N/A</v>
      </c>
      <c r="AF161" s="140" t="e">
        <f>+rawWB2C!AF163</f>
        <v>#N/A</v>
      </c>
      <c r="AG161" s="140" t="e">
        <f>+rawWB2C!AG163</f>
        <v>#N/A</v>
      </c>
      <c r="AH161" s="140" t="e">
        <f>+rawWB2C!AH163</f>
        <v>#N/A</v>
      </c>
      <c r="AI161" s="140" t="e">
        <f>+rawWB2C!AI163</f>
        <v>#N/A</v>
      </c>
      <c r="AJ161" s="140" t="e">
        <f>+rawWB2C!AJ163</f>
        <v>#N/A</v>
      </c>
      <c r="AK161" s="140" t="e">
        <f>+rawWB2C!AK163</f>
        <v>#N/A</v>
      </c>
      <c r="AL161" s="140" t="e">
        <f>+rawWB2C!AL163</f>
        <v>#N/A</v>
      </c>
      <c r="AM161" s="140" t="e">
        <f>+rawWB2C!AM163</f>
        <v>#N/A</v>
      </c>
      <c r="AN161" s="140"/>
      <c r="AO161" s="140"/>
      <c r="AP161" s="140"/>
      <c r="AQ161" s="140"/>
      <c r="AR161" s="140"/>
      <c r="AS161" s="140"/>
      <c r="AT161" s="140"/>
      <c r="AU161" s="140"/>
      <c r="AV161" s="140"/>
      <c r="AW161" s="140"/>
      <c r="AX161" s="100"/>
      <c r="AY161" s="140"/>
      <c r="AZ161" s="140"/>
      <c r="BA161" s="140"/>
      <c r="BB161" s="140"/>
      <c r="BC161" s="140"/>
      <c r="BD161" s="140"/>
      <c r="BE161" s="140"/>
      <c r="BF161" s="140"/>
      <c r="BG161" s="140"/>
      <c r="BH161" s="100"/>
      <c r="BI161" s="100"/>
      <c r="BJ161" s="100"/>
      <c r="BK161" s="100"/>
      <c r="BL161" s="100"/>
      <c r="BM161" s="100"/>
      <c r="BN161" s="100"/>
      <c r="BO161" s="100"/>
      <c r="BP161" s="100"/>
      <c r="BQ161" s="100"/>
      <c r="BR161" s="100"/>
      <c r="BS161" s="100"/>
    </row>
    <row r="162" spans="1:71" x14ac:dyDescent="0.25">
      <c r="A162" s="139" t="str">
        <f>+IF(AND(B162='1.5C'!B162,'1.5C'!C162=WB2C!C162),"","NFG")</f>
        <v/>
      </c>
      <c r="B162" s="100" t="str">
        <f t="shared" ref="B162:C162" si="76">+B80</f>
        <v>RoRo</v>
      </c>
      <c r="C162" s="100" t="str">
        <f t="shared" si="76"/>
        <v>RoRo Default</v>
      </c>
      <c r="D162" s="140" t="e">
        <f>+rawWB2C!D164</f>
        <v>#N/A</v>
      </c>
      <c r="E162" s="140" t="e">
        <f>+rawWB2C!E164</f>
        <v>#N/A</v>
      </c>
      <c r="F162" s="140" t="e">
        <f>+rawWB2C!F164</f>
        <v>#N/A</v>
      </c>
      <c r="G162" s="140" t="e">
        <f>+rawWB2C!G164</f>
        <v>#N/A</v>
      </c>
      <c r="H162" s="140" t="e">
        <f>+rawWB2C!H164</f>
        <v>#N/A</v>
      </c>
      <c r="I162" s="140" t="e">
        <f>+rawWB2C!I164</f>
        <v>#N/A</v>
      </c>
      <c r="J162" s="140" t="e">
        <f>+rawWB2C!J164</f>
        <v>#N/A</v>
      </c>
      <c r="K162" s="140" t="e">
        <f>+rawWB2C!K164</f>
        <v>#N/A</v>
      </c>
      <c r="L162" s="140" t="e">
        <f>+rawWB2C!L164</f>
        <v>#N/A</v>
      </c>
      <c r="M162" s="140" t="e">
        <f>+rawWB2C!M164</f>
        <v>#N/A</v>
      </c>
      <c r="N162" s="140" t="e">
        <f>+rawWB2C!N164</f>
        <v>#N/A</v>
      </c>
      <c r="O162" s="140" t="e">
        <f>+rawWB2C!O164</f>
        <v>#N/A</v>
      </c>
      <c r="P162" s="140" t="e">
        <f>+rawWB2C!P164</f>
        <v>#N/A</v>
      </c>
      <c r="Q162" s="140" t="e">
        <f>+rawWB2C!Q164</f>
        <v>#N/A</v>
      </c>
      <c r="R162" s="140" t="e">
        <f>+rawWB2C!R164</f>
        <v>#N/A</v>
      </c>
      <c r="S162" s="140" t="e">
        <f>+rawWB2C!S164</f>
        <v>#N/A</v>
      </c>
      <c r="T162" s="140" t="e">
        <f>+rawWB2C!T164</f>
        <v>#N/A</v>
      </c>
      <c r="U162" s="140" t="e">
        <f>+rawWB2C!U164</f>
        <v>#N/A</v>
      </c>
      <c r="V162" s="140" t="e">
        <f>+rawWB2C!V164</f>
        <v>#N/A</v>
      </c>
      <c r="W162" s="140" t="e">
        <f>+rawWB2C!W164</f>
        <v>#N/A</v>
      </c>
      <c r="X162" s="140" t="e">
        <f>+rawWB2C!X164</f>
        <v>#N/A</v>
      </c>
      <c r="Y162" s="140" t="e">
        <f>+rawWB2C!Y164</f>
        <v>#N/A</v>
      </c>
      <c r="Z162" s="140" t="e">
        <f>+rawWB2C!Z164</f>
        <v>#N/A</v>
      </c>
      <c r="AA162" s="140" t="e">
        <f>+rawWB2C!AA164</f>
        <v>#N/A</v>
      </c>
      <c r="AB162" s="140" t="e">
        <f>+rawWB2C!AB164</f>
        <v>#N/A</v>
      </c>
      <c r="AC162" s="140" t="e">
        <f>+rawWB2C!AC164</f>
        <v>#N/A</v>
      </c>
      <c r="AD162" s="140" t="e">
        <f>+rawWB2C!AD164</f>
        <v>#N/A</v>
      </c>
      <c r="AE162" s="140" t="e">
        <f>+rawWB2C!AE164</f>
        <v>#N/A</v>
      </c>
      <c r="AF162" s="140" t="e">
        <f>+rawWB2C!AF164</f>
        <v>#N/A</v>
      </c>
      <c r="AG162" s="140" t="e">
        <f>+rawWB2C!AG164</f>
        <v>#N/A</v>
      </c>
      <c r="AH162" s="140" t="e">
        <f>+rawWB2C!AH164</f>
        <v>#N/A</v>
      </c>
      <c r="AI162" s="140" t="e">
        <f>+rawWB2C!AI164</f>
        <v>#N/A</v>
      </c>
      <c r="AJ162" s="140" t="e">
        <f>+rawWB2C!AJ164</f>
        <v>#N/A</v>
      </c>
      <c r="AK162" s="140" t="e">
        <f>+rawWB2C!AK164</f>
        <v>#N/A</v>
      </c>
      <c r="AL162" s="140" t="e">
        <f>+rawWB2C!AL164</f>
        <v>#N/A</v>
      </c>
      <c r="AM162" s="140" t="e">
        <f>+rawWB2C!AM164</f>
        <v>#N/A</v>
      </c>
      <c r="AN162" s="140"/>
      <c r="AO162" s="140"/>
      <c r="AP162" s="140"/>
      <c r="AQ162" s="140"/>
      <c r="AR162" s="140"/>
      <c r="AS162" s="140"/>
      <c r="AT162" s="140"/>
      <c r="AU162" s="140"/>
      <c r="AV162" s="140"/>
      <c r="AW162" s="140"/>
      <c r="AX162" s="100"/>
      <c r="AY162" s="140"/>
      <c r="AZ162" s="140"/>
      <c r="BA162" s="140"/>
      <c r="BB162" s="140"/>
      <c r="BC162" s="140"/>
      <c r="BD162" s="140"/>
      <c r="BE162" s="140"/>
      <c r="BF162" s="140"/>
      <c r="BG162" s="140"/>
      <c r="BH162" s="100"/>
      <c r="BI162" s="100"/>
      <c r="BJ162" s="100"/>
      <c r="BK162" s="100"/>
      <c r="BL162" s="100"/>
      <c r="BM162" s="100"/>
      <c r="BN162" s="100"/>
      <c r="BO162" s="100"/>
      <c r="BP162" s="100"/>
      <c r="BQ162" s="100"/>
      <c r="BR162" s="100"/>
      <c r="BS162" s="100"/>
    </row>
    <row r="163" spans="1:71" x14ac:dyDescent="0.25">
      <c r="A163" s="139" t="str">
        <f>+IF(AND(B163='1.5C'!B163,'1.5C'!C163=WB2C!C163),"","NFG")</f>
        <v/>
      </c>
      <c r="B163" s="100" t="str">
        <f t="shared" ref="B163:C163" si="77">+B81</f>
        <v>Vehicle Carrier</v>
      </c>
      <c r="C163" s="100" t="str">
        <f t="shared" si="77"/>
        <v>Vehicle Carrier Default</v>
      </c>
      <c r="D163" s="140" t="e">
        <f>+rawWB2C!D165</f>
        <v>#N/A</v>
      </c>
      <c r="E163" s="140" t="e">
        <f>+rawWB2C!E165</f>
        <v>#N/A</v>
      </c>
      <c r="F163" s="140" t="e">
        <f>+rawWB2C!F165</f>
        <v>#N/A</v>
      </c>
      <c r="G163" s="140" t="e">
        <f>+rawWB2C!G165</f>
        <v>#N/A</v>
      </c>
      <c r="H163" s="140" t="e">
        <f>+rawWB2C!H165</f>
        <v>#N/A</v>
      </c>
      <c r="I163" s="140" t="e">
        <f>+rawWB2C!I165</f>
        <v>#N/A</v>
      </c>
      <c r="J163" s="140" t="e">
        <f>+rawWB2C!J165</f>
        <v>#N/A</v>
      </c>
      <c r="K163" s="140" t="e">
        <f>+rawWB2C!K165</f>
        <v>#N/A</v>
      </c>
      <c r="L163" s="140" t="e">
        <f>+rawWB2C!L165</f>
        <v>#N/A</v>
      </c>
      <c r="M163" s="140" t="e">
        <f>+rawWB2C!M165</f>
        <v>#N/A</v>
      </c>
      <c r="N163" s="140" t="e">
        <f>+rawWB2C!N165</f>
        <v>#N/A</v>
      </c>
      <c r="O163" s="140" t="e">
        <f>+rawWB2C!O165</f>
        <v>#N/A</v>
      </c>
      <c r="P163" s="140" t="e">
        <f>+rawWB2C!P165</f>
        <v>#N/A</v>
      </c>
      <c r="Q163" s="140" t="e">
        <f>+rawWB2C!Q165</f>
        <v>#N/A</v>
      </c>
      <c r="R163" s="140" t="e">
        <f>+rawWB2C!R165</f>
        <v>#N/A</v>
      </c>
      <c r="S163" s="140" t="e">
        <f>+rawWB2C!S165</f>
        <v>#N/A</v>
      </c>
      <c r="T163" s="140" t="e">
        <f>+rawWB2C!T165</f>
        <v>#N/A</v>
      </c>
      <c r="U163" s="140" t="e">
        <f>+rawWB2C!U165</f>
        <v>#N/A</v>
      </c>
      <c r="V163" s="140" t="e">
        <f>+rawWB2C!V165</f>
        <v>#N/A</v>
      </c>
      <c r="W163" s="140" t="e">
        <f>+rawWB2C!W165</f>
        <v>#N/A</v>
      </c>
      <c r="X163" s="140" t="e">
        <f>+rawWB2C!X165</f>
        <v>#N/A</v>
      </c>
      <c r="Y163" s="140" t="e">
        <f>+rawWB2C!Y165</f>
        <v>#N/A</v>
      </c>
      <c r="Z163" s="140" t="e">
        <f>+rawWB2C!Z165</f>
        <v>#N/A</v>
      </c>
      <c r="AA163" s="140" t="e">
        <f>+rawWB2C!AA165</f>
        <v>#N/A</v>
      </c>
      <c r="AB163" s="140" t="e">
        <f>+rawWB2C!AB165</f>
        <v>#N/A</v>
      </c>
      <c r="AC163" s="140" t="e">
        <f>+rawWB2C!AC165</f>
        <v>#N/A</v>
      </c>
      <c r="AD163" s="140" t="e">
        <f>+rawWB2C!AD165</f>
        <v>#N/A</v>
      </c>
      <c r="AE163" s="140" t="e">
        <f>+rawWB2C!AE165</f>
        <v>#N/A</v>
      </c>
      <c r="AF163" s="140" t="e">
        <f>+rawWB2C!AF165</f>
        <v>#N/A</v>
      </c>
      <c r="AG163" s="140" t="e">
        <f>+rawWB2C!AG165</f>
        <v>#N/A</v>
      </c>
      <c r="AH163" s="140" t="e">
        <f>+rawWB2C!AH165</f>
        <v>#N/A</v>
      </c>
      <c r="AI163" s="140" t="e">
        <f>+rawWB2C!AI165</f>
        <v>#N/A</v>
      </c>
      <c r="AJ163" s="140" t="e">
        <f>+rawWB2C!AJ165</f>
        <v>#N/A</v>
      </c>
      <c r="AK163" s="140" t="e">
        <f>+rawWB2C!AK165</f>
        <v>#N/A</v>
      </c>
      <c r="AL163" s="140" t="e">
        <f>+rawWB2C!AL165</f>
        <v>#N/A</v>
      </c>
      <c r="AM163" s="140" t="e">
        <f>+rawWB2C!AM165</f>
        <v>#N/A</v>
      </c>
      <c r="AN163" s="140"/>
      <c r="AO163" s="140"/>
      <c r="AP163" s="140"/>
      <c r="AQ163" s="140"/>
      <c r="AR163" s="140"/>
      <c r="AS163" s="140"/>
      <c r="AT163" s="140"/>
      <c r="AU163" s="140"/>
      <c r="AV163" s="140"/>
      <c r="AW163" s="140"/>
      <c r="AX163" s="100"/>
      <c r="AY163" s="140"/>
      <c r="AZ163" s="140"/>
      <c r="BA163" s="140"/>
      <c r="BB163" s="140"/>
      <c r="BC163" s="140"/>
      <c r="BD163" s="140"/>
      <c r="BE163" s="140"/>
      <c r="BF163" s="140"/>
      <c r="BG163" s="140"/>
      <c r="BH163" s="100"/>
      <c r="BI163" s="100"/>
      <c r="BJ163" s="100"/>
      <c r="BK163" s="100"/>
      <c r="BL163" s="100"/>
      <c r="BM163" s="100"/>
      <c r="BN163" s="100"/>
      <c r="BO163" s="100"/>
      <c r="BP163" s="100"/>
      <c r="BQ163" s="100"/>
      <c r="BR163" s="100"/>
      <c r="BS163" s="100"/>
    </row>
    <row r="164" spans="1:71" x14ac:dyDescent="0.25">
      <c r="A164" s="139" t="str">
        <f>+IF(AND(B164='1.5C'!B164,'1.5C'!C164=WB2C!C164),"","NFG")</f>
        <v/>
      </c>
      <c r="B164" s="100" t="str">
        <f t="shared" ref="B164:C164" si="78">+B82</f>
        <v>Offshore</v>
      </c>
      <c r="C164" s="100" t="str">
        <f t="shared" si="78"/>
        <v>Offshore Default</v>
      </c>
      <c r="D164" s="140" t="e">
        <f>+rawWB2C!D166</f>
        <v>#N/A</v>
      </c>
      <c r="E164" s="140" t="e">
        <f>+rawWB2C!E166</f>
        <v>#N/A</v>
      </c>
      <c r="F164" s="140" t="e">
        <f>+rawWB2C!F166</f>
        <v>#N/A</v>
      </c>
      <c r="G164" s="140" t="e">
        <f>+rawWB2C!G166</f>
        <v>#N/A</v>
      </c>
      <c r="H164" s="140" t="e">
        <f>+rawWB2C!H166</f>
        <v>#N/A</v>
      </c>
      <c r="I164" s="140" t="e">
        <f>+rawWB2C!I166</f>
        <v>#N/A</v>
      </c>
      <c r="J164" s="140" t="e">
        <f>+rawWB2C!J166</f>
        <v>#N/A</v>
      </c>
      <c r="K164" s="140" t="e">
        <f>+rawWB2C!K166</f>
        <v>#N/A</v>
      </c>
      <c r="L164" s="140" t="e">
        <f>+rawWB2C!L166</f>
        <v>#N/A</v>
      </c>
      <c r="M164" s="140" t="e">
        <f>+rawWB2C!M166</f>
        <v>#N/A</v>
      </c>
      <c r="N164" s="140" t="e">
        <f>+rawWB2C!N166</f>
        <v>#N/A</v>
      </c>
      <c r="O164" s="140" t="e">
        <f>+rawWB2C!O166</f>
        <v>#N/A</v>
      </c>
      <c r="P164" s="140" t="e">
        <f>+rawWB2C!P166</f>
        <v>#N/A</v>
      </c>
      <c r="Q164" s="140" t="e">
        <f>+rawWB2C!Q166</f>
        <v>#N/A</v>
      </c>
      <c r="R164" s="140" t="e">
        <f>+rawWB2C!R166</f>
        <v>#N/A</v>
      </c>
      <c r="S164" s="140" t="e">
        <f>+rawWB2C!S166</f>
        <v>#N/A</v>
      </c>
      <c r="T164" s="140" t="e">
        <f>+rawWB2C!T166</f>
        <v>#N/A</v>
      </c>
      <c r="U164" s="140" t="e">
        <f>+rawWB2C!U166</f>
        <v>#N/A</v>
      </c>
      <c r="V164" s="140" t="e">
        <f>+rawWB2C!V166</f>
        <v>#N/A</v>
      </c>
      <c r="W164" s="140" t="e">
        <f>+rawWB2C!W166</f>
        <v>#N/A</v>
      </c>
      <c r="X164" s="140" t="e">
        <f>+rawWB2C!X166</f>
        <v>#N/A</v>
      </c>
      <c r="Y164" s="140" t="e">
        <f>+rawWB2C!Y166</f>
        <v>#N/A</v>
      </c>
      <c r="Z164" s="140" t="e">
        <f>+rawWB2C!Z166</f>
        <v>#N/A</v>
      </c>
      <c r="AA164" s="140" t="e">
        <f>+rawWB2C!AA166</f>
        <v>#N/A</v>
      </c>
      <c r="AB164" s="140" t="e">
        <f>+rawWB2C!AB166</f>
        <v>#N/A</v>
      </c>
      <c r="AC164" s="140" t="e">
        <f>+rawWB2C!AC166</f>
        <v>#N/A</v>
      </c>
      <c r="AD164" s="140" t="e">
        <f>+rawWB2C!AD166</f>
        <v>#N/A</v>
      </c>
      <c r="AE164" s="140" t="e">
        <f>+rawWB2C!AE166</f>
        <v>#N/A</v>
      </c>
      <c r="AF164" s="140" t="e">
        <f>+rawWB2C!AF166</f>
        <v>#N/A</v>
      </c>
      <c r="AG164" s="140" t="e">
        <f>+rawWB2C!AG166</f>
        <v>#N/A</v>
      </c>
      <c r="AH164" s="140" t="e">
        <f>+rawWB2C!AH166</f>
        <v>#N/A</v>
      </c>
      <c r="AI164" s="140" t="e">
        <f>+rawWB2C!AI166</f>
        <v>#N/A</v>
      </c>
      <c r="AJ164" s="140" t="e">
        <f>+rawWB2C!AJ166</f>
        <v>#N/A</v>
      </c>
      <c r="AK164" s="140" t="e">
        <f>+rawWB2C!AK166</f>
        <v>#N/A</v>
      </c>
      <c r="AL164" s="140" t="e">
        <f>+rawWB2C!AL166</f>
        <v>#N/A</v>
      </c>
      <c r="AM164" s="140" t="e">
        <f>+rawWB2C!AM166</f>
        <v>#N/A</v>
      </c>
      <c r="AN164" s="140"/>
      <c r="AO164" s="140"/>
      <c r="AP164" s="140"/>
      <c r="AQ164" s="140"/>
      <c r="AR164" s="140"/>
      <c r="AS164" s="140"/>
      <c r="AT164" s="140"/>
      <c r="AU164" s="140"/>
      <c r="AV164" s="140"/>
      <c r="AW164" s="140"/>
      <c r="AX164" s="100"/>
      <c r="AY164" s="140"/>
      <c r="AZ164" s="140"/>
      <c r="BA164" s="140"/>
      <c r="BB164" s="140"/>
      <c r="BC164" s="140"/>
      <c r="BD164" s="140"/>
      <c r="BE164" s="140"/>
      <c r="BF164" s="140"/>
      <c r="BG164" s="140"/>
      <c r="BH164" s="100"/>
      <c r="BI164" s="100"/>
      <c r="BJ164" s="100"/>
      <c r="BK164" s="100"/>
      <c r="BL164" s="100"/>
      <c r="BM164" s="100"/>
      <c r="BN164" s="100"/>
      <c r="BO164" s="100"/>
      <c r="BP164" s="100"/>
      <c r="BQ164" s="100"/>
      <c r="BR164" s="100"/>
      <c r="BS164" s="100"/>
    </row>
    <row r="165" spans="1:71" x14ac:dyDescent="0.25">
      <c r="A165" s="139" t="str">
        <f>+IF(AND(B165='1.5C'!B165,'1.5C'!C165=WB2C!C165),"","NFG")</f>
        <v/>
      </c>
      <c r="B165" s="100"/>
      <c r="C165" s="10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00"/>
      <c r="Z165" s="100"/>
      <c r="AA165" s="100"/>
      <c r="AB165" s="10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17"/>
      <c r="AY165" s="14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row>
    <row r="166" spans="1:71" x14ac:dyDescent="0.25">
      <c r="A166" s="139" t="str">
        <f>+IF(AND(B166='1.5C'!B166,'1.5C'!C166=WB2C!C166),"","NFG")</f>
        <v/>
      </c>
      <c r="B166" s="135" t="s">
        <v>100</v>
      </c>
      <c r="C166" s="135"/>
      <c r="D166" s="142"/>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17"/>
      <c r="AY166" s="140"/>
      <c r="AZ166" s="140"/>
      <c r="BA166" s="140"/>
      <c r="BB166" s="140"/>
      <c r="BC166" s="140"/>
      <c r="BD166" s="140"/>
      <c r="BE166" s="140"/>
      <c r="BF166" s="140"/>
      <c r="BG166" s="140"/>
      <c r="BH166" s="100"/>
      <c r="BI166" s="100"/>
      <c r="BJ166" s="100"/>
      <c r="BK166" s="100"/>
      <c r="BL166" s="100"/>
      <c r="BM166" s="100"/>
      <c r="BN166" s="100"/>
      <c r="BO166" s="100"/>
      <c r="BP166" s="100"/>
      <c r="BQ166" s="100"/>
      <c r="BR166" s="100"/>
      <c r="BS166" s="100"/>
    </row>
    <row r="167" spans="1:71" x14ac:dyDescent="0.25">
      <c r="A167" s="139" t="str">
        <f>+IF(AND(B167='1.5C'!B167,'1.5C'!C167=WB2C!C167),"","NFG")</f>
        <v/>
      </c>
      <c r="B167" s="137" t="s">
        <v>300</v>
      </c>
      <c r="C167" s="137"/>
      <c r="D167" s="138">
        <v>2015</v>
      </c>
      <c r="E167" s="136">
        <v>2016</v>
      </c>
      <c r="F167" s="136">
        <v>2017</v>
      </c>
      <c r="G167" s="136">
        <v>2018</v>
      </c>
      <c r="H167" s="136">
        <v>2019</v>
      </c>
      <c r="I167" s="138">
        <v>2020</v>
      </c>
      <c r="J167" s="136">
        <v>2021</v>
      </c>
      <c r="K167" s="136">
        <v>2022</v>
      </c>
      <c r="L167" s="136">
        <v>2023</v>
      </c>
      <c r="M167" s="136">
        <v>2024</v>
      </c>
      <c r="N167" s="138">
        <v>2025</v>
      </c>
      <c r="O167" s="136">
        <v>2026</v>
      </c>
      <c r="P167" s="136">
        <v>2027</v>
      </c>
      <c r="Q167" s="136">
        <v>2028</v>
      </c>
      <c r="R167" s="136">
        <v>2029</v>
      </c>
      <c r="S167" s="138">
        <v>2030</v>
      </c>
      <c r="T167" s="136">
        <v>2031</v>
      </c>
      <c r="U167" s="136">
        <v>2032</v>
      </c>
      <c r="V167" s="136">
        <v>2033</v>
      </c>
      <c r="W167" s="136">
        <v>2034</v>
      </c>
      <c r="X167" s="138">
        <v>2035</v>
      </c>
      <c r="Y167" s="136">
        <v>2036</v>
      </c>
      <c r="Z167" s="136">
        <v>2037</v>
      </c>
      <c r="AA167" s="136">
        <v>2038</v>
      </c>
      <c r="AB167" s="136">
        <v>2039</v>
      </c>
      <c r="AC167" s="138">
        <v>2040</v>
      </c>
      <c r="AD167" s="136">
        <v>2041</v>
      </c>
      <c r="AE167" s="136">
        <v>2042</v>
      </c>
      <c r="AF167" s="136">
        <v>2043</v>
      </c>
      <c r="AG167" s="136">
        <v>2044</v>
      </c>
      <c r="AH167" s="138">
        <v>2045</v>
      </c>
      <c r="AI167" s="136">
        <v>2046</v>
      </c>
      <c r="AJ167" s="136">
        <v>2047</v>
      </c>
      <c r="AK167" s="136">
        <v>2048</v>
      </c>
      <c r="AL167" s="136">
        <v>2049</v>
      </c>
      <c r="AM167" s="138">
        <v>2050</v>
      </c>
      <c r="AN167" s="136"/>
      <c r="AO167" s="136"/>
      <c r="AP167" s="136"/>
      <c r="AQ167" s="136"/>
      <c r="AR167" s="136"/>
      <c r="AS167" s="136"/>
      <c r="AT167" s="136"/>
      <c r="AU167" s="136"/>
      <c r="AV167" s="136"/>
      <c r="AW167" s="136"/>
      <c r="AX167" s="134"/>
      <c r="AY167" s="100"/>
      <c r="AZ167" s="140"/>
      <c r="BA167" s="140"/>
      <c r="BB167" s="140"/>
      <c r="BC167" s="140"/>
      <c r="BD167" s="140"/>
      <c r="BE167" s="140"/>
      <c r="BF167" s="140"/>
      <c r="BG167" s="140"/>
      <c r="BH167" s="100"/>
      <c r="BI167" s="100"/>
      <c r="BJ167" s="100"/>
      <c r="BK167" s="100"/>
      <c r="BL167" s="100"/>
      <c r="BM167" s="100"/>
      <c r="BN167" s="100"/>
      <c r="BO167" s="100"/>
      <c r="BP167" s="100"/>
      <c r="BQ167" s="100"/>
      <c r="BR167" s="100"/>
      <c r="BS167" s="100"/>
    </row>
    <row r="168" spans="1:71" x14ac:dyDescent="0.25">
      <c r="A168" s="139" t="str">
        <f>+IF(AND(B168='1.5C'!B168,'1.5C'!C168=WB2C!C168),"","NFG")</f>
        <v/>
      </c>
      <c r="B168" s="100" t="str">
        <f t="shared" ref="B168:C168" si="79">+B86</f>
        <v>Bulk Carrier</v>
      </c>
      <c r="C168" s="100" t="str">
        <f t="shared" si="79"/>
        <v>Bulk Carrier (DWT) 0 - 9,999</v>
      </c>
      <c r="D168" s="140">
        <f>+rawWB2C!D170</f>
        <v>53.210851102301774</v>
      </c>
      <c r="E168" s="140">
        <f>+rawWB2C!E170</f>
        <v>52.318947817031933</v>
      </c>
      <c r="F168" s="140">
        <f>+rawWB2C!F170</f>
        <v>52.316412329343706</v>
      </c>
      <c r="G168" s="140">
        <f>+rawWB2C!G170</f>
        <v>50.904332667120059</v>
      </c>
      <c r="H168" s="140">
        <f>+rawWB2C!H170</f>
        <v>48.935781259540335</v>
      </c>
      <c r="I168" s="140">
        <f>+rawWB2C!I170</f>
        <v>47.070748524096381</v>
      </c>
      <c r="J168" s="140">
        <f>+rawWB2C!J170</f>
        <v>45.209616386868845</v>
      </c>
      <c r="K168" s="140">
        <f>+rawWB2C!K170</f>
        <v>43.423303011894831</v>
      </c>
      <c r="L168" s="140">
        <f>+rawWB2C!L170</f>
        <v>41.712203400217462</v>
      </c>
      <c r="M168" s="140">
        <f>+rawWB2C!M170</f>
        <v>40.076712552879698</v>
      </c>
      <c r="N168" s="140">
        <f>+rawWB2C!N170</f>
        <v>38.517225470924579</v>
      </c>
      <c r="O168" s="140">
        <f>+rawWB2C!O170</f>
        <v>37.036266718693618</v>
      </c>
      <c r="P168" s="140">
        <f>+rawWB2C!P170</f>
        <v>35.644879113721665</v>
      </c>
      <c r="Q168" s="140">
        <f>+rawWB2C!Q170</f>
        <v>34.356235036842136</v>
      </c>
      <c r="R168" s="140">
        <f>+rawWB2C!R170</f>
        <v>33.183506868888429</v>
      </c>
      <c r="S168" s="140">
        <f>+rawWB2C!S170</f>
        <v>32.139866990693946</v>
      </c>
      <c r="T168" s="140">
        <f>+rawWB2C!T170</f>
        <v>31.226289176375495</v>
      </c>
      <c r="U168" s="140">
        <f>+rawWB2C!U170</f>
        <v>30.394952773184137</v>
      </c>
      <c r="V168" s="140">
        <f>+rawWB2C!V170</f>
        <v>29.585838521654374</v>
      </c>
      <c r="W168" s="140">
        <f>+rawWB2C!W170</f>
        <v>28.738927162320774</v>
      </c>
      <c r="X168" s="140">
        <f>+rawWB2C!X170</f>
        <v>27.794199435717896</v>
      </c>
      <c r="Y168" s="140">
        <f>+rawWB2C!Y170</f>
        <v>26.714461558093657</v>
      </c>
      <c r="Z168" s="140">
        <f>+rawWB2C!Z170</f>
        <v>25.553821648549796</v>
      </c>
      <c r="AA168" s="140">
        <f>+rawWB2C!AA170</f>
        <v>24.389213301901282</v>
      </c>
      <c r="AB168" s="140">
        <f>+rawWB2C!AB170</f>
        <v>23.297570112963321</v>
      </c>
      <c r="AC168" s="140">
        <f>+rawWB2C!AC170</f>
        <v>22.355825676550889</v>
      </c>
      <c r="AD168" s="140">
        <f>+rawWB2C!AD170</f>
        <v>21.590701135469121</v>
      </c>
      <c r="AE168" s="140">
        <f>+rawWB2C!AE170</f>
        <v>20.866365078827428</v>
      </c>
      <c r="AF168" s="140">
        <f>+rawWB2C!AF170</f>
        <v>20.149962661103981</v>
      </c>
      <c r="AG168" s="140">
        <f>+rawWB2C!AG170</f>
        <v>19.446936291121656</v>
      </c>
      <c r="AH168" s="140">
        <f>+rawWB2C!AH170</f>
        <v>18.76272837770323</v>
      </c>
      <c r="AI168" s="140">
        <f>+rawWB2C!AI170</f>
        <v>18.102520937650816</v>
      </c>
      <c r="AJ168" s="140">
        <f>+rawWB2C!AJ170</f>
        <v>17.470454419682984</v>
      </c>
      <c r="AK168" s="140">
        <f>+rawWB2C!AK170</f>
        <v>16.87040888049744</v>
      </c>
      <c r="AL168" s="140">
        <f>+rawWB2C!AL170</f>
        <v>16.306264376791997</v>
      </c>
      <c r="AM168" s="140">
        <f>+rawWB2C!AM170</f>
        <v>15.78190096526435</v>
      </c>
      <c r="AN168" s="143"/>
      <c r="AO168" s="143"/>
      <c r="AP168" s="143"/>
      <c r="AQ168" s="143"/>
      <c r="AR168" s="143"/>
      <c r="AS168" s="143"/>
      <c r="AT168" s="143"/>
      <c r="AU168" s="143"/>
      <c r="AV168" s="143"/>
      <c r="AW168" s="143"/>
      <c r="AX168" s="117"/>
      <c r="AY168" s="140"/>
      <c r="AZ168" s="140"/>
      <c r="BA168" s="140"/>
      <c r="BB168" s="140"/>
      <c r="BC168" s="140"/>
      <c r="BD168" s="140"/>
      <c r="BE168" s="140"/>
      <c r="BF168" s="140"/>
      <c r="BG168" s="140"/>
      <c r="BH168" s="100"/>
      <c r="BI168" s="100"/>
      <c r="BJ168" s="100"/>
      <c r="BK168" s="100"/>
      <c r="BL168" s="100"/>
      <c r="BM168" s="100"/>
      <c r="BN168" s="100"/>
      <c r="BO168" s="100"/>
      <c r="BP168" s="100"/>
      <c r="BQ168" s="100"/>
      <c r="BR168" s="100"/>
      <c r="BS168" s="100"/>
    </row>
    <row r="169" spans="1:71" x14ac:dyDescent="0.25">
      <c r="A169" s="139" t="str">
        <f>+IF(AND(B169='1.5C'!B169,'1.5C'!C169=WB2C!C169),"","NFG")</f>
        <v/>
      </c>
      <c r="B169" s="100" t="str">
        <f t="shared" ref="B169:C169" si="80">+B87</f>
        <v>Bulk Carrier</v>
      </c>
      <c r="C169" s="100" t="str">
        <f t="shared" si="80"/>
        <v>Bulk Carrier (DWT) 10,000 - 34,999</v>
      </c>
      <c r="D169" s="140">
        <f>+rawWB2C!D171</f>
        <v>14.727254863211435</v>
      </c>
      <c r="E169" s="140">
        <f>+rawWB2C!E171</f>
        <v>14.805402900825182</v>
      </c>
      <c r="F169" s="140">
        <f>+rawWB2C!F171</f>
        <v>14.537003413120916</v>
      </c>
      <c r="G169" s="140">
        <f>+rawWB2C!G171</f>
        <v>14.498443643261551</v>
      </c>
      <c r="H169" s="140">
        <f>+rawWB2C!H171</f>
        <v>13.93776579628345</v>
      </c>
      <c r="I169" s="140">
        <f>+rawWB2C!I171</f>
        <v>13.406571876416239</v>
      </c>
      <c r="J169" s="140">
        <f>+rawWB2C!J171</f>
        <v>12.876488915095239</v>
      </c>
      <c r="K169" s="140">
        <f>+rawWB2C!K171</f>
        <v>12.367715644937165</v>
      </c>
      <c r="L169" s="140">
        <f>+rawWB2C!L171</f>
        <v>11.880364569142881</v>
      </c>
      <c r="M169" s="140">
        <f>+rawWB2C!M171</f>
        <v>11.414548190913202</v>
      </c>
      <c r="N169" s="140">
        <f>+rawWB2C!N171</f>
        <v>10.970379013448964</v>
      </c>
      <c r="O169" s="140">
        <f>+rawWB2C!O171</f>
        <v>10.548576076798652</v>
      </c>
      <c r="P169" s="140">
        <f>+rawWB2C!P171</f>
        <v>10.152284568401205</v>
      </c>
      <c r="Q169" s="140">
        <f>+rawWB2C!Q171</f>
        <v>9.7852562125432261</v>
      </c>
      <c r="R169" s="140">
        <f>+rawWB2C!R171</f>
        <v>9.4512427335113216</v>
      </c>
      <c r="S169" s="140">
        <f>+rawWB2C!S171</f>
        <v>9.1539958555920951</v>
      </c>
      <c r="T169" s="140">
        <f>+rawWB2C!T171</f>
        <v>8.8937929266735214</v>
      </c>
      <c r="U169" s="140">
        <f>+rawWB2C!U171</f>
        <v>8.6570137890492109</v>
      </c>
      <c r="V169" s="140">
        <f>+rawWB2C!V171</f>
        <v>8.4265639086141579</v>
      </c>
      <c r="W169" s="140">
        <f>+rawWB2C!W171</f>
        <v>8.1853487512633691</v>
      </c>
      <c r="X169" s="140">
        <f>+rawWB2C!X171</f>
        <v>7.9162737828918548</v>
      </c>
      <c r="Y169" s="140">
        <f>+rawWB2C!Y171</f>
        <v>7.6087455638186405</v>
      </c>
      <c r="Z169" s="140">
        <f>+rawWB2C!Z171</f>
        <v>7.2781750320589538</v>
      </c>
      <c r="AA169" s="140">
        <f>+rawWB2C!AA171</f>
        <v>6.9464742200520071</v>
      </c>
      <c r="AB169" s="140">
        <f>+rawWB2C!AB171</f>
        <v>6.6355551602370779</v>
      </c>
      <c r="AC169" s="140">
        <f>+rawWB2C!AC171</f>
        <v>6.3673298850533806</v>
      </c>
      <c r="AD169" s="140">
        <f>+rawWB2C!AD171</f>
        <v>6.1494090430006647</v>
      </c>
      <c r="AE169" s="140">
        <f>+rawWB2C!AE171</f>
        <v>5.9431054742125964</v>
      </c>
      <c r="AF169" s="140">
        <f>+rawWB2C!AF171</f>
        <v>5.7390615444516104</v>
      </c>
      <c r="AG169" s="140">
        <f>+rawWB2C!AG171</f>
        <v>5.5388273468722131</v>
      </c>
      <c r="AH169" s="140">
        <f>+rawWB2C!AH171</f>
        <v>5.3439529746288841</v>
      </c>
      <c r="AI169" s="140">
        <f>+rawWB2C!AI171</f>
        <v>5.1559143566775161</v>
      </c>
      <c r="AJ169" s="140">
        <f>+rawWB2C!AJ171</f>
        <v>4.9758907651794129</v>
      </c>
      <c r="AK169" s="140">
        <f>+rawWB2C!AK171</f>
        <v>4.8049873080972345</v>
      </c>
      <c r="AL169" s="140">
        <f>+rawWB2C!AL171</f>
        <v>4.6443090933936713</v>
      </c>
      <c r="AM169" s="140">
        <f>+rawWB2C!AM171</f>
        <v>4.4949612290313814</v>
      </c>
      <c r="AN169" s="143"/>
      <c r="AO169" s="143"/>
      <c r="AP169" s="143"/>
      <c r="AQ169" s="143"/>
      <c r="AR169" s="143"/>
      <c r="AS169" s="143"/>
      <c r="AT169" s="143"/>
      <c r="AU169" s="143"/>
      <c r="AV169" s="143"/>
      <c r="AW169" s="143"/>
      <c r="AX169" s="117"/>
      <c r="AY169" s="140"/>
      <c r="AZ169" s="140"/>
      <c r="BA169" s="140"/>
      <c r="BB169" s="140"/>
      <c r="BC169" s="140"/>
      <c r="BD169" s="140"/>
      <c r="BE169" s="140"/>
      <c r="BF169" s="140"/>
      <c r="BG169" s="140"/>
      <c r="BH169" s="100"/>
      <c r="BI169" s="100"/>
      <c r="BJ169" s="100"/>
      <c r="BK169" s="100"/>
      <c r="BL169" s="100"/>
      <c r="BM169" s="100"/>
      <c r="BN169" s="100"/>
      <c r="BO169" s="100"/>
      <c r="BP169" s="100"/>
      <c r="BQ169" s="100"/>
      <c r="BR169" s="100"/>
      <c r="BS169" s="100"/>
    </row>
    <row r="170" spans="1:71" x14ac:dyDescent="0.25">
      <c r="A170" s="139" t="str">
        <f>+IF(AND(B170='1.5C'!B170,'1.5C'!C170=WB2C!C170),"","NFG")</f>
        <v/>
      </c>
      <c r="B170" s="100" t="str">
        <f t="shared" ref="B170:C170" si="81">+B88</f>
        <v>Bulk Carrier</v>
      </c>
      <c r="C170" s="100" t="str">
        <f t="shared" si="81"/>
        <v>Bulk Carrier (DWT) 35,000 - 59,999</v>
      </c>
      <c r="D170" s="140">
        <f>+rawWB2C!D172</f>
        <v>10.673835485797408</v>
      </c>
      <c r="E170" s="140">
        <f>+rawWB2C!E172</f>
        <v>10.904694790326342</v>
      </c>
      <c r="F170" s="140">
        <f>+rawWB2C!F172</f>
        <v>10.904525362863298</v>
      </c>
      <c r="G170" s="140">
        <f>+rawWB2C!G172</f>
        <v>10.751839696311849</v>
      </c>
      <c r="H170" s="140">
        <f>+rawWB2C!H172</f>
        <v>10.336048975575864</v>
      </c>
      <c r="I170" s="140">
        <f>+rawWB2C!I172</f>
        <v>9.9421231160425041</v>
      </c>
      <c r="J170" s="140">
        <f>+rawWB2C!J172</f>
        <v>9.5490211275736545</v>
      </c>
      <c r="K170" s="140">
        <f>+rawWB2C!K172</f>
        <v>9.1717221031331668</v>
      </c>
      <c r="L170" s="140">
        <f>+rawWB2C!L172</f>
        <v>8.8103094734954581</v>
      </c>
      <c r="M170" s="140">
        <f>+rawWB2C!M172</f>
        <v>8.4648666694349117</v>
      </c>
      <c r="N170" s="140">
        <f>+rawWB2C!N172</f>
        <v>8.1354771217259234</v>
      </c>
      <c r="O170" s="140">
        <f>+rawWB2C!O172</f>
        <v>7.8226740602465945</v>
      </c>
      <c r="P170" s="140">
        <f>+rawWB2C!P172</f>
        <v>7.5287899112897305</v>
      </c>
      <c r="Q170" s="140">
        <f>+rawWB2C!Q172</f>
        <v>7.2566069002518532</v>
      </c>
      <c r="R170" s="140">
        <f>+rawWB2C!R172</f>
        <v>7.0089072525294887</v>
      </c>
      <c r="S170" s="140">
        <f>+rawWB2C!S172</f>
        <v>6.788473193519156</v>
      </c>
      <c r="T170" s="140">
        <f>+rawWB2C!T172</f>
        <v>6.5955104004718068</v>
      </c>
      <c r="U170" s="140">
        <f>+rawWB2C!U172</f>
        <v>6.419918358056222</v>
      </c>
      <c r="V170" s="140">
        <f>+rawWB2C!V172</f>
        <v>6.2490200027956204</v>
      </c>
      <c r="W170" s="140">
        <f>+rawWB2C!W172</f>
        <v>6.0701382712132306</v>
      </c>
      <c r="X170" s="140">
        <f>+rawWB2C!X172</f>
        <v>5.8705960998322828</v>
      </c>
      <c r="Y170" s="140">
        <f>+rawWB2C!Y172</f>
        <v>5.6425375443814545</v>
      </c>
      <c r="Z170" s="140">
        <f>+rawWB2C!Z172</f>
        <v>5.3973911374113088</v>
      </c>
      <c r="AA170" s="140">
        <f>+rawWB2C!AA172</f>
        <v>5.1514065306778329</v>
      </c>
      <c r="AB170" s="140">
        <f>+rawWB2C!AB172</f>
        <v>4.9208333759370602</v>
      </c>
      <c r="AC170" s="140">
        <f>+rawWB2C!AC172</f>
        <v>4.7219213249449794</v>
      </c>
      <c r="AD170" s="140">
        <f>+rawWB2C!AD172</f>
        <v>4.5603143264362069</v>
      </c>
      <c r="AE170" s="140">
        <f>+rawWB2C!AE172</f>
        <v>4.4073225326296157</v>
      </c>
      <c r="AF170" s="140">
        <f>+rawWB2C!AF172</f>
        <v>4.2560064550025336</v>
      </c>
      <c r="AG170" s="140">
        <f>+rawWB2C!AG172</f>
        <v>4.1075156206022561</v>
      </c>
      <c r="AH170" s="140">
        <f>+rawWB2C!AH172</f>
        <v>3.9629995564760563</v>
      </c>
      <c r="AI170" s="140">
        <f>+rawWB2C!AI172</f>
        <v>3.823552790555854</v>
      </c>
      <c r="AJ170" s="140">
        <f>+rawWB2C!AJ172</f>
        <v>3.6900498543119675</v>
      </c>
      <c r="AK170" s="140">
        <f>+rawWB2C!AK172</f>
        <v>3.5633102800993157</v>
      </c>
      <c r="AL170" s="140">
        <f>+rawWB2C!AL172</f>
        <v>3.4441536002728417</v>
      </c>
      <c r="AM170" s="140">
        <f>+rawWB2C!AM172</f>
        <v>3.333399347187465</v>
      </c>
      <c r="AN170" s="143"/>
      <c r="AO170" s="143"/>
      <c r="AP170" s="143"/>
      <c r="AQ170" s="143"/>
      <c r="AR170" s="143"/>
      <c r="AS170" s="143"/>
      <c r="AT170" s="143"/>
      <c r="AU170" s="143"/>
      <c r="AV170" s="143"/>
      <c r="AW170" s="143"/>
      <c r="AX170" s="117"/>
      <c r="AY170" s="140"/>
      <c r="AZ170" s="140"/>
      <c r="BA170" s="140"/>
      <c r="BB170" s="140"/>
      <c r="BC170" s="140"/>
      <c r="BD170" s="140"/>
      <c r="BE170" s="140"/>
      <c r="BF170" s="140"/>
      <c r="BG170" s="140"/>
      <c r="BH170" s="100"/>
      <c r="BI170" s="100"/>
      <c r="BJ170" s="100"/>
      <c r="BK170" s="100"/>
      <c r="BL170" s="100"/>
      <c r="BM170" s="100"/>
      <c r="BN170" s="100"/>
      <c r="BO170" s="100"/>
      <c r="BP170" s="100"/>
      <c r="BQ170" s="100"/>
      <c r="BR170" s="100"/>
      <c r="BS170" s="100"/>
    </row>
    <row r="171" spans="1:71" x14ac:dyDescent="0.25">
      <c r="A171" s="139" t="str">
        <f>+IF(AND(B171='1.5C'!B171,'1.5C'!C171=WB2C!C171),"","NFG")</f>
        <v/>
      </c>
      <c r="B171" s="100" t="str">
        <f t="shared" ref="B171:C171" si="82">+B89</f>
        <v>Bulk Carrier</v>
      </c>
      <c r="C171" s="100" t="str">
        <f t="shared" si="82"/>
        <v>Bulk Carrier (DWT) 60,000 - 99,999</v>
      </c>
      <c r="D171" s="140">
        <f>+rawWB2C!D173</f>
        <v>9.3846751165806985</v>
      </c>
      <c r="E171" s="140">
        <f>+rawWB2C!E173</f>
        <v>9.2788504082389895</v>
      </c>
      <c r="F171" s="140">
        <f>+rawWB2C!F173</f>
        <v>9.0451537801248296</v>
      </c>
      <c r="G171" s="140">
        <f>+rawWB2C!G173</f>
        <v>8.8857112094049704</v>
      </c>
      <c r="H171" s="140">
        <f>+rawWB2C!H173</f>
        <v>8.542086641669119</v>
      </c>
      <c r="I171" s="140">
        <f>+rawWB2C!I173</f>
        <v>8.2165319901306706</v>
      </c>
      <c r="J171" s="140">
        <f>+rawWB2C!J173</f>
        <v>7.8916582155918613</v>
      </c>
      <c r="K171" s="140">
        <f>+rawWB2C!K173</f>
        <v>7.579844585044671</v>
      </c>
      <c r="L171" s="140">
        <f>+rawWB2C!L173</f>
        <v>7.2811600487142139</v>
      </c>
      <c r="M171" s="140">
        <f>+rawWB2C!M173</f>
        <v>6.9956735568255741</v>
      </c>
      <c r="N171" s="140">
        <f>+rawWB2C!N173</f>
        <v>6.7234540596038492</v>
      </c>
      <c r="O171" s="140">
        <f>+rawWB2C!O173</f>
        <v>6.4649422376059356</v>
      </c>
      <c r="P171" s="140">
        <f>+rawWB2C!P173</f>
        <v>6.2220656927158355</v>
      </c>
      <c r="Q171" s="140">
        <f>+rawWB2C!Q173</f>
        <v>5.9971237571493603</v>
      </c>
      <c r="R171" s="140">
        <f>+rawWB2C!R173</f>
        <v>5.792415763122321</v>
      </c>
      <c r="S171" s="140">
        <f>+rawWB2C!S173</f>
        <v>5.6102410428505305</v>
      </c>
      <c r="T171" s="140">
        <f>+rawWB2C!T173</f>
        <v>5.4507695754915932</v>
      </c>
      <c r="U171" s="140">
        <f>+rawWB2C!U173</f>
        <v>5.3056539279703898</v>
      </c>
      <c r="V171" s="140">
        <f>+rawWB2C!V173</f>
        <v>5.1644173141536021</v>
      </c>
      <c r="W171" s="140">
        <f>+rawWB2C!W173</f>
        <v>5.0165829479079216</v>
      </c>
      <c r="X171" s="140">
        <f>+rawWB2C!X173</f>
        <v>4.85167404310004</v>
      </c>
      <c r="Y171" s="140">
        <f>+rawWB2C!Y173</f>
        <v>4.6631981617803753</v>
      </c>
      <c r="Z171" s="140">
        <f>+rawWB2C!Z173</f>
        <v>4.460600258734333</v>
      </c>
      <c r="AA171" s="140">
        <f>+rawWB2C!AA173</f>
        <v>4.2573096369310255</v>
      </c>
      <c r="AB171" s="140">
        <f>+rawWB2C!AB173</f>
        <v>4.0667555993396043</v>
      </c>
      <c r="AC171" s="140">
        <f>+rawWB2C!AC173</f>
        <v>3.9023674489291813</v>
      </c>
      <c r="AD171" s="140">
        <f>+rawWB2C!AD173</f>
        <v>3.7688095501204524</v>
      </c>
      <c r="AE171" s="140">
        <f>+rawWB2C!AE173</f>
        <v>3.642371569684367</v>
      </c>
      <c r="AF171" s="140">
        <f>+rawWB2C!AF173</f>
        <v>3.5173184620198836</v>
      </c>
      <c r="AG171" s="140">
        <f>+rawWB2C!AG173</f>
        <v>3.3946002380700744</v>
      </c>
      <c r="AH171" s="140">
        <f>+rawWB2C!AH173</f>
        <v>3.2751669087779955</v>
      </c>
      <c r="AI171" s="140">
        <f>+rawWB2C!AI173</f>
        <v>3.1599230318182738</v>
      </c>
      <c r="AJ171" s="140">
        <f>+rawWB2C!AJ173</f>
        <v>3.0495913517916735</v>
      </c>
      <c r="AK171" s="140">
        <f>+rawWB2C!AK173</f>
        <v>2.9448491600304925</v>
      </c>
      <c r="AL171" s="140">
        <f>+rawWB2C!AL173</f>
        <v>2.8463737478670494</v>
      </c>
      <c r="AM171" s="140">
        <f>+rawWB2C!AM173</f>
        <v>2.7548424066336423</v>
      </c>
      <c r="AN171" s="143"/>
      <c r="AO171" s="143"/>
      <c r="AP171" s="143"/>
      <c r="AQ171" s="143"/>
      <c r="AR171" s="143"/>
      <c r="AS171" s="143"/>
      <c r="AT171" s="143"/>
      <c r="AU171" s="143"/>
      <c r="AV171" s="143"/>
      <c r="AW171" s="143"/>
      <c r="AX171" s="117"/>
      <c r="AY171" s="140"/>
      <c r="AZ171" s="140"/>
      <c r="BA171" s="140"/>
      <c r="BB171" s="140"/>
      <c r="BC171" s="140"/>
      <c r="BD171" s="140"/>
      <c r="BE171" s="140"/>
      <c r="BF171" s="140"/>
      <c r="BG171" s="140"/>
      <c r="BH171" s="100"/>
      <c r="BI171" s="100"/>
      <c r="BJ171" s="100"/>
      <c r="BK171" s="100"/>
      <c r="BL171" s="100"/>
      <c r="BM171" s="100"/>
      <c r="BN171" s="100"/>
      <c r="BO171" s="100"/>
      <c r="BP171" s="100"/>
      <c r="BQ171" s="100"/>
      <c r="BR171" s="100"/>
      <c r="BS171" s="100"/>
    </row>
    <row r="172" spans="1:71" x14ac:dyDescent="0.25">
      <c r="A172" s="139" t="str">
        <f>+IF(AND(B172='1.5C'!B172,'1.5C'!C172=WB2C!C172),"","NFG")</f>
        <v/>
      </c>
      <c r="B172" s="100" t="str">
        <f t="shared" ref="B172:C172" si="83">+B90</f>
        <v>Bulk Carrier</v>
      </c>
      <c r="C172" s="100" t="str">
        <f t="shared" si="83"/>
        <v>Bulk Carrier (DWT) 100,000 - 199,999</v>
      </c>
      <c r="D172" s="140">
        <f>+rawWB2C!D174</f>
        <v>6.1233970772848378</v>
      </c>
      <c r="E172" s="140">
        <f>+rawWB2C!E174</f>
        <v>6.1132079500946874</v>
      </c>
      <c r="F172" s="140">
        <f>+rawWB2C!F174</f>
        <v>6.0535375057320531</v>
      </c>
      <c r="G172" s="140">
        <f>+rawWB2C!G174</f>
        <v>6.0507142477937004</v>
      </c>
      <c r="H172" s="140">
        <f>+rawWB2C!H174</f>
        <v>5.8167235160568209</v>
      </c>
      <c r="I172" s="140">
        <f>+rawWB2C!I174</f>
        <v>5.5950374717912519</v>
      </c>
      <c r="J172" s="140">
        <f>+rawWB2C!J174</f>
        <v>5.3738150698910081</v>
      </c>
      <c r="K172" s="140">
        <f>+rawWB2C!K174</f>
        <v>5.1614859571677387</v>
      </c>
      <c r="L172" s="140">
        <f>+rawWB2C!L174</f>
        <v>4.9580970851934296</v>
      </c>
      <c r="M172" s="140">
        <f>+rawWB2C!M174</f>
        <v>4.7636954055400453</v>
      </c>
      <c r="N172" s="140">
        <f>+rawWB2C!N174</f>
        <v>4.5783278697795584</v>
      </c>
      <c r="O172" s="140">
        <f>+rawWB2C!O174</f>
        <v>4.4022945588015592</v>
      </c>
      <c r="P172" s="140">
        <f>+rawWB2C!P174</f>
        <v>4.2369080707660283</v>
      </c>
      <c r="Q172" s="140">
        <f>+rawWB2C!Q174</f>
        <v>4.0837341331505712</v>
      </c>
      <c r="R172" s="140">
        <f>+rawWB2C!R174</f>
        <v>3.9443384734327922</v>
      </c>
      <c r="S172" s="140">
        <f>+rawWB2C!S174</f>
        <v>3.820286819090295</v>
      </c>
      <c r="T172" s="140">
        <f>+rawWB2C!T174</f>
        <v>3.711694917223848</v>
      </c>
      <c r="U172" s="140">
        <f>+rawWB2C!U174</f>
        <v>3.612878593426943</v>
      </c>
      <c r="V172" s="140">
        <f>+rawWB2C!V174</f>
        <v>3.5167036929162383</v>
      </c>
      <c r="W172" s="140">
        <f>+rawWB2C!W174</f>
        <v>3.4160360609084015</v>
      </c>
      <c r="X172" s="140">
        <f>+rawWB2C!X174</f>
        <v>3.3037415426200987</v>
      </c>
      <c r="Y172" s="140">
        <f>+rawWB2C!Y174</f>
        <v>3.1753991203208782</v>
      </c>
      <c r="Z172" s="140">
        <f>+rawWB2C!Z174</f>
        <v>3.0374403244918717</v>
      </c>
      <c r="AA172" s="140">
        <f>+rawWB2C!AA174</f>
        <v>2.8990098226670793</v>
      </c>
      <c r="AB172" s="140">
        <f>+rawWB2C!AB174</f>
        <v>2.7692522823805272</v>
      </c>
      <c r="AC172" s="140">
        <f>+rawWB2C!AC174</f>
        <v>2.6573123711662165</v>
      </c>
      <c r="AD172" s="140">
        <f>+rawWB2C!AD174</f>
        <v>2.5663662823070581</v>
      </c>
      <c r="AE172" s="140">
        <f>+rawWB2C!AE174</f>
        <v>2.4802684932097558</v>
      </c>
      <c r="AF172" s="140">
        <f>+rawWB2C!AF174</f>
        <v>2.3951137315430149</v>
      </c>
      <c r="AG172" s="140">
        <f>+rawWB2C!AG174</f>
        <v>2.311548906103817</v>
      </c>
      <c r="AH172" s="140">
        <f>+rawWB2C!AH174</f>
        <v>2.2302209256891339</v>
      </c>
      <c r="AI172" s="140">
        <f>+rawWB2C!AI174</f>
        <v>2.1517457477480466</v>
      </c>
      <c r="AJ172" s="140">
        <f>+rawWB2C!AJ174</f>
        <v>2.0766155243379756</v>
      </c>
      <c r="AK172" s="140">
        <f>+rawWB2C!AK174</f>
        <v>2.0052914561684272</v>
      </c>
      <c r="AL172" s="140">
        <f>+rawWB2C!AL174</f>
        <v>1.938234743948922</v>
      </c>
      <c r="AM172" s="140">
        <f>+rawWB2C!AM174</f>
        <v>1.8759065883889656</v>
      </c>
      <c r="AN172" s="143"/>
      <c r="AO172" s="143"/>
      <c r="AP172" s="143"/>
      <c r="AQ172" s="143"/>
      <c r="AR172" s="143"/>
      <c r="AS172" s="143"/>
      <c r="AT172" s="143"/>
      <c r="AU172" s="143"/>
      <c r="AV172" s="143"/>
      <c r="AW172" s="143"/>
      <c r="AX172" s="117"/>
      <c r="AY172" s="140"/>
      <c r="AZ172" s="140"/>
      <c r="BA172" s="140"/>
      <c r="BB172" s="140"/>
      <c r="BC172" s="140"/>
      <c r="BD172" s="140"/>
      <c r="BE172" s="140"/>
      <c r="BF172" s="140"/>
      <c r="BG172" s="140"/>
      <c r="BH172" s="100"/>
      <c r="BI172" s="100"/>
      <c r="BJ172" s="100"/>
      <c r="BK172" s="100"/>
      <c r="BL172" s="100"/>
      <c r="BM172" s="100"/>
      <c r="BN172" s="100"/>
      <c r="BO172" s="100"/>
      <c r="BP172" s="100"/>
      <c r="BQ172" s="100"/>
      <c r="BR172" s="100"/>
      <c r="BS172" s="100"/>
    </row>
    <row r="173" spans="1:71" x14ac:dyDescent="0.25">
      <c r="A173" s="139" t="str">
        <f>+IF(AND(B173='1.5C'!B173,'1.5C'!C173=WB2C!C173),"","NFG")</f>
        <v/>
      </c>
      <c r="B173" s="100" t="str">
        <f t="shared" ref="B173:C173" si="84">+B91</f>
        <v>Bulk Carrier</v>
      </c>
      <c r="C173" s="100" t="str">
        <f t="shared" si="84"/>
        <v>Bulk Carrier (DWT) &gt;200,000</v>
      </c>
      <c r="D173" s="140">
        <f>+rawWB2C!D175</f>
        <v>5.6728677731999495</v>
      </c>
      <c r="E173" s="140">
        <f>+rawWB2C!E175</f>
        <v>5.6800056502982104</v>
      </c>
      <c r="F173" s="140">
        <f>+rawWB2C!F175</f>
        <v>5.4650706951585208</v>
      </c>
      <c r="G173" s="140">
        <f>+rawWB2C!G175</f>
        <v>5.4130179953772242</v>
      </c>
      <c r="H173" s="140">
        <f>+rawWB2C!H175</f>
        <v>5.2036879907244575</v>
      </c>
      <c r="I173" s="140">
        <f>+rawWB2C!I175</f>
        <v>5.0053658591891486</v>
      </c>
      <c r="J173" s="140">
        <f>+rawWB2C!J175</f>
        <v>4.8074585058707795</v>
      </c>
      <c r="K173" s="140">
        <f>+rawWB2C!K175</f>
        <v>4.6175071611129894</v>
      </c>
      <c r="L173" s="140">
        <f>+rawWB2C!L175</f>
        <v>4.4355538281725257</v>
      </c>
      <c r="M173" s="140">
        <f>+rawWB2C!M175</f>
        <v>4.2616405103061217</v>
      </c>
      <c r="N173" s="140">
        <f>+rawWB2C!N175</f>
        <v>4.0958092107705149</v>
      </c>
      <c r="O173" s="140">
        <f>+rawWB2C!O175</f>
        <v>3.9383283843611041</v>
      </c>
      <c r="P173" s="140">
        <f>+rawWB2C!P175</f>
        <v>3.7903722920278722</v>
      </c>
      <c r="Q173" s="140">
        <f>+rawWB2C!Q175</f>
        <v>3.653341646259467</v>
      </c>
      <c r="R173" s="140">
        <f>+rawWB2C!R175</f>
        <v>3.5286371595445387</v>
      </c>
      <c r="S173" s="140">
        <f>+rawWB2C!S175</f>
        <v>3.4176595443717348</v>
      </c>
      <c r="T173" s="140">
        <f>+rawWB2C!T175</f>
        <v>3.3205123490353081</v>
      </c>
      <c r="U173" s="140">
        <f>+rawWB2C!U175</f>
        <v>3.2321104650519894</v>
      </c>
      <c r="V173" s="140">
        <f>+rawWB2C!V175</f>
        <v>3.1460716197441179</v>
      </c>
      <c r="W173" s="140">
        <f>+rawWB2C!W175</f>
        <v>3.0560135404340385</v>
      </c>
      <c r="X173" s="140">
        <f>+rawWB2C!X175</f>
        <v>2.9555539544440959</v>
      </c>
      <c r="Y173" s="140">
        <f>+rawWB2C!Y175</f>
        <v>2.8407377834888567</v>
      </c>
      <c r="Z173" s="140">
        <f>+rawWB2C!Z175</f>
        <v>2.7173187268518189</v>
      </c>
      <c r="AA173" s="140">
        <f>+rawWB2C!AA175</f>
        <v>2.5934776782086884</v>
      </c>
      <c r="AB173" s="140">
        <f>+rawWB2C!AB175</f>
        <v>2.4773955312351963</v>
      </c>
      <c r="AC173" s="140">
        <f>+rawWB2C!AC175</f>
        <v>2.3772531796070497</v>
      </c>
      <c r="AD173" s="140">
        <f>+rawWB2C!AD175</f>
        <v>2.2958920715720259</v>
      </c>
      <c r="AE173" s="140">
        <f>+rawWB2C!AE175</f>
        <v>2.2188682917900229</v>
      </c>
      <c r="AF173" s="140">
        <f>+rawWB2C!AF175</f>
        <v>2.1426881519888079</v>
      </c>
      <c r="AG173" s="140">
        <f>+rawWB2C!AG175</f>
        <v>2.0679303820201018</v>
      </c>
      <c r="AH173" s="140">
        <f>+rawWB2C!AH175</f>
        <v>1.9951737117356161</v>
      </c>
      <c r="AI173" s="140">
        <f>+rawWB2C!AI175</f>
        <v>1.9249691816604388</v>
      </c>
      <c r="AJ173" s="140">
        <f>+rawWB2C!AJ175</f>
        <v>1.8577570750130765</v>
      </c>
      <c r="AK173" s="140">
        <f>+rawWB2C!AK175</f>
        <v>1.7939499856853902</v>
      </c>
      <c r="AL173" s="140">
        <f>+rawWB2C!AL175</f>
        <v>1.7339605075692539</v>
      </c>
      <c r="AM173" s="140">
        <f>+rawWB2C!AM175</f>
        <v>1.6782012345565287</v>
      </c>
      <c r="AN173" s="143"/>
      <c r="AO173" s="143"/>
      <c r="AP173" s="143"/>
      <c r="AQ173" s="143"/>
      <c r="AR173" s="143"/>
      <c r="AS173" s="143"/>
      <c r="AT173" s="143"/>
      <c r="AU173" s="143"/>
      <c r="AV173" s="143"/>
      <c r="AW173" s="143"/>
      <c r="AX173" s="117"/>
      <c r="AY173" s="140"/>
      <c r="AZ173" s="140"/>
      <c r="BA173" s="140"/>
      <c r="BB173" s="140"/>
      <c r="BC173" s="140"/>
      <c r="BD173" s="140"/>
      <c r="BE173" s="140"/>
      <c r="BF173" s="140"/>
      <c r="BG173" s="140"/>
      <c r="BH173" s="100"/>
      <c r="BI173" s="100"/>
      <c r="BJ173" s="100"/>
      <c r="BK173" s="100"/>
      <c r="BL173" s="100"/>
      <c r="BM173" s="100"/>
      <c r="BN173" s="100"/>
      <c r="BO173" s="100"/>
      <c r="BP173" s="100"/>
      <c r="BQ173" s="100"/>
      <c r="BR173" s="100"/>
      <c r="BS173" s="100"/>
    </row>
    <row r="174" spans="1:71" x14ac:dyDescent="0.25">
      <c r="A174" s="139" t="str">
        <f>+IF(AND(B174='1.5C'!B174,'1.5C'!C174=WB2C!C174),"","NFG")</f>
        <v/>
      </c>
      <c r="B174" s="100" t="str">
        <f t="shared" ref="B174:C174" si="85">+B92</f>
        <v>Chemical Tanker</v>
      </c>
      <c r="C174" s="100" t="str">
        <f t="shared" si="85"/>
        <v>Chemical Tanker (DWT) 0 - 4,999</v>
      </c>
      <c r="D174" s="140">
        <f>+rawWB2C!D176</f>
        <v>88.946907696243841</v>
      </c>
      <c r="E174" s="140">
        <f>+rawWB2C!E176</f>
        <v>91.77596930808167</v>
      </c>
      <c r="F174" s="140">
        <f>+rawWB2C!F176</f>
        <v>92.900609182889951</v>
      </c>
      <c r="G174" s="140">
        <f>+rawWB2C!G176</f>
        <v>93.785538021986312</v>
      </c>
      <c r="H174" s="140">
        <f>+rawWB2C!H176</f>
        <v>90.158702285014698</v>
      </c>
      <c r="I174" s="140">
        <f>+rawWB2C!I176</f>
        <v>86.722588120312025</v>
      </c>
      <c r="J174" s="140">
        <f>+rawWB2C!J176</f>
        <v>83.293660371444062</v>
      </c>
      <c r="K174" s="140">
        <f>+rawWB2C!K176</f>
        <v>80.0025778216866</v>
      </c>
      <c r="L174" s="140">
        <f>+rawWB2C!L176</f>
        <v>76.850068216270856</v>
      </c>
      <c r="M174" s="140">
        <f>+rawWB2C!M176</f>
        <v>73.836859300427818</v>
      </c>
      <c r="N174" s="140">
        <f>+rawWB2C!N176</f>
        <v>70.963678819388562</v>
      </c>
      <c r="O174" s="140">
        <f>+rawWB2C!O176</f>
        <v>68.235178000516939</v>
      </c>
      <c r="P174" s="140">
        <f>+rawWB2C!P176</f>
        <v>65.671701999706812</v>
      </c>
      <c r="Q174" s="140">
        <f>+rawWB2C!Q176</f>
        <v>63.297519454984922</v>
      </c>
      <c r="R174" s="140">
        <f>+rawWB2C!R176</f>
        <v>61.136899004378016</v>
      </c>
      <c r="S174" s="140">
        <f>+rawWB2C!S176</f>
        <v>59.214109285912826</v>
      </c>
      <c r="T174" s="140">
        <f>+rawWB2C!T176</f>
        <v>57.530944369458702</v>
      </c>
      <c r="U174" s="140">
        <f>+rawWB2C!U176</f>
        <v>55.999300052256508</v>
      </c>
      <c r="V174" s="140">
        <f>+rawWB2C!V176</f>
        <v>54.508597563389785</v>
      </c>
      <c r="W174" s="140">
        <f>+rawWB2C!W176</f>
        <v>52.94825813194219</v>
      </c>
      <c r="X174" s="140">
        <f>+rawWB2C!X176</f>
        <v>51.207702986997361</v>
      </c>
      <c r="Y174" s="140">
        <f>+rawWB2C!Y176</f>
        <v>49.218406743042969</v>
      </c>
      <c r="Z174" s="140">
        <f>+rawWB2C!Z176</f>
        <v>47.08005755618349</v>
      </c>
      <c r="AA174" s="140">
        <f>+rawWB2C!AA176</f>
        <v>44.934396967927199</v>
      </c>
      <c r="AB174" s="140">
        <f>+rawWB2C!AB176</f>
        <v>42.923166519782797</v>
      </c>
      <c r="AC174" s="140">
        <f>+rawWB2C!AC176</f>
        <v>41.188107753258571</v>
      </c>
      <c r="AD174" s="140">
        <f>+rawWB2C!AD176</f>
        <v>39.778451384547772</v>
      </c>
      <c r="AE174" s="140">
        <f>+rawWB2C!AE176</f>
        <v>38.443943235210149</v>
      </c>
      <c r="AF174" s="140">
        <f>+rawWB2C!AF176</f>
        <v>37.12405192800432</v>
      </c>
      <c r="AG174" s="140">
        <f>+rawWB2C!AG176</f>
        <v>35.828804492317495</v>
      </c>
      <c r="AH174" s="140">
        <f>+rawWB2C!AH176</f>
        <v>34.568227957536692</v>
      </c>
      <c r="AI174" s="140">
        <f>+rawWB2C!AI176</f>
        <v>33.351869609882172</v>
      </c>
      <c r="AJ174" s="140">
        <f>+rawWB2C!AJ176</f>
        <v>32.187357762905627</v>
      </c>
      <c r="AK174" s="140">
        <f>+rawWB2C!AK176</f>
        <v>31.081840986991608</v>
      </c>
      <c r="AL174" s="140">
        <f>+rawWB2C!AL176</f>
        <v>30.042467852524883</v>
      </c>
      <c r="AM174" s="140">
        <f>+rawWB2C!AM176</f>
        <v>29.076386929890003</v>
      </c>
      <c r="AN174" s="143"/>
      <c r="AO174" s="143"/>
      <c r="AP174" s="143"/>
      <c r="AQ174" s="143"/>
      <c r="AR174" s="143"/>
      <c r="AS174" s="143"/>
      <c r="AT174" s="143"/>
      <c r="AU174" s="143"/>
      <c r="AV174" s="143"/>
      <c r="AW174" s="143"/>
      <c r="AX174" s="117"/>
      <c r="AY174" s="140"/>
      <c r="AZ174" s="140"/>
      <c r="BA174" s="140"/>
      <c r="BB174" s="140"/>
      <c r="BC174" s="140"/>
      <c r="BD174" s="140"/>
      <c r="BE174" s="140"/>
      <c r="BF174" s="140"/>
      <c r="BG174" s="140"/>
      <c r="BH174" s="100"/>
      <c r="BI174" s="100"/>
      <c r="BJ174" s="100"/>
      <c r="BK174" s="100"/>
      <c r="BL174" s="100"/>
      <c r="BM174" s="100"/>
      <c r="BN174" s="100"/>
      <c r="BO174" s="100"/>
      <c r="BP174" s="100"/>
      <c r="BQ174" s="100"/>
      <c r="BR174" s="100"/>
      <c r="BS174" s="100"/>
    </row>
    <row r="175" spans="1:71" x14ac:dyDescent="0.25">
      <c r="A175" s="139" t="str">
        <f>+IF(AND(B175='1.5C'!B175,'1.5C'!C175=WB2C!C175),"","NFG")</f>
        <v/>
      </c>
      <c r="B175" s="100" t="str">
        <f t="shared" ref="B175:C175" si="86">+B93</f>
        <v>Chemical Tanker</v>
      </c>
      <c r="C175" s="100" t="str">
        <f t="shared" si="86"/>
        <v>Chemical Tanker (DWT) 5,000 - 9,999</v>
      </c>
      <c r="D175" s="140">
        <f>+rawWB2C!D177</f>
        <v>45.390371034935278</v>
      </c>
      <c r="E175" s="140">
        <f>+rawWB2C!E177</f>
        <v>45.547077081857552</v>
      </c>
      <c r="F175" s="140">
        <f>+rawWB2C!F177</f>
        <v>45.545634776936183</v>
      </c>
      <c r="G175" s="140">
        <f>+rawWB2C!G177</f>
        <v>45.258365452863679</v>
      </c>
      <c r="H175" s="140">
        <f>+rawWB2C!H177</f>
        <v>43.508152566278895</v>
      </c>
      <c r="I175" s="140">
        <f>+rawWB2C!I177</f>
        <v>41.849976754914273</v>
      </c>
      <c r="J175" s="140">
        <f>+rawWB2C!J177</f>
        <v>40.195268913569372</v>
      </c>
      <c r="K175" s="140">
        <f>+rawWB2C!K177</f>
        <v>38.607081439104512</v>
      </c>
      <c r="L175" s="140">
        <f>+rawWB2C!L177</f>
        <v>37.085765521696004</v>
      </c>
      <c r="M175" s="140">
        <f>+rawWB2C!M177</f>
        <v>35.63167235152001</v>
      </c>
      <c r="N175" s="140">
        <f>+rawWB2C!N177</f>
        <v>34.245153118752754</v>
      </c>
      <c r="O175" s="140">
        <f>+rawWB2C!O177</f>
        <v>32.928452379988734</v>
      </c>
      <c r="P175" s="140">
        <f>+rawWB2C!P177</f>
        <v>31.691388157495162</v>
      </c>
      <c r="Q175" s="140">
        <f>+rawWB2C!Q177</f>
        <v>30.545671839957556</v>
      </c>
      <c r="R175" s="140">
        <f>+rawWB2C!R177</f>
        <v>29.503014816061462</v>
      </c>
      <c r="S175" s="140">
        <f>+rawWB2C!S177</f>
        <v>28.575128474492409</v>
      </c>
      <c r="T175" s="140">
        <f>+rawWB2C!T177</f>
        <v>27.762878584872315</v>
      </c>
      <c r="U175" s="140">
        <f>+rawWB2C!U177</f>
        <v>27.023748440569172</v>
      </c>
      <c r="V175" s="140">
        <f>+rawWB2C!V177</f>
        <v>26.304375715887382</v>
      </c>
      <c r="W175" s="140">
        <f>+rawWB2C!W177</f>
        <v>25.551398085131417</v>
      </c>
      <c r="X175" s="140">
        <f>+rawWB2C!X177</f>
        <v>24.711453222605726</v>
      </c>
      <c r="Y175" s="140">
        <f>+rawWB2C!Y177</f>
        <v>23.751472629629969</v>
      </c>
      <c r="Z175" s="140">
        <f>+rawWB2C!Z177</f>
        <v>22.719563115584933</v>
      </c>
      <c r="AA175" s="140">
        <f>+rawWB2C!AA177</f>
        <v>21.684125316866499</v>
      </c>
      <c r="AB175" s="140">
        <f>+rawWB2C!AB177</f>
        <v>20.713559869870746</v>
      </c>
      <c r="AC175" s="140">
        <f>+rawWB2C!AC177</f>
        <v>19.876267410993563</v>
      </c>
      <c r="AD175" s="140">
        <f>+rawWB2C!AD177</f>
        <v>19.196005353072504</v>
      </c>
      <c r="AE175" s="140">
        <f>+rawWB2C!AE177</f>
        <v>18.552007794425585</v>
      </c>
      <c r="AF175" s="140">
        <f>+rawWB2C!AF177</f>
        <v>17.915063928671195</v>
      </c>
      <c r="AG175" s="140">
        <f>+rawWB2C!AG177</f>
        <v>17.290012529142452</v>
      </c>
      <c r="AH175" s="140">
        <f>+rawWB2C!AH177</f>
        <v>16.681692369172378</v>
      </c>
      <c r="AI175" s="140">
        <f>+rawWB2C!AI177</f>
        <v>16.09471071101007</v>
      </c>
      <c r="AJ175" s="140">
        <f>+rawWB2C!AJ177</f>
        <v>15.532748772568151</v>
      </c>
      <c r="AK175" s="140">
        <f>+rawWB2C!AK177</f>
        <v>14.999256260675127</v>
      </c>
      <c r="AL175" s="140">
        <f>+rawWB2C!AL177</f>
        <v>14.497682882159607</v>
      </c>
      <c r="AM175" s="140">
        <f>+rawWB2C!AM177</f>
        <v>14.031478343850095</v>
      </c>
      <c r="AN175" s="143"/>
      <c r="AO175" s="143"/>
      <c r="AP175" s="143"/>
      <c r="AQ175" s="143"/>
      <c r="AR175" s="143"/>
      <c r="AS175" s="143"/>
      <c r="AT175" s="143"/>
      <c r="AU175" s="143"/>
      <c r="AV175" s="143"/>
      <c r="AW175" s="143"/>
      <c r="AX175" s="117"/>
      <c r="AY175" s="140"/>
      <c r="AZ175" s="140"/>
      <c r="BA175" s="140"/>
      <c r="BB175" s="140"/>
      <c r="BC175" s="140"/>
      <c r="BD175" s="140"/>
      <c r="BE175" s="140"/>
      <c r="BF175" s="140"/>
      <c r="BG175" s="140"/>
      <c r="BH175" s="100"/>
      <c r="BI175" s="100"/>
      <c r="BJ175" s="100"/>
      <c r="BK175" s="100"/>
      <c r="BL175" s="100"/>
      <c r="BM175" s="100"/>
      <c r="BN175" s="100"/>
      <c r="BO175" s="100"/>
      <c r="BP175" s="100"/>
      <c r="BQ175" s="100"/>
      <c r="BR175" s="100"/>
      <c r="BS175" s="100"/>
    </row>
    <row r="176" spans="1:71" x14ac:dyDescent="0.25">
      <c r="A176" s="139" t="str">
        <f>+IF(AND(B176='1.5C'!B176,'1.5C'!C176=WB2C!C176),"","NFG")</f>
        <v/>
      </c>
      <c r="B176" s="100" t="str">
        <f t="shared" ref="B176:C176" si="87">+B94</f>
        <v>Chemical Tanker</v>
      </c>
      <c r="C176" s="100" t="str">
        <f t="shared" si="87"/>
        <v>Chemical Tanker (DWT) 10,000 - 19,999</v>
      </c>
      <c r="D176" s="140">
        <f>+rawWB2C!D178</f>
        <v>30.538017685409834</v>
      </c>
      <c r="E176" s="140">
        <f>+rawWB2C!E178</f>
        <v>30.934621860353616</v>
      </c>
      <c r="F176" s="140">
        <f>+rawWB2C!F178</f>
        <v>30.149734423529079</v>
      </c>
      <c r="G176" s="140">
        <f>+rawWB2C!G178</f>
        <v>30.811096044847666</v>
      </c>
      <c r="H176" s="140">
        <f>+rawWB2C!H178</f>
        <v>29.619582016271945</v>
      </c>
      <c r="I176" s="140">
        <f>+rawWB2C!I178</f>
        <v>28.490725203349509</v>
      </c>
      <c r="J176" s="140">
        <f>+rawWB2C!J178</f>
        <v>27.364229323180368</v>
      </c>
      <c r="K176" s="140">
        <f>+rawWB2C!K178</f>
        <v>26.283019334191149</v>
      </c>
      <c r="L176" s="140">
        <f>+rawWB2C!L178</f>
        <v>25.247334320452698</v>
      </c>
      <c r="M176" s="140">
        <f>+rawWB2C!M178</f>
        <v>24.257413366035752</v>
      </c>
      <c r="N176" s="140">
        <f>+rawWB2C!N178</f>
        <v>23.313495555011105</v>
      </c>
      <c r="O176" s="140">
        <f>+rawWB2C!O178</f>
        <v>22.417108941874751</v>
      </c>
      <c r="P176" s="140">
        <f>+rawWB2C!P178</f>
        <v>21.57493746282319</v>
      </c>
      <c r="Q176" s="140">
        <f>+rawWB2C!Q178</f>
        <v>20.794954024478162</v>
      </c>
      <c r="R176" s="140">
        <f>+rawWB2C!R178</f>
        <v>20.085131533461425</v>
      </c>
      <c r="S176" s="140">
        <f>+rawWB2C!S178</f>
        <v>19.453442896394716</v>
      </c>
      <c r="T176" s="140">
        <f>+rawWB2C!T178</f>
        <v>18.900477513949202</v>
      </c>
      <c r="U176" s="140">
        <f>+rawWB2C!U178</f>
        <v>18.397290762994075</v>
      </c>
      <c r="V176" s="140">
        <f>+rawWB2C!V178</f>
        <v>17.907554514447963</v>
      </c>
      <c r="W176" s="140">
        <f>+rawWB2C!W178</f>
        <v>17.394940639229542</v>
      </c>
      <c r="X176" s="140">
        <f>+rawWB2C!X178</f>
        <v>16.82312100825748</v>
      </c>
      <c r="Y176" s="140">
        <f>+rawWB2C!Y178</f>
        <v>16.169583171541497</v>
      </c>
      <c r="Z176" s="140">
        <f>+rawWB2C!Z178</f>
        <v>15.467077395455807</v>
      </c>
      <c r="AA176" s="140">
        <f>+rawWB2C!AA178</f>
        <v>14.762169625465614</v>
      </c>
      <c r="AB176" s="140">
        <f>+rawWB2C!AB178</f>
        <v>14.101425807036254</v>
      </c>
      <c r="AC176" s="140">
        <f>+rawWB2C!AC178</f>
        <v>13.531411885632931</v>
      </c>
      <c r="AD176" s="140">
        <f>+rawWB2C!AD178</f>
        <v>13.06830148841585</v>
      </c>
      <c r="AE176" s="140">
        <f>+rawWB2C!AE178</f>
        <v>12.629879321959502</v>
      </c>
      <c r="AF176" s="140">
        <f>+rawWB2C!AF178</f>
        <v>12.19625918507289</v>
      </c>
      <c r="AG176" s="140">
        <f>+rawWB2C!AG178</f>
        <v>11.77073522919993</v>
      </c>
      <c r="AH176" s="140">
        <f>+rawWB2C!AH178</f>
        <v>11.356601605784482</v>
      </c>
      <c r="AI176" s="140">
        <f>+rawWB2C!AI178</f>
        <v>10.956994857612393</v>
      </c>
      <c r="AJ176" s="140">
        <f>+rawWB2C!AJ178</f>
        <v>10.574421092836999</v>
      </c>
      <c r="AK176" s="140">
        <f>+rawWB2C!AK178</f>
        <v>10.211228810953497</v>
      </c>
      <c r="AL176" s="140">
        <f>+rawWB2C!AL178</f>
        <v>9.8697665114571596</v>
      </c>
      <c r="AM176" s="140">
        <f>+rawWB2C!AM178</f>
        <v>9.5523826938431871</v>
      </c>
      <c r="AN176" s="143"/>
      <c r="AO176" s="143"/>
      <c r="AP176" s="143"/>
      <c r="AQ176" s="143"/>
      <c r="AR176" s="143"/>
      <c r="AS176" s="143"/>
      <c r="AT176" s="143"/>
      <c r="AU176" s="143"/>
      <c r="AV176" s="143"/>
      <c r="AW176" s="143"/>
      <c r="AX176" s="117"/>
      <c r="AY176" s="140"/>
      <c r="AZ176" s="140"/>
      <c r="BA176" s="140"/>
      <c r="BB176" s="140"/>
      <c r="BC176" s="140"/>
      <c r="BD176" s="140"/>
      <c r="BE176" s="140"/>
      <c r="BF176" s="140"/>
      <c r="BG176" s="140"/>
      <c r="BH176" s="100"/>
      <c r="BI176" s="100"/>
      <c r="BJ176" s="100"/>
      <c r="BK176" s="100"/>
      <c r="BL176" s="100"/>
      <c r="BM176" s="100"/>
      <c r="BN176" s="100"/>
      <c r="BO176" s="100"/>
      <c r="BP176" s="100"/>
      <c r="BQ176" s="100"/>
      <c r="BR176" s="100"/>
      <c r="BS176" s="100"/>
    </row>
    <row r="177" spans="1:71" x14ac:dyDescent="0.25">
      <c r="A177" s="139" t="str">
        <f>+IF(AND(B177='1.5C'!B177,'1.5C'!C177=WB2C!C177),"","NFG")</f>
        <v/>
      </c>
      <c r="B177" s="100" t="str">
        <f t="shared" ref="B177:C177" si="88">+B95</f>
        <v>Chemical Tanker</v>
      </c>
      <c r="C177" s="100" t="str">
        <f t="shared" si="88"/>
        <v>Chemical Tanker (DWT) 20,000 - 39,999</v>
      </c>
      <c r="D177" s="140">
        <f>+rawWB2C!D179</f>
        <v>19.868329627008912</v>
      </c>
      <c r="E177" s="140">
        <f>+rawWB2C!E179</f>
        <v>20.083116188315053</v>
      </c>
      <c r="F177" s="140">
        <f>+rawWB2C!F179</f>
        <v>19.31237476671695</v>
      </c>
      <c r="G177" s="140">
        <f>+rawWB2C!G179</f>
        <v>19.054718682329742</v>
      </c>
      <c r="H177" s="140">
        <f>+rawWB2C!H179</f>
        <v>18.317842441785992</v>
      </c>
      <c r="I177" s="140">
        <f>+rawWB2C!I179</f>
        <v>17.619715735369606</v>
      </c>
      <c r="J177" s="140">
        <f>+rawWB2C!J179</f>
        <v>16.923049116883121</v>
      </c>
      <c r="K177" s="140">
        <f>+rawWB2C!K179</f>
        <v>16.254388964491056</v>
      </c>
      <c r="L177" s="140">
        <f>+rawWB2C!L179</f>
        <v>15.613883136604704</v>
      </c>
      <c r="M177" s="140">
        <f>+rawWB2C!M179</f>
        <v>15.001679491635299</v>
      </c>
      <c r="N177" s="140">
        <f>+rawWB2C!N179</f>
        <v>14.417925887994091</v>
      </c>
      <c r="O177" s="140">
        <f>+rawWB2C!O179</f>
        <v>13.863567330964576</v>
      </c>
      <c r="P177" s="140">
        <f>+rawWB2C!P179</f>
        <v>13.342737413318963</v>
      </c>
      <c r="Q177" s="140">
        <f>+rawWB2C!Q179</f>
        <v>12.86036687470172</v>
      </c>
      <c r="R177" s="140">
        <f>+rawWB2C!R179</f>
        <v>12.42138645475732</v>
      </c>
      <c r="S177" s="140">
        <f>+rawWB2C!S179</f>
        <v>12.030726893130229</v>
      </c>
      <c r="T177" s="140">
        <f>+rawWB2C!T179</f>
        <v>11.688752696943588</v>
      </c>
      <c r="U177" s="140">
        <f>+rawWB2C!U179</f>
        <v>11.377563443235463</v>
      </c>
      <c r="V177" s="140">
        <f>+rawWB2C!V179</f>
        <v>11.074692476522609</v>
      </c>
      <c r="W177" s="140">
        <f>+rawWB2C!W179</f>
        <v>10.757673141321799</v>
      </c>
      <c r="X177" s="140">
        <f>+rawWB2C!X179</f>
        <v>10.40403878214981</v>
      </c>
      <c r="Y177" s="140">
        <f>+rawWB2C!Y179</f>
        <v>9.9998668692533901</v>
      </c>
      <c r="Z177" s="140">
        <f>+rawWB2C!Z179</f>
        <v>9.5654113757993358</v>
      </c>
      <c r="AA177" s="140">
        <f>+rawWB2C!AA179</f>
        <v>9.1294704006843777</v>
      </c>
      <c r="AB177" s="140">
        <f>+rawWB2C!AB179</f>
        <v>8.7208420428053284</v>
      </c>
      <c r="AC177" s="140">
        <f>+rawWB2C!AC179</f>
        <v>8.3683244010589135</v>
      </c>
      <c r="AD177" s="140">
        <f>+rawWB2C!AD179</f>
        <v>8.0819198432661992</v>
      </c>
      <c r="AE177" s="140">
        <f>+rawWB2C!AE179</f>
        <v>7.8107833983385859</v>
      </c>
      <c r="AF177" s="140">
        <f>+rawWB2C!AF179</f>
        <v>7.5426167056853597</v>
      </c>
      <c r="AG177" s="140">
        <f>+rawWB2C!AG179</f>
        <v>7.2794569901092165</v>
      </c>
      <c r="AH177" s="140">
        <f>+rawWB2C!AH179</f>
        <v>7.023341476412817</v>
      </c>
      <c r="AI177" s="140">
        <f>+rawWB2C!AI179</f>
        <v>6.7762099183891609</v>
      </c>
      <c r="AJ177" s="140">
        <f>+rawWB2C!AJ179</f>
        <v>6.5396121857923042</v>
      </c>
      <c r="AK177" s="140">
        <f>+rawWB2C!AK179</f>
        <v>6.3150006773665659</v>
      </c>
      <c r="AL177" s="140">
        <f>+rawWB2C!AL179</f>
        <v>6.1038277918563084</v>
      </c>
      <c r="AM177" s="140">
        <f>+rawWB2C!AM179</f>
        <v>5.9075459280058533</v>
      </c>
      <c r="AN177" s="143"/>
      <c r="AO177" s="143"/>
      <c r="AP177" s="143"/>
      <c r="AQ177" s="143"/>
      <c r="AR177" s="143"/>
      <c r="AS177" s="143"/>
      <c r="AT177" s="143"/>
      <c r="AU177" s="143"/>
      <c r="AV177" s="143"/>
      <c r="AW177" s="143"/>
      <c r="AX177" s="117"/>
      <c r="AY177" s="140"/>
      <c r="AZ177" s="140"/>
      <c r="BA177" s="140"/>
      <c r="BB177" s="140"/>
      <c r="BC177" s="140"/>
      <c r="BD177" s="140"/>
      <c r="BE177" s="140"/>
      <c r="BF177" s="140"/>
      <c r="BG177" s="140"/>
      <c r="BH177" s="100"/>
      <c r="BI177" s="100"/>
      <c r="BJ177" s="100"/>
      <c r="BK177" s="100"/>
      <c r="BL177" s="100"/>
      <c r="BM177" s="100"/>
      <c r="BN177" s="100"/>
      <c r="BO177" s="100"/>
      <c r="BP177" s="100"/>
      <c r="BQ177" s="100"/>
      <c r="BR177" s="100"/>
      <c r="BS177" s="100"/>
    </row>
    <row r="178" spans="1:71" x14ac:dyDescent="0.25">
      <c r="A178" s="139" t="str">
        <f>+IF(AND(B178='1.5C'!B178,'1.5C'!C178=WB2C!C178),"","NFG")</f>
        <v/>
      </c>
      <c r="B178" s="100" t="str">
        <f t="shared" ref="B178:C178" si="89">+B96</f>
        <v>Chemical Tanker</v>
      </c>
      <c r="C178" s="100" t="str">
        <f t="shared" si="89"/>
        <v>Chemical Tanker (DWT) &gt;40,000</v>
      </c>
      <c r="D178" s="140">
        <f>+rawWB2C!D180</f>
        <v>15.163997271535543</v>
      </c>
      <c r="E178" s="140">
        <f>+rawWB2C!E180</f>
        <v>14.990261037729315</v>
      </c>
      <c r="F178" s="140">
        <f>+rawWB2C!F180</f>
        <v>14.665286137423312</v>
      </c>
      <c r="G178" s="140">
        <f>+rawWB2C!G180</f>
        <v>14.669691407206971</v>
      </c>
      <c r="H178" s="140">
        <f>+rawWB2C!H180</f>
        <v>14.10239113716394</v>
      </c>
      <c r="I178" s="140">
        <f>+rawWB2C!I180</f>
        <v>13.564923042410312</v>
      </c>
      <c r="J178" s="140">
        <f>+rawWB2C!J180</f>
        <v>13.028579028243549</v>
      </c>
      <c r="K178" s="140">
        <f>+rawWB2C!K180</f>
        <v>12.513796403770382</v>
      </c>
      <c r="L178" s="140">
        <f>+rawWB2C!L180</f>
        <v>12.020689001018551</v>
      </c>
      <c r="M178" s="140">
        <f>+rawWB2C!M180</f>
        <v>11.549370652015751</v>
      </c>
      <c r="N178" s="140">
        <f>+rawWB2C!N180</f>
        <v>11.099955188789689</v>
      </c>
      <c r="O178" s="140">
        <f>+rawWB2C!O180</f>
        <v>10.673170144300476</v>
      </c>
      <c r="P178" s="140">
        <f>+rawWB2C!P180</f>
        <v>10.272197855237639</v>
      </c>
      <c r="Q178" s="140">
        <f>+rawWB2C!Q180</f>
        <v>9.9008343592231185</v>
      </c>
      <c r="R178" s="140">
        <f>+rawWB2C!R180</f>
        <v>9.5628756938788602</v>
      </c>
      <c r="S178" s="140">
        <f>+rawWB2C!S180</f>
        <v>9.2621178968268012</v>
      </c>
      <c r="T178" s="140">
        <f>+rawWB2C!T180</f>
        <v>8.998841591837957</v>
      </c>
      <c r="U178" s="140">
        <f>+rawWB2C!U180</f>
        <v>8.7592657472798017</v>
      </c>
      <c r="V178" s="140">
        <f>+rawWB2C!V180</f>
        <v>8.5260939176688897</v>
      </c>
      <c r="W178" s="140">
        <f>+rawWB2C!W180</f>
        <v>8.2820296575217984</v>
      </c>
      <c r="X178" s="140">
        <f>+rawWB2C!X180</f>
        <v>8.0097765213551</v>
      </c>
      <c r="Y178" s="140">
        <f>+rawWB2C!Y180</f>
        <v>7.6986159455157246</v>
      </c>
      <c r="Z178" s="140">
        <f>+rawWB2C!Z180</f>
        <v>7.3641408936721593</v>
      </c>
      <c r="AA178" s="140">
        <f>+rawWB2C!AA180</f>
        <v>7.0285222113232146</v>
      </c>
      <c r="AB178" s="140">
        <f>+rawWB2C!AB180</f>
        <v>6.7139307439677651</v>
      </c>
      <c r="AC178" s="140">
        <f>+rawWB2C!AC180</f>
        <v>6.4425373371046231</v>
      </c>
      <c r="AD178" s="140">
        <f>+rawWB2C!AD180</f>
        <v>6.2220425320916846</v>
      </c>
      <c r="AE178" s="140">
        <f>+rawWB2C!AE180</f>
        <v>6.0133022172832709</v>
      </c>
      <c r="AF178" s="140">
        <f>+rawWB2C!AF180</f>
        <v>5.806848231134305</v>
      </c>
      <c r="AG178" s="140">
        <f>+rawWB2C!AG180</f>
        <v>5.6042489756601039</v>
      </c>
      <c r="AH178" s="140">
        <f>+rawWB2C!AH180</f>
        <v>5.4070728528759542</v>
      </c>
      <c r="AI178" s="140">
        <f>+rawWB2C!AI180</f>
        <v>5.2168132246112116</v>
      </c>
      <c r="AJ178" s="140">
        <f>+rawWB2C!AJ180</f>
        <v>5.0346632919512562</v>
      </c>
      <c r="AK178" s="140">
        <f>+rawWB2C!AK180</f>
        <v>4.8617412157954725</v>
      </c>
      <c r="AL178" s="140">
        <f>+rawWB2C!AL180</f>
        <v>4.6991651570432813</v>
      </c>
      <c r="AM178" s="140">
        <f>+rawWB2C!AM180</f>
        <v>4.548053276594068</v>
      </c>
      <c r="AN178" s="143"/>
      <c r="AO178" s="143"/>
      <c r="AP178" s="143"/>
      <c r="AQ178" s="143"/>
      <c r="AR178" s="143"/>
      <c r="AS178" s="143"/>
      <c r="AT178" s="143"/>
      <c r="AU178" s="143"/>
      <c r="AV178" s="143"/>
      <c r="AW178" s="143"/>
      <c r="AX178" s="117"/>
      <c r="AY178" s="140"/>
      <c r="AZ178" s="140"/>
      <c r="BA178" s="140"/>
      <c r="BB178" s="140"/>
      <c r="BC178" s="140"/>
      <c r="BD178" s="140"/>
      <c r="BE178" s="140"/>
      <c r="BF178" s="140"/>
      <c r="BG178" s="140"/>
      <c r="BH178" s="100"/>
      <c r="BI178" s="100"/>
      <c r="BJ178" s="100"/>
      <c r="BK178" s="100"/>
      <c r="BL178" s="100"/>
      <c r="BM178" s="100"/>
      <c r="BN178" s="100"/>
      <c r="BO178" s="100"/>
      <c r="BP178" s="100"/>
      <c r="BQ178" s="100"/>
      <c r="BR178" s="100"/>
      <c r="BS178" s="100"/>
    </row>
    <row r="179" spans="1:71" x14ac:dyDescent="0.25">
      <c r="A179" s="139" t="str">
        <f>+IF(AND(B179='1.5C'!B179,'1.5C'!C179=WB2C!C179),"","NFG")</f>
        <v/>
      </c>
      <c r="B179" s="100" t="str">
        <f t="shared" ref="B179:C179" si="90">+B97</f>
        <v>Container</v>
      </c>
      <c r="C179" s="100" t="str">
        <f t="shared" si="90"/>
        <v>Container (TEU) 0 - 999</v>
      </c>
      <c r="D179" s="140">
        <f>+rawWB2C!D181</f>
        <v>41.496505361613124</v>
      </c>
      <c r="E179" s="140">
        <f>+rawWB2C!E181</f>
        <v>42.293696405231479</v>
      </c>
      <c r="F179" s="140">
        <f>+rawWB2C!F181</f>
        <v>41.150215114817478</v>
      </c>
      <c r="G179" s="140">
        <f>+rawWB2C!G181</f>
        <v>41.571344536477703</v>
      </c>
      <c r="H179" s="140">
        <f>+rawWB2C!H181</f>
        <v>39.963714605693369</v>
      </c>
      <c r="I179" s="140">
        <f>+rawWB2C!I181</f>
        <v>38.440623851828541</v>
      </c>
      <c r="J179" s="140">
        <f>+rawWB2C!J181</f>
        <v>36.92071854611433</v>
      </c>
      <c r="K179" s="140">
        <f>+rawWB2C!K181</f>
        <v>35.461914454785415</v>
      </c>
      <c r="L179" s="140">
        <f>+rawWB2C!L181</f>
        <v>34.064534157936556</v>
      </c>
      <c r="M179" s="140">
        <f>+rawWB2C!M181</f>
        <v>32.728900235662401</v>
      </c>
      <c r="N179" s="140">
        <f>+rawWB2C!N181</f>
        <v>31.455335268057645</v>
      </c>
      <c r="O179" s="140">
        <f>+rawWB2C!O181</f>
        <v>30.245900956524636</v>
      </c>
      <c r="P179" s="140">
        <f>+rawWB2C!P181</f>
        <v>29.10961548769588</v>
      </c>
      <c r="Q179" s="140">
        <f>+rawWB2C!Q181</f>
        <v>28.057236169511587</v>
      </c>
      <c r="R179" s="140">
        <f>+rawWB2C!R181</f>
        <v>27.09952030991197</v>
      </c>
      <c r="S179" s="140">
        <f>+rawWB2C!S181</f>
        <v>26.247225216837229</v>
      </c>
      <c r="T179" s="140">
        <f>+rawWB2C!T181</f>
        <v>25.501146129065482</v>
      </c>
      <c r="U179" s="140">
        <f>+rawWB2C!U181</f>
        <v>24.82223000872693</v>
      </c>
      <c r="V179" s="140">
        <f>+rawWB2C!V181</f>
        <v>24.161461748789716</v>
      </c>
      <c r="W179" s="140">
        <f>+rawWB2C!W181</f>
        <v>23.469826242222027</v>
      </c>
      <c r="X179" s="140">
        <f>+rawWB2C!X181</f>
        <v>22.698308381992046</v>
      </c>
      <c r="Y179" s="140">
        <f>+rawWB2C!Y181</f>
        <v>21.816533629863823</v>
      </c>
      <c r="Z179" s="140">
        <f>+rawWB2C!Z181</f>
        <v>20.868689722785177</v>
      </c>
      <c r="AA179" s="140">
        <f>+rawWB2C!AA181</f>
        <v>19.917604966499699</v>
      </c>
      <c r="AB179" s="140">
        <f>+rawWB2C!AB181</f>
        <v>19.026107666751152</v>
      </c>
      <c r="AC179" s="140">
        <f>+rawWB2C!AC181</f>
        <v>18.25702612928313</v>
      </c>
      <c r="AD179" s="140">
        <f>+rawWB2C!AD181</f>
        <v>17.632182344008065</v>
      </c>
      <c r="AE179" s="140">
        <f>+rawWB2C!AE181</f>
        <v>17.040648731972421</v>
      </c>
      <c r="AF179" s="140">
        <f>+rawWB2C!AF181</f>
        <v>16.455594176229592</v>
      </c>
      <c r="AG179" s="140">
        <f>+rawWB2C!AG181</f>
        <v>15.881463254292532</v>
      </c>
      <c r="AH179" s="140">
        <f>+rawWB2C!AH181</f>
        <v>15.322700543674111</v>
      </c>
      <c r="AI179" s="140">
        <f>+rawWB2C!AI181</f>
        <v>14.783537971100154</v>
      </c>
      <c r="AJ179" s="140">
        <f>+rawWB2C!AJ181</f>
        <v>14.267356860147601</v>
      </c>
      <c r="AK179" s="140">
        <f>+rawWB2C!AK181</f>
        <v>13.777325883606167</v>
      </c>
      <c r="AL179" s="140">
        <f>+rawWB2C!AL181</f>
        <v>13.316613714265671</v>
      </c>
      <c r="AM179" s="140">
        <f>+rawWB2C!AM181</f>
        <v>12.888389024915828</v>
      </c>
      <c r="AN179" s="143"/>
      <c r="AO179" s="143"/>
      <c r="AP179" s="143"/>
      <c r="AQ179" s="143"/>
      <c r="AR179" s="143"/>
      <c r="AS179" s="143"/>
      <c r="AT179" s="143"/>
      <c r="AU179" s="143"/>
      <c r="AV179" s="143"/>
      <c r="AW179" s="143"/>
      <c r="AX179" s="117"/>
      <c r="AY179" s="140"/>
      <c r="AZ179" s="140"/>
      <c r="BA179" s="140"/>
      <c r="BB179" s="140"/>
      <c r="BC179" s="140"/>
      <c r="BD179" s="140"/>
      <c r="BE179" s="140"/>
      <c r="BF179" s="140"/>
      <c r="BG179" s="140"/>
      <c r="BH179" s="100"/>
      <c r="BI179" s="100"/>
      <c r="BJ179" s="100"/>
      <c r="BK179" s="100"/>
      <c r="BL179" s="100"/>
      <c r="BM179" s="100"/>
      <c r="BN179" s="100"/>
      <c r="BO179" s="100"/>
      <c r="BP179" s="100"/>
      <c r="BQ179" s="100"/>
      <c r="BR179" s="100"/>
      <c r="BS179" s="100"/>
    </row>
    <row r="180" spans="1:71" x14ac:dyDescent="0.25">
      <c r="A180" s="139" t="str">
        <f>+IF(AND(B180='1.5C'!B180,'1.5C'!C180=WB2C!C180),"","NFG")</f>
        <v/>
      </c>
      <c r="B180" s="100" t="str">
        <f t="shared" ref="B180:C180" si="91">+B98</f>
        <v>Container</v>
      </c>
      <c r="C180" s="100" t="str">
        <f t="shared" si="91"/>
        <v>Container (TEU) 1,000 - 1,999</v>
      </c>
      <c r="D180" s="140">
        <f>+rawWB2C!D182</f>
        <v>32.049048344676905</v>
      </c>
      <c r="E180" s="140">
        <f>+rawWB2C!E182</f>
        <v>32.465665959641825</v>
      </c>
      <c r="F180" s="140">
        <f>+rawWB2C!F182</f>
        <v>31.54242361607507</v>
      </c>
      <c r="G180" s="140">
        <f>+rawWB2C!G182</f>
        <v>31.095293661126782</v>
      </c>
      <c r="H180" s="140">
        <f>+rawWB2C!H182</f>
        <v>29.892789259271531</v>
      </c>
      <c r="I180" s="140">
        <f>+rawWB2C!I182</f>
        <v>28.75352001522733</v>
      </c>
      <c r="J180" s="140">
        <f>+rawWB2C!J182</f>
        <v>27.616633480878725</v>
      </c>
      <c r="K180" s="140">
        <f>+rawWB2C!K182</f>
        <v>26.525450548988655</v>
      </c>
      <c r="L180" s="140">
        <f>+rawWB2C!L182</f>
        <v>25.48021250890891</v>
      </c>
      <c r="M180" s="140">
        <f>+rawWB2C!M182</f>
        <v>24.481160649991182</v>
      </c>
      <c r="N180" s="140">
        <f>+rawWB2C!N182</f>
        <v>23.528536261587199</v>
      </c>
      <c r="O180" s="140">
        <f>+rawWB2C!O182</f>
        <v>22.623881492772544</v>
      </c>
      <c r="P180" s="140">
        <f>+rawWB2C!P182</f>
        <v>21.773941931517857</v>
      </c>
      <c r="Q180" s="140">
        <f>+rawWB2C!Q182</f>
        <v>20.986764025517669</v>
      </c>
      <c r="R180" s="140">
        <f>+rawWB2C!R182</f>
        <v>20.270394222466503</v>
      </c>
      <c r="S180" s="140">
        <f>+rawWB2C!S182</f>
        <v>19.632878970058893</v>
      </c>
      <c r="T180" s="140">
        <f>+rawWB2C!T182</f>
        <v>19.074813105522537</v>
      </c>
      <c r="U180" s="140">
        <f>+rawWB2C!U182</f>
        <v>18.566985024218223</v>
      </c>
      <c r="V180" s="140">
        <f>+rawWB2C!V182</f>
        <v>18.072731511039926</v>
      </c>
      <c r="W180" s="140">
        <f>+rawWB2C!W182</f>
        <v>17.555389350881672</v>
      </c>
      <c r="X180" s="140">
        <f>+rawWB2C!X182</f>
        <v>16.978295328637472</v>
      </c>
      <c r="Y180" s="140">
        <f>+rawWB2C!Y182</f>
        <v>16.318729342352494</v>
      </c>
      <c r="Z180" s="140">
        <f>+rawWB2C!Z182</f>
        <v>15.609743742676784</v>
      </c>
      <c r="AA180" s="140">
        <f>+rawWB2C!AA182</f>
        <v>14.898333993411455</v>
      </c>
      <c r="AB180" s="140">
        <f>+rawWB2C!AB182</f>
        <v>14.231495558357764</v>
      </c>
      <c r="AC180" s="140">
        <f>+rawWB2C!AC182</f>
        <v>13.656223901316833</v>
      </c>
      <c r="AD180" s="140">
        <f>+rawWB2C!AD182</f>
        <v>13.188841832920916</v>
      </c>
      <c r="AE180" s="140">
        <f>+rawWB2C!AE182</f>
        <v>12.746375716374331</v>
      </c>
      <c r="AF180" s="140">
        <f>+rawWB2C!AF182</f>
        <v>12.308755922705162</v>
      </c>
      <c r="AG180" s="140">
        <f>+rawWB2C!AG182</f>
        <v>11.879306988189681</v>
      </c>
      <c r="AH180" s="140">
        <f>+rawWB2C!AH182</f>
        <v>11.461353449104097</v>
      </c>
      <c r="AI180" s="140">
        <f>+rawWB2C!AI182</f>
        <v>11.058060779304482</v>
      </c>
      <c r="AJ180" s="140">
        <f>+rawWB2C!AJ182</f>
        <v>10.671958202965817</v>
      </c>
      <c r="AK180" s="140">
        <f>+rawWB2C!AK182</f>
        <v>10.305415881842814</v>
      </c>
      <c r="AL180" s="140">
        <f>+rawWB2C!AL182</f>
        <v>9.9608039776902579</v>
      </c>
      <c r="AM180" s="140">
        <f>+rawWB2C!AM182</f>
        <v>9.6404926522628607</v>
      </c>
      <c r="AN180" s="143"/>
      <c r="AO180" s="143"/>
      <c r="AP180" s="143"/>
      <c r="AQ180" s="143"/>
      <c r="AR180" s="143"/>
      <c r="AS180" s="143"/>
      <c r="AT180" s="143"/>
      <c r="AU180" s="143"/>
      <c r="AV180" s="143"/>
      <c r="AW180" s="143"/>
      <c r="AX180" s="117"/>
      <c r="AY180" s="140"/>
      <c r="AZ180" s="140"/>
      <c r="BA180" s="140"/>
      <c r="BB180" s="140"/>
      <c r="BC180" s="140"/>
      <c r="BD180" s="140"/>
      <c r="BE180" s="140"/>
      <c r="BF180" s="140"/>
      <c r="BG180" s="140"/>
      <c r="BH180" s="100"/>
      <c r="BI180" s="100"/>
      <c r="BJ180" s="100"/>
      <c r="BK180" s="100"/>
      <c r="BL180" s="100"/>
      <c r="BM180" s="100"/>
      <c r="BN180" s="100"/>
      <c r="BO180" s="100"/>
      <c r="BP180" s="100"/>
      <c r="BQ180" s="100"/>
      <c r="BR180" s="100"/>
      <c r="BS180" s="100"/>
    </row>
    <row r="181" spans="1:71" x14ac:dyDescent="0.25">
      <c r="A181" s="139" t="str">
        <f>+IF(AND(B181='1.5C'!B181,'1.5C'!C181=WB2C!C181),"","NFG")</f>
        <v/>
      </c>
      <c r="B181" s="100" t="str">
        <f t="shared" ref="B181:C181" si="92">+B99</f>
        <v>Container</v>
      </c>
      <c r="C181" s="100" t="str">
        <f t="shared" si="92"/>
        <v>Container (TEU) 2,000 - 2,999</v>
      </c>
      <c r="D181" s="140">
        <f>+rawWB2C!D183</f>
        <v>22.380865747232143</v>
      </c>
      <c r="E181" s="140">
        <f>+rawWB2C!E183</f>
        <v>23.14119232674151</v>
      </c>
      <c r="F181" s="140">
        <f>+rawWB2C!F183</f>
        <v>22.61043260825663</v>
      </c>
      <c r="G181" s="140">
        <f>+rawWB2C!G183</f>
        <v>22.055464990261548</v>
      </c>
      <c r="H181" s="140">
        <f>+rawWB2C!H183</f>
        <v>21.202545123197883</v>
      </c>
      <c r="I181" s="140">
        <f>+rawWB2C!I183</f>
        <v>20.39447708562502</v>
      </c>
      <c r="J181" s="140">
        <f>+rawWB2C!J183</f>
        <v>19.588099071334966</v>
      </c>
      <c r="K181" s="140">
        <f>+rawWB2C!K183</f>
        <v>18.814137994956432</v>
      </c>
      <c r="L181" s="140">
        <f>+rawWB2C!L183</f>
        <v>18.072764999714778</v>
      </c>
      <c r="M181" s="140">
        <f>+rawWB2C!M183</f>
        <v>17.364151228835301</v>
      </c>
      <c r="N181" s="140">
        <f>+rawWB2C!N183</f>
        <v>16.688467825543331</v>
      </c>
      <c r="O181" s="140">
        <f>+rawWB2C!O183</f>
        <v>16.046808615011155</v>
      </c>
      <c r="P181" s="140">
        <f>+rawWB2C!P183</f>
        <v>15.443958150198672</v>
      </c>
      <c r="Q181" s="140">
        <f>+rawWB2C!Q183</f>
        <v>14.885623666012762</v>
      </c>
      <c r="R181" s="140">
        <f>+rawWB2C!R183</f>
        <v>14.377512397360316</v>
      </c>
      <c r="S181" s="140">
        <f>+rawWB2C!S183</f>
        <v>13.925331579148216</v>
      </c>
      <c r="T181" s="140">
        <f>+rawWB2C!T183</f>
        <v>13.529503121257536</v>
      </c>
      <c r="U181" s="140">
        <f>+rawWB2C!U183</f>
        <v>13.169307633466373</v>
      </c>
      <c r="V181" s="140">
        <f>+rawWB2C!V183</f>
        <v>12.818740400527025</v>
      </c>
      <c r="W181" s="140">
        <f>+rawWB2C!W183</f>
        <v>12.451796707191818</v>
      </c>
      <c r="X181" s="140">
        <f>+rawWB2C!X183</f>
        <v>12.042471838213078</v>
      </c>
      <c r="Y181" s="140">
        <f>+rawWB2C!Y183</f>
        <v>11.574650737122745</v>
      </c>
      <c r="Z181" s="140">
        <f>+rawWB2C!Z183</f>
        <v>11.071776982571407</v>
      </c>
      <c r="AA181" s="140">
        <f>+rawWB2C!AA183</f>
        <v>10.567183811989217</v>
      </c>
      <c r="AB181" s="140">
        <f>+rawWB2C!AB183</f>
        <v>10.094204462806427</v>
      </c>
      <c r="AC181" s="140">
        <f>+rawWB2C!AC183</f>
        <v>9.6861721724531922</v>
      </c>
      <c r="AD181" s="140">
        <f>+rawWB2C!AD183</f>
        <v>9.3546644864695434</v>
      </c>
      <c r="AE181" s="140">
        <f>+rawWB2C!AE183</f>
        <v>9.0408293431446243</v>
      </c>
      <c r="AF181" s="140">
        <f>+rawWB2C!AF183</f>
        <v>8.7304316301176517</v>
      </c>
      <c r="AG181" s="140">
        <f>+rawWB2C!AG183</f>
        <v>8.4258293953379173</v>
      </c>
      <c r="AH181" s="140">
        <f>+rawWB2C!AH183</f>
        <v>8.1293806867546667</v>
      </c>
      <c r="AI181" s="140">
        <f>+rawWB2C!AI183</f>
        <v>7.843330731525775</v>
      </c>
      <c r="AJ181" s="140">
        <f>+rawWB2C!AJ183</f>
        <v>7.5694734736432769</v>
      </c>
      <c r="AK181" s="140">
        <f>+rawWB2C!AK183</f>
        <v>7.3094900363077429</v>
      </c>
      <c r="AL181" s="140">
        <f>+rawWB2C!AL183</f>
        <v>7.0650615427197954</v>
      </c>
      <c r="AM181" s="140">
        <f>+rawWB2C!AM183</f>
        <v>6.8378691160800065</v>
      </c>
      <c r="AN181" s="143"/>
      <c r="AO181" s="143"/>
      <c r="AP181" s="143"/>
      <c r="AQ181" s="143"/>
      <c r="AR181" s="143"/>
      <c r="AS181" s="143"/>
      <c r="AT181" s="143"/>
      <c r="AU181" s="143"/>
      <c r="AV181" s="143"/>
      <c r="AW181" s="143"/>
      <c r="AX181" s="117"/>
      <c r="AY181" s="14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row>
    <row r="182" spans="1:71" x14ac:dyDescent="0.25">
      <c r="A182" s="139" t="str">
        <f>+IF(AND(B182='1.5C'!B182,'1.5C'!C182=WB2C!C182),"","NFG")</f>
        <v/>
      </c>
      <c r="B182" s="100" t="str">
        <f t="shared" ref="B182:C182" si="93">+B100</f>
        <v>Container</v>
      </c>
      <c r="C182" s="100" t="str">
        <f t="shared" si="93"/>
        <v>Container (TEU) 3,000 - 4,999</v>
      </c>
      <c r="D182" s="140">
        <f>+rawWB2C!D184</f>
        <v>19.182906170714357</v>
      </c>
      <c r="E182" s="140">
        <f>+rawWB2C!E184</f>
        <v>19.855175474050228</v>
      </c>
      <c r="F182" s="140">
        <f>+rawWB2C!F184</f>
        <v>19.753413937907474</v>
      </c>
      <c r="G182" s="140">
        <f>+rawWB2C!G184</f>
        <v>19.375157864781446</v>
      </c>
      <c r="H182" s="140">
        <f>+rawWB2C!H184</f>
        <v>18.625889732023253</v>
      </c>
      <c r="I182" s="140">
        <f>+rawWB2C!I184</f>
        <v>17.916022776129495</v>
      </c>
      <c r="J182" s="140">
        <f>+rawWB2C!J184</f>
        <v>17.207640462156188</v>
      </c>
      <c r="K182" s="140">
        <f>+rawWB2C!K184</f>
        <v>16.527735593106655</v>
      </c>
      <c r="L182" s="140">
        <f>+rawWB2C!L184</f>
        <v>15.876458513895885</v>
      </c>
      <c r="M182" s="140">
        <f>+rawWB2C!M184</f>
        <v>15.253959569438805</v>
      </c>
      <c r="N182" s="140">
        <f>+rawWB2C!N184</f>
        <v>14.660389104650367</v>
      </c>
      <c r="O182" s="140">
        <f>+rawWB2C!O184</f>
        <v>14.09670801676846</v>
      </c>
      <c r="P182" s="140">
        <f>+rawWB2C!P184</f>
        <v>13.567119412322526</v>
      </c>
      <c r="Q182" s="140">
        <f>+rawWB2C!Q184</f>
        <v>13.076636950164968</v>
      </c>
      <c r="R182" s="140">
        <f>+rawWB2C!R184</f>
        <v>12.63027428914819</v>
      </c>
      <c r="S182" s="140">
        <f>+rawWB2C!S184</f>
        <v>12.233045088124594</v>
      </c>
      <c r="T182" s="140">
        <f>+rawWB2C!T184</f>
        <v>11.885319984056682</v>
      </c>
      <c r="U182" s="140">
        <f>+rawWB2C!U184</f>
        <v>11.568897526347573</v>
      </c>
      <c r="V182" s="140">
        <f>+rawWB2C!V184</f>
        <v>11.260933242510502</v>
      </c>
      <c r="W182" s="140">
        <f>+rawWB2C!W184</f>
        <v>10.938582660058726</v>
      </c>
      <c r="X182" s="140">
        <f>+rawWB2C!X184</f>
        <v>10.579001306505498</v>
      </c>
      <c r="Y182" s="140">
        <f>+rawWB2C!Y184</f>
        <v>10.168032519853153</v>
      </c>
      <c r="Z182" s="140">
        <f>+rawWB2C!Z184</f>
        <v>9.7262708800604933</v>
      </c>
      <c r="AA182" s="140">
        <f>+rawWB2C!AA184</f>
        <v>9.2829987775753597</v>
      </c>
      <c r="AB182" s="140">
        <f>+rawWB2C!AB184</f>
        <v>8.8674986028456733</v>
      </c>
      <c r="AC182" s="140">
        <f>+rawWB2C!AC184</f>
        <v>8.5090527463192753</v>
      </c>
      <c r="AD182" s="140">
        <f>+rawWB2C!AD184</f>
        <v>8.2178317835258081</v>
      </c>
      <c r="AE182" s="140">
        <f>+rawWB2C!AE184</f>
        <v>7.9421356942290515</v>
      </c>
      <c r="AF182" s="140">
        <f>+rawWB2C!AF184</f>
        <v>7.6694592989038952</v>
      </c>
      <c r="AG182" s="140">
        <f>+rawWB2C!AG184</f>
        <v>7.4018740819325712</v>
      </c>
      <c r="AH182" s="140">
        <f>+rawWB2C!AH184</f>
        <v>7.1414515276972734</v>
      </c>
      <c r="AI182" s="140">
        <f>+rawWB2C!AI184</f>
        <v>6.8901640104211435</v>
      </c>
      <c r="AJ182" s="140">
        <f>+rawWB2C!AJ184</f>
        <v>6.6495874636907795</v>
      </c>
      <c r="AK182" s="140">
        <f>+rawWB2C!AK184</f>
        <v>6.4211987109336439</v>
      </c>
      <c r="AL182" s="140">
        <f>+rawWB2C!AL184</f>
        <v>6.2064745755772472</v>
      </c>
      <c r="AM182" s="140">
        <f>+rawWB2C!AM184</f>
        <v>6.0068918810490519</v>
      </c>
      <c r="AN182" s="143"/>
      <c r="AO182" s="143"/>
      <c r="AP182" s="143"/>
      <c r="AQ182" s="143"/>
      <c r="AR182" s="143"/>
      <c r="AS182" s="143"/>
      <c r="AT182" s="143"/>
      <c r="AU182" s="143"/>
      <c r="AV182" s="143"/>
      <c r="AW182" s="143"/>
      <c r="AX182" s="117"/>
      <c r="AY182" s="140"/>
      <c r="AZ182" s="140"/>
      <c r="BA182" s="140"/>
      <c r="BB182" s="140"/>
      <c r="BC182" s="140"/>
      <c r="BD182" s="140"/>
      <c r="BE182" s="140"/>
      <c r="BF182" s="140"/>
      <c r="BG182" s="140"/>
      <c r="BH182" s="100"/>
      <c r="BI182" s="100"/>
      <c r="BJ182" s="100"/>
      <c r="BK182" s="100"/>
      <c r="BL182" s="100"/>
      <c r="BM182" s="100"/>
      <c r="BN182" s="100"/>
      <c r="BO182" s="100"/>
      <c r="BP182" s="100"/>
      <c r="BQ182" s="100"/>
      <c r="BR182" s="100"/>
      <c r="BS182" s="100"/>
    </row>
    <row r="183" spans="1:71" x14ac:dyDescent="0.25">
      <c r="A183" s="139" t="str">
        <f>+IF(AND(B183='1.5C'!B183,'1.5C'!C183=WB2C!C183),"","NFG")</f>
        <v/>
      </c>
      <c r="B183" s="100" t="str">
        <f t="shared" ref="B183:C183" si="94">+B101</f>
        <v>Container</v>
      </c>
      <c r="C183" s="100" t="str">
        <f t="shared" si="94"/>
        <v>Container (TEU) 5,000 - 7,999</v>
      </c>
      <c r="D183" s="140">
        <f>+rawWB2C!D185</f>
        <v>18.150372495238976</v>
      </c>
      <c r="E183" s="140">
        <f>+rawWB2C!E185</f>
        <v>18.974156211510891</v>
      </c>
      <c r="F183" s="140">
        <f>+rawWB2C!F185</f>
        <v>18.953893859296411</v>
      </c>
      <c r="G183" s="140">
        <f>+rawWB2C!G185</f>
        <v>18.488268272187419</v>
      </c>
      <c r="H183" s="140">
        <f>+rawWB2C!H185</f>
        <v>17.773297568830486</v>
      </c>
      <c r="I183" s="140">
        <f>+rawWB2C!I185</f>
        <v>17.095924470261778</v>
      </c>
      <c r="J183" s="140">
        <f>+rawWB2C!J185</f>
        <v>16.419968054762446</v>
      </c>
      <c r="K183" s="140">
        <f>+rawWB2C!K185</f>
        <v>15.771185541284019</v>
      </c>
      <c r="L183" s="140">
        <f>+rawWB2C!L185</f>
        <v>15.149720392767088</v>
      </c>
      <c r="M183" s="140">
        <f>+rawWB2C!M185</f>
        <v>14.555716072152187</v>
      </c>
      <c r="N183" s="140">
        <f>+rawWB2C!N185</f>
        <v>13.989316042379865</v>
      </c>
      <c r="O183" s="140">
        <f>+rawWB2C!O185</f>
        <v>13.451437216026534</v>
      </c>
      <c r="P183" s="140">
        <f>+rawWB2C!P185</f>
        <v>12.946090304211825</v>
      </c>
      <c r="Q183" s="140">
        <f>+rawWB2C!Q185</f>
        <v>12.478059467691246</v>
      </c>
      <c r="R183" s="140">
        <f>+rawWB2C!R185</f>
        <v>12.052128867220304</v>
      </c>
      <c r="S183" s="140">
        <f>+rawWB2C!S185</f>
        <v>11.673082663554508</v>
      </c>
      <c r="T183" s="140">
        <f>+rawWB2C!T185</f>
        <v>11.341274527907384</v>
      </c>
      <c r="U183" s="140">
        <f>+rawWB2C!U185</f>
        <v>11.039336173324751</v>
      </c>
      <c r="V183" s="140">
        <f>+rawWB2C!V185</f>
        <v>10.745468823310462</v>
      </c>
      <c r="W183" s="140">
        <f>+rawWB2C!W185</f>
        <v>10.437873701368391</v>
      </c>
      <c r="X183" s="140">
        <f>+rawWB2C!X185</f>
        <v>10.094752031002413</v>
      </c>
      <c r="Y183" s="140">
        <f>+rawWB2C!Y185</f>
        <v>9.702595165383519</v>
      </c>
      <c r="Z183" s="140">
        <f>+rawWB2C!Z185</f>
        <v>9.2810549763513492</v>
      </c>
      <c r="AA183" s="140">
        <f>+rawWB2C!AA185</f>
        <v>8.8580734654126179</v>
      </c>
      <c r="AB183" s="140">
        <f>+rawWB2C!AB185</f>
        <v>8.461592634074119</v>
      </c>
      <c r="AC183" s="140">
        <f>+rawWB2C!AC185</f>
        <v>8.1195544838425739</v>
      </c>
      <c r="AD183" s="140">
        <f>+rawWB2C!AD185</f>
        <v>7.8416640364879608</v>
      </c>
      <c r="AE183" s="140">
        <f>+rawWB2C!AE185</f>
        <v>7.5785878181632302</v>
      </c>
      <c r="AF183" s="140">
        <f>+rawWB2C!AF185</f>
        <v>7.3183930686056948</v>
      </c>
      <c r="AG183" s="140">
        <f>+rawWB2C!AG185</f>
        <v>7.0630564508829607</v>
      </c>
      <c r="AH183" s="140">
        <f>+rawWB2C!AH185</f>
        <v>6.8145546280625995</v>
      </c>
      <c r="AI183" s="140">
        <f>+rawWB2C!AI185</f>
        <v>6.5747696897784111</v>
      </c>
      <c r="AJ183" s="140">
        <f>+rawWB2C!AJ185</f>
        <v>6.3452054319288109</v>
      </c>
      <c r="AK183" s="140">
        <f>+rawWB2C!AK185</f>
        <v>6.1272710769783654</v>
      </c>
      <c r="AL183" s="140">
        <f>+rawWB2C!AL185</f>
        <v>5.9223758473916854</v>
      </c>
      <c r="AM183" s="140">
        <f>+rawWB2C!AM185</f>
        <v>5.7319289656333394</v>
      </c>
      <c r="AN183" s="143"/>
      <c r="AO183" s="143"/>
      <c r="AP183" s="143"/>
      <c r="AQ183" s="143"/>
      <c r="AR183" s="143"/>
      <c r="AS183" s="143"/>
      <c r="AT183" s="143"/>
      <c r="AU183" s="143"/>
      <c r="AV183" s="143"/>
      <c r="AW183" s="143"/>
      <c r="AX183" s="117"/>
      <c r="AY183" s="140"/>
      <c r="AZ183" s="140"/>
      <c r="BA183" s="140"/>
      <c r="BB183" s="140"/>
      <c r="BC183" s="140"/>
      <c r="BD183" s="140"/>
      <c r="BE183" s="140"/>
      <c r="BF183" s="140"/>
      <c r="BG183" s="140"/>
      <c r="BH183" s="100"/>
      <c r="BI183" s="100"/>
      <c r="BJ183" s="100"/>
      <c r="BK183" s="100"/>
      <c r="BL183" s="100"/>
      <c r="BM183" s="100"/>
      <c r="BN183" s="100"/>
      <c r="BO183" s="100"/>
      <c r="BP183" s="100"/>
      <c r="BQ183" s="100"/>
      <c r="BR183" s="100"/>
      <c r="BS183" s="100"/>
    </row>
    <row r="184" spans="1:71" x14ac:dyDescent="0.25">
      <c r="A184" s="139" t="str">
        <f>+IF(AND(B184='1.5C'!B184,'1.5C'!C184=WB2C!C184),"","NFG")</f>
        <v/>
      </c>
      <c r="B184" s="100" t="str">
        <f t="shared" ref="B184:C184" si="95">+B102</f>
        <v>Container</v>
      </c>
      <c r="C184" s="100" t="str">
        <f t="shared" si="95"/>
        <v>Container (TEU) 8,000 - 11,999</v>
      </c>
      <c r="D184" s="140">
        <f>+rawWB2C!D186</f>
        <v>15.165810636189057</v>
      </c>
      <c r="E184" s="140">
        <f>+rawWB2C!E186</f>
        <v>15.354191383531871</v>
      </c>
      <c r="F184" s="140">
        <f>+rawWB2C!F186</f>
        <v>15.694475753873853</v>
      </c>
      <c r="G184" s="140">
        <f>+rawWB2C!G186</f>
        <v>15.37549322504678</v>
      </c>
      <c r="H184" s="140">
        <f>+rawWB2C!H186</f>
        <v>14.780898477516605</v>
      </c>
      <c r="I184" s="140">
        <f>+rawWB2C!I186</f>
        <v>14.21757121860076</v>
      </c>
      <c r="J184" s="140">
        <f>+rawWB2C!J186</f>
        <v>13.655422123080996</v>
      </c>
      <c r="K184" s="140">
        <f>+rawWB2C!K186</f>
        <v>13.115871798861466</v>
      </c>
      <c r="L184" s="140">
        <f>+rawWB2C!L186</f>
        <v>12.599039554762154</v>
      </c>
      <c r="M184" s="140">
        <f>+rawWB2C!M186</f>
        <v>12.105044699602992</v>
      </c>
      <c r="N184" s="140">
        <f>+rawWB2C!N186</f>
        <v>11.634006542203933</v>
      </c>
      <c r="O184" s="140">
        <f>+rawWB2C!O186</f>
        <v>11.186687619266579</v>
      </c>
      <c r="P184" s="140">
        <f>+rawWB2C!P186</f>
        <v>10.76642337901894</v>
      </c>
      <c r="Q184" s="140">
        <f>+rawWB2C!Q186</f>
        <v>10.377192497570693</v>
      </c>
      <c r="R184" s="140">
        <f>+rawWB2C!R186</f>
        <v>10.022973651031519</v>
      </c>
      <c r="S184" s="140">
        <f>+rawWB2C!S186</f>
        <v>9.707745515511089</v>
      </c>
      <c r="T184" s="140">
        <f>+rawWB2C!T186</f>
        <v>9.431802216411926</v>
      </c>
      <c r="U184" s="140">
        <f>+rawWB2C!U186</f>
        <v>9.1806996763081106</v>
      </c>
      <c r="V184" s="140">
        <f>+rawWB2C!V186</f>
        <v>8.9363092670665765</v>
      </c>
      <c r="W184" s="140">
        <f>+rawWB2C!W186</f>
        <v>8.6805023605542786</v>
      </c>
      <c r="X184" s="140">
        <f>+rawWB2C!X186</f>
        <v>8.3951503286381666</v>
      </c>
      <c r="Y184" s="140">
        <f>+rawWB2C!Y186</f>
        <v>8.0690189061755557</v>
      </c>
      <c r="Z184" s="140">
        <f>+rawWB2C!Z186</f>
        <v>7.7184512799853149</v>
      </c>
      <c r="AA184" s="140">
        <f>+rawWB2C!AA186</f>
        <v>7.3666849998766448</v>
      </c>
      <c r="AB184" s="140">
        <f>+rawWB2C!AB186</f>
        <v>7.0369576156588076</v>
      </c>
      <c r="AC184" s="140">
        <f>+rawWB2C!AC186</f>
        <v>6.7525066771410023</v>
      </c>
      <c r="AD184" s="140">
        <f>+rawWB2C!AD186</f>
        <v>6.5214032212790141</v>
      </c>
      <c r="AE184" s="140">
        <f>+rawWB2C!AE186</f>
        <v>6.3026197985715582</v>
      </c>
      <c r="AF184" s="140">
        <f>+rawWB2C!AF186</f>
        <v>6.0862327064915007</v>
      </c>
      <c r="AG184" s="140">
        <f>+rawWB2C!AG186</f>
        <v>5.8738858074686124</v>
      </c>
      <c r="AH184" s="140">
        <f>+rawWB2C!AH186</f>
        <v>5.6672229639326348</v>
      </c>
      <c r="AI184" s="140">
        <f>+rawWB2C!AI186</f>
        <v>5.4678093877242562</v>
      </c>
      <c r="AJ184" s="140">
        <f>+rawWB2C!AJ186</f>
        <v>5.2768956883276914</v>
      </c>
      <c r="AK184" s="140">
        <f>+rawWB2C!AK186</f>
        <v>5.0956538246380392</v>
      </c>
      <c r="AL184" s="140">
        <f>+rawWB2C!AL186</f>
        <v>4.9252557555504328</v>
      </c>
      <c r="AM184" s="140">
        <f>+rawWB2C!AM186</f>
        <v>4.7668734399599701</v>
      </c>
      <c r="AN184" s="143"/>
      <c r="AO184" s="143"/>
      <c r="AP184" s="143"/>
      <c r="AQ184" s="143"/>
      <c r="AR184" s="143"/>
      <c r="AS184" s="143"/>
      <c r="AT184" s="143"/>
      <c r="AU184" s="143"/>
      <c r="AV184" s="143"/>
      <c r="AW184" s="143"/>
      <c r="AX184" s="117"/>
      <c r="AY184" s="140"/>
      <c r="AZ184" s="140"/>
      <c r="BA184" s="140"/>
      <c r="BB184" s="140"/>
      <c r="BC184" s="140"/>
      <c r="BD184" s="140"/>
      <c r="BE184" s="140"/>
      <c r="BF184" s="140"/>
      <c r="BG184" s="140"/>
      <c r="BH184" s="100"/>
      <c r="BI184" s="100"/>
      <c r="BJ184" s="100"/>
      <c r="BK184" s="100"/>
      <c r="BL184" s="100"/>
      <c r="BM184" s="100"/>
      <c r="BN184" s="100"/>
      <c r="BO184" s="100"/>
      <c r="BP184" s="100"/>
      <c r="BQ184" s="100"/>
      <c r="BR184" s="100"/>
      <c r="BS184" s="100"/>
    </row>
    <row r="185" spans="1:71" x14ac:dyDescent="0.25">
      <c r="A185" s="139" t="str">
        <f>+IF(AND(B185='1.5C'!B185,'1.5C'!C185=WB2C!C185),"","NFG")</f>
        <v/>
      </c>
      <c r="B185" s="100" t="str">
        <f t="shared" ref="B185:C185" si="96">+B103</f>
        <v>Container</v>
      </c>
      <c r="C185" s="100" t="str">
        <f t="shared" si="96"/>
        <v>Container (TEU) 12,000 - 14,499</v>
      </c>
      <c r="D185" s="140">
        <f>+rawWB2C!D187</f>
        <v>11.641104384276158</v>
      </c>
      <c r="E185" s="140">
        <f>+rawWB2C!E187</f>
        <v>11.805312722764295</v>
      </c>
      <c r="F185" s="140">
        <f>+rawWB2C!F187</f>
        <v>12.028093969238347</v>
      </c>
      <c r="G185" s="140">
        <f>+rawWB2C!G187</f>
        <v>12.110890919230521</v>
      </c>
      <c r="H185" s="140">
        <f>+rawWB2C!H187</f>
        <v>11.642543528803085</v>
      </c>
      <c r="I185" s="140">
        <f>+rawWB2C!I187</f>
        <v>11.198824756032584</v>
      </c>
      <c r="J185" s="140">
        <f>+rawWB2C!J187</f>
        <v>10.75603399306093</v>
      </c>
      <c r="K185" s="140">
        <f>+rawWB2C!K187</f>
        <v>10.331043716234326</v>
      </c>
      <c r="L185" s="140">
        <f>+rawWB2C!L187</f>
        <v>9.9239479021220713</v>
      </c>
      <c r="M185" s="140">
        <f>+rawWB2C!M187</f>
        <v>9.5348405272934187</v>
      </c>
      <c r="N185" s="140">
        <f>+rawWB2C!N187</f>
        <v>9.1638155683176397</v>
      </c>
      <c r="O185" s="140">
        <f>+rawWB2C!O187</f>
        <v>8.8114736562561156</v>
      </c>
      <c r="P185" s="140">
        <f>+rawWB2C!P187</f>
        <v>8.4804420401385165</v>
      </c>
      <c r="Q185" s="140">
        <f>+rawWB2C!Q187</f>
        <v>8.1738546234866316</v>
      </c>
      <c r="R185" s="140">
        <f>+rawWB2C!R187</f>
        <v>7.8948453098222524</v>
      </c>
      <c r="S185" s="140">
        <f>+rawWB2C!S187</f>
        <v>7.6465480026671697</v>
      </c>
      <c r="T185" s="140">
        <f>+rawWB2C!T187</f>
        <v>7.4291943772342925</v>
      </c>
      <c r="U185" s="140">
        <f>+rawWB2C!U187</f>
        <v>7.2314071955011512</v>
      </c>
      <c r="V185" s="140">
        <f>+rawWB2C!V187</f>
        <v>7.0389069911364013</v>
      </c>
      <c r="W185" s="140">
        <f>+rawWB2C!W187</f>
        <v>6.8374142978087162</v>
      </c>
      <c r="X185" s="140">
        <f>+rawWB2C!X187</f>
        <v>6.6126496491867668</v>
      </c>
      <c r="Y185" s="140">
        <f>+rawWB2C!Y187</f>
        <v>6.3557640959907218</v>
      </c>
      <c r="Z185" s="140">
        <f>+rawWB2C!Z187</f>
        <v>6.0796307571468446</v>
      </c>
      <c r="AA185" s="140">
        <f>+rawWB2C!AA187</f>
        <v>5.8025532686328702</v>
      </c>
      <c r="AB185" s="140">
        <f>+rawWB2C!AB187</f>
        <v>5.5428352664265841</v>
      </c>
      <c r="AC185" s="140">
        <f>+rawWB2C!AC187</f>
        <v>5.3187803865057219</v>
      </c>
      <c r="AD185" s="140">
        <f>+rawWB2C!AD187</f>
        <v>5.1367459825334079</v>
      </c>
      <c r="AE185" s="140">
        <f>+rawWB2C!AE187</f>
        <v>4.9644157601097403</v>
      </c>
      <c r="AF185" s="140">
        <f>+rawWB2C!AF187</f>
        <v>4.7939730673028507</v>
      </c>
      <c r="AG185" s="140">
        <f>+rawWB2C!AG187</f>
        <v>4.6267127333765394</v>
      </c>
      <c r="AH185" s="140">
        <f>+rawWB2C!AH187</f>
        <v>4.4639295875945857</v>
      </c>
      <c r="AI185" s="140">
        <f>+rawWB2C!AI187</f>
        <v>4.3068565081216512</v>
      </c>
      <c r="AJ185" s="140">
        <f>+rawWB2C!AJ187</f>
        <v>4.1564785687257251</v>
      </c>
      <c r="AK185" s="140">
        <f>+rawWB2C!AK187</f>
        <v>4.0137188920756293</v>
      </c>
      <c r="AL185" s="140">
        <f>+rawWB2C!AL187</f>
        <v>3.879500600840212</v>
      </c>
      <c r="AM185" s="140">
        <f>+rawWB2C!AM187</f>
        <v>3.7547468176882961</v>
      </c>
      <c r="AN185" s="143"/>
      <c r="AO185" s="143"/>
      <c r="AP185" s="143"/>
      <c r="AQ185" s="143"/>
      <c r="AR185" s="143"/>
      <c r="AS185" s="143"/>
      <c r="AT185" s="143"/>
      <c r="AU185" s="143"/>
      <c r="AV185" s="143"/>
      <c r="AW185" s="143"/>
      <c r="AX185" s="117"/>
      <c r="AY185" s="140"/>
      <c r="AZ185" s="140"/>
      <c r="BA185" s="140"/>
      <c r="BB185" s="140"/>
      <c r="BC185" s="140"/>
      <c r="BD185" s="140"/>
      <c r="BE185" s="140"/>
      <c r="BF185" s="140"/>
      <c r="BG185" s="140"/>
      <c r="BH185" s="100"/>
      <c r="BI185" s="100"/>
      <c r="BJ185" s="100"/>
      <c r="BK185" s="100"/>
      <c r="BL185" s="100"/>
      <c r="BM185" s="100"/>
      <c r="BN185" s="100"/>
      <c r="BO185" s="100"/>
      <c r="BP185" s="100"/>
      <c r="BQ185" s="100"/>
      <c r="BR185" s="100"/>
      <c r="BS185" s="100"/>
    </row>
    <row r="186" spans="1:71" x14ac:dyDescent="0.25">
      <c r="A186" s="139" t="str">
        <f>+IF(AND(B186='1.5C'!B186,'1.5C'!C186=WB2C!C186),"","NFG")</f>
        <v/>
      </c>
      <c r="B186" s="100" t="str">
        <f t="shared" ref="B186:C186" si="97">+B104</f>
        <v>Container</v>
      </c>
      <c r="C186" s="100" t="str">
        <f t="shared" si="97"/>
        <v>Container (TEU) 14,500 - 19,999</v>
      </c>
      <c r="D186" s="140">
        <f>+rawWB2C!D188</f>
        <v>9.4807840430469721</v>
      </c>
      <c r="E186" s="140">
        <f>+rawWB2C!E188</f>
        <v>9.7689328810910645</v>
      </c>
      <c r="F186" s="140">
        <f>+rawWB2C!F188</f>
        <v>9.5196919025527897</v>
      </c>
      <c r="G186" s="140">
        <f>+rawWB2C!G188</f>
        <v>9.5844674166015853</v>
      </c>
      <c r="H186" s="140">
        <f>+rawWB2C!H188</f>
        <v>9.2138208363343637</v>
      </c>
      <c r="I186" s="140">
        <f>+rawWB2C!I188</f>
        <v>8.862665157688097</v>
      </c>
      <c r="J186" s="140">
        <f>+rawWB2C!J188</f>
        <v>8.5122438989733311</v>
      </c>
      <c r="K186" s="140">
        <f>+rawWB2C!K188</f>
        <v>8.1759098102772487</v>
      </c>
      <c r="L186" s="140">
        <f>+rawWB2C!L188</f>
        <v>7.8537372639455603</v>
      </c>
      <c r="M186" s="140">
        <f>+rawWB2C!M188</f>
        <v>7.5458006323239495</v>
      </c>
      <c r="N186" s="140">
        <f>+rawWB2C!N188</f>
        <v>7.2521742877581099</v>
      </c>
      <c r="O186" s="140">
        <f>+rawWB2C!O188</f>
        <v>6.9733335651243582</v>
      </c>
      <c r="P186" s="140">
        <f>+rawWB2C!P188</f>
        <v>6.7113576494213971</v>
      </c>
      <c r="Q186" s="140">
        <f>+rawWB2C!Q188</f>
        <v>6.4687266881785597</v>
      </c>
      <c r="R186" s="140">
        <f>+rawWB2C!R188</f>
        <v>6.2479208289251833</v>
      </c>
      <c r="S186" s="140">
        <f>+rawWB2C!S188</f>
        <v>6.051420219190601</v>
      </c>
      <c r="T186" s="140">
        <f>+rawWB2C!T188</f>
        <v>5.8794082049849612</v>
      </c>
      <c r="U186" s="140">
        <f>+rawWB2C!U188</f>
        <v>5.7228809262417721</v>
      </c>
      <c r="V186" s="140">
        <f>+rawWB2C!V188</f>
        <v>5.5705377213753611</v>
      </c>
      <c r="W186" s="140">
        <f>+rawWB2C!W188</f>
        <v>5.4110779288000694</v>
      </c>
      <c r="X186" s="140">
        <f>+rawWB2C!X188</f>
        <v>5.2332008869302333</v>
      </c>
      <c r="Y186" s="140">
        <f>+rawWB2C!Y188</f>
        <v>5.0299036042758543</v>
      </c>
      <c r="Z186" s="140">
        <f>+rawWB2C!Z188</f>
        <v>4.8113737697296521</v>
      </c>
      <c r="AA186" s="140">
        <f>+rawWB2C!AA188</f>
        <v>4.5920967422799883</v>
      </c>
      <c r="AB186" s="140">
        <f>+rawWB2C!AB188</f>
        <v>4.386557880915265</v>
      </c>
      <c r="AC186" s="140">
        <f>+rawWB2C!AC188</f>
        <v>4.2092425446238435</v>
      </c>
      <c r="AD186" s="140">
        <f>+rawWB2C!AD188</f>
        <v>4.0651818949813991</v>
      </c>
      <c r="AE186" s="140">
        <f>+rawWB2C!AE188</f>
        <v>3.928801061173981</v>
      </c>
      <c r="AF186" s="140">
        <f>+rawWB2C!AF188</f>
        <v>3.7939140040201988</v>
      </c>
      <c r="AG186" s="140">
        <f>+rawWB2C!AG188</f>
        <v>3.6615454415999795</v>
      </c>
      <c r="AH186" s="140">
        <f>+rawWB2C!AH188</f>
        <v>3.5327200919932333</v>
      </c>
      <c r="AI186" s="140">
        <f>+rawWB2C!AI188</f>
        <v>3.4084136456488832</v>
      </c>
      <c r="AJ186" s="140">
        <f>+rawWB2C!AJ188</f>
        <v>3.2894056824917417</v>
      </c>
      <c r="AK186" s="140">
        <f>+rawWB2C!AK188</f>
        <v>3.1764267548155969</v>
      </c>
      <c r="AL186" s="140">
        <f>+rawWB2C!AL188</f>
        <v>3.0702074149142571</v>
      </c>
      <c r="AM186" s="140">
        <f>+rawWB2C!AM188</f>
        <v>2.9714782150815093</v>
      </c>
      <c r="AN186" s="140"/>
      <c r="AO186" s="140"/>
      <c r="AP186" s="140"/>
      <c r="AQ186" s="140"/>
      <c r="AR186" s="140"/>
      <c r="AS186" s="140"/>
      <c r="AT186" s="140"/>
      <c r="AU186" s="140"/>
      <c r="AV186" s="140"/>
      <c r="AW186" s="140"/>
      <c r="AX186" s="117"/>
      <c r="AY186" s="140"/>
      <c r="AZ186" s="140"/>
      <c r="BA186" s="140"/>
      <c r="BB186" s="140"/>
      <c r="BC186" s="140"/>
      <c r="BD186" s="140"/>
      <c r="BE186" s="140"/>
      <c r="BF186" s="140"/>
      <c r="BG186" s="140"/>
      <c r="BH186" s="100"/>
      <c r="BI186" s="100"/>
      <c r="BJ186" s="100"/>
      <c r="BK186" s="100"/>
      <c r="BL186" s="100"/>
      <c r="BM186" s="100"/>
      <c r="BN186" s="100"/>
      <c r="BO186" s="100"/>
      <c r="BP186" s="100"/>
      <c r="BQ186" s="100"/>
      <c r="BR186" s="100"/>
      <c r="BS186" s="100"/>
    </row>
    <row r="187" spans="1:71" x14ac:dyDescent="0.25">
      <c r="A187" s="139" t="str">
        <f>+IF(AND(B187='1.5C'!B187,'1.5C'!C187=WB2C!C187),"","NFG")</f>
        <v/>
      </c>
      <c r="B187" s="100" t="str">
        <f t="shared" ref="B187:C187" si="98">+B105</f>
        <v>Container</v>
      </c>
      <c r="C187" s="100" t="str">
        <f t="shared" si="98"/>
        <v>Container (TEU) &gt;20,000</v>
      </c>
      <c r="D187" s="140">
        <f>+rawWB2C!D189</f>
        <v>11.172111893821601</v>
      </c>
      <c r="E187" s="140">
        <f>+rawWB2C!E189</f>
        <v>10.842574256508675</v>
      </c>
      <c r="F187" s="140">
        <f>+rawWB2C!F189</f>
        <v>11.126450441287455</v>
      </c>
      <c r="G187" s="140">
        <f>+rawWB2C!G189</f>
        <v>9.1041293043341156</v>
      </c>
      <c r="H187" s="140">
        <f>+rawWB2C!H189</f>
        <v>8.7520581619024451</v>
      </c>
      <c r="I187" s="140">
        <f>+rawWB2C!I189</f>
        <v>8.4185011090807897</v>
      </c>
      <c r="J187" s="140">
        <f>+rawWB2C!J189</f>
        <v>8.0856416697758213</v>
      </c>
      <c r="K187" s="140">
        <f>+rawWB2C!K189</f>
        <v>7.7661634035509639</v>
      </c>
      <c r="L187" s="140">
        <f>+rawWB2C!L189</f>
        <v>7.4601369554846126</v>
      </c>
      <c r="M187" s="140">
        <f>+rawWB2C!M189</f>
        <v>7.1676329706551352</v>
      </c>
      <c r="N187" s="140">
        <f>+rawWB2C!N189</f>
        <v>6.8887220941409115</v>
      </c>
      <c r="O187" s="140">
        <f>+rawWB2C!O189</f>
        <v>6.6238558387896296</v>
      </c>
      <c r="P187" s="140">
        <f>+rawWB2C!P189</f>
        <v>6.375009188526116</v>
      </c>
      <c r="Q187" s="140">
        <f>+rawWB2C!Q189</f>
        <v>6.1445379950445158</v>
      </c>
      <c r="R187" s="140">
        <f>+rawWB2C!R189</f>
        <v>5.9347981100389786</v>
      </c>
      <c r="S187" s="140">
        <f>+rawWB2C!S189</f>
        <v>5.7481453852036477</v>
      </c>
      <c r="T187" s="140">
        <f>+rawWB2C!T189</f>
        <v>5.5847539779237243</v>
      </c>
      <c r="U187" s="140">
        <f>+rawWB2C!U189</f>
        <v>5.4360712683487327</v>
      </c>
      <c r="V187" s="140">
        <f>+rawWB2C!V189</f>
        <v>5.2913629423192576</v>
      </c>
      <c r="W187" s="140">
        <f>+rawWB2C!W189</f>
        <v>5.1398946856758947</v>
      </c>
      <c r="X187" s="140">
        <f>+rawWB2C!X189</f>
        <v>4.9709321842592393</v>
      </c>
      <c r="Y187" s="140">
        <f>+rawWB2C!Y189</f>
        <v>4.7778234106512949</v>
      </c>
      <c r="Z187" s="140">
        <f>+rawWB2C!Z189</f>
        <v>4.5702454843997806</v>
      </c>
      <c r="AA187" s="140">
        <f>+rawWB2C!AA189</f>
        <v>4.3619578117938049</v>
      </c>
      <c r="AB187" s="140">
        <f>+rawWB2C!AB189</f>
        <v>4.1667197991225127</v>
      </c>
      <c r="AC187" s="140">
        <f>+rawWB2C!AC189</f>
        <v>3.9982908526750136</v>
      </c>
      <c r="AD187" s="140">
        <f>+rawWB2C!AD189</f>
        <v>3.8614499907884765</v>
      </c>
      <c r="AE187" s="140">
        <f>+rawWB2C!AE189</f>
        <v>3.7319040607282452</v>
      </c>
      <c r="AF187" s="140">
        <f>+rawWB2C!AF189</f>
        <v>3.6037770447521642</v>
      </c>
      <c r="AG187" s="140">
        <f>+rawWB2C!AG189</f>
        <v>3.4780423058541947</v>
      </c>
      <c r="AH187" s="140">
        <f>+rawWB2C!AH189</f>
        <v>3.3556732070282815</v>
      </c>
      <c r="AI187" s="140">
        <f>+rawWB2C!AI189</f>
        <v>3.2375965407211917</v>
      </c>
      <c r="AJ187" s="140">
        <f>+rawWB2C!AJ189</f>
        <v>3.1245528171908328</v>
      </c>
      <c r="AK187" s="140">
        <f>+rawWB2C!AK189</f>
        <v>3.0172359761478966</v>
      </c>
      <c r="AL187" s="140">
        <f>+rawWB2C!AL189</f>
        <v>2.9163399573030957</v>
      </c>
      <c r="AM187" s="140">
        <f>+rawWB2C!AM189</f>
        <v>2.8225587003671224</v>
      </c>
      <c r="AN187" s="140"/>
      <c r="AO187" s="140"/>
      <c r="AP187" s="140"/>
      <c r="AQ187" s="140"/>
      <c r="AR187" s="140"/>
      <c r="AS187" s="140"/>
      <c r="AT187" s="140"/>
      <c r="AU187" s="140"/>
      <c r="AV187" s="140"/>
      <c r="AW187" s="140"/>
      <c r="AX187" s="117"/>
      <c r="AY187" s="140"/>
      <c r="AZ187" s="140"/>
      <c r="BA187" s="140"/>
      <c r="BB187" s="140"/>
      <c r="BC187" s="140"/>
      <c r="BD187" s="140"/>
      <c r="BE187" s="140"/>
      <c r="BF187" s="140"/>
      <c r="BG187" s="140"/>
      <c r="BH187" s="100"/>
      <c r="BI187" s="100"/>
      <c r="BJ187" s="100"/>
      <c r="BK187" s="100"/>
      <c r="BL187" s="100"/>
      <c r="BM187" s="100"/>
      <c r="BN187" s="100"/>
      <c r="BO187" s="100"/>
      <c r="BP187" s="100"/>
      <c r="BQ187" s="100"/>
      <c r="BR187" s="100"/>
      <c r="BS187" s="100"/>
    </row>
    <row r="188" spans="1:71" x14ac:dyDescent="0.25">
      <c r="A188" s="139" t="str">
        <f>+IF(AND(B188='1.5C'!B188,'1.5C'!C188=WB2C!C188),"","NFG")</f>
        <v/>
      </c>
      <c r="B188" s="100" t="str">
        <f t="shared" ref="B188:C188" si="99">+B106</f>
        <v>General Cargo</v>
      </c>
      <c r="C188" s="100" t="str">
        <f t="shared" si="99"/>
        <v>General Cargo (DWT) 0 - 4,999</v>
      </c>
      <c r="D188" s="140">
        <f>+rawWB2C!D190</f>
        <v>45.185962539452461</v>
      </c>
      <c r="E188" s="140">
        <f>+rawWB2C!E190</f>
        <v>46.195024774138766</v>
      </c>
      <c r="F188" s="140">
        <f>+rawWB2C!F190</f>
        <v>45.566951269449241</v>
      </c>
      <c r="G188" s="140">
        <f>+rawWB2C!G190</f>
        <v>44.152567562297214</v>
      </c>
      <c r="H188" s="140">
        <f>+rawWB2C!H190</f>
        <v>42.445117636739894</v>
      </c>
      <c r="I188" s="140">
        <f>+rawWB2C!I190</f>
        <v>40.827456044040659</v>
      </c>
      <c r="J188" s="140">
        <f>+rawWB2C!J190</f>
        <v>39.213177688430697</v>
      </c>
      <c r="K188" s="140">
        <f>+rawWB2C!K190</f>
        <v>37.663794407213082</v>
      </c>
      <c r="L188" s="140">
        <f>+rawWB2C!L190</f>
        <v>36.17964880993263</v>
      </c>
      <c r="M188" s="140">
        <f>+rawWB2C!M190</f>
        <v>34.761083506134014</v>
      </c>
      <c r="N188" s="140">
        <f>+rawWB2C!N190</f>
        <v>33.408441105361945</v>
      </c>
      <c r="O188" s="140">
        <f>+rawWB2C!O190</f>
        <v>32.123911322947407</v>
      </c>
      <c r="P188" s="140">
        <f>+rawWB2C!P190</f>
        <v>30.917072297365845</v>
      </c>
      <c r="Q188" s="140">
        <f>+rawWB2C!Q190</f>
        <v>29.799349272879006</v>
      </c>
      <c r="R188" s="140">
        <f>+rawWB2C!R190</f>
        <v>28.782167493748641</v>
      </c>
      <c r="S188" s="140">
        <f>+rawWB2C!S190</f>
        <v>27.876952204236495</v>
      </c>
      <c r="T188" s="140">
        <f>+rawWB2C!T190</f>
        <v>27.084548020610583</v>
      </c>
      <c r="U188" s="140">
        <f>+rawWB2C!U190</f>
        <v>26.363477047164498</v>
      </c>
      <c r="V188" s="140">
        <f>+rawWB2C!V190</f>
        <v>25.661680760198134</v>
      </c>
      <c r="W188" s="140">
        <f>+rawWB2C!W190</f>
        <v>24.927100636011442</v>
      </c>
      <c r="X188" s="140">
        <f>+rawWB2C!X190</f>
        <v>24.107678150904366</v>
      </c>
      <c r="Y188" s="140">
        <f>+rawWB2C!Y190</f>
        <v>23.171152769005616</v>
      </c>
      <c r="Z188" s="140">
        <f>+rawWB2C!Z190</f>
        <v>22.164455905759354</v>
      </c>
      <c r="AA188" s="140">
        <f>+rawWB2C!AA190</f>
        <v>21.154316964438415</v>
      </c>
      <c r="AB188" s="140">
        <f>+rawWB2C!AB190</f>
        <v>20.207465348315818</v>
      </c>
      <c r="AC188" s="140">
        <f>+rawWB2C!AC190</f>
        <v>19.390630460664397</v>
      </c>
      <c r="AD188" s="140">
        <f>+rawWB2C!AD190</f>
        <v>18.726989249323957</v>
      </c>
      <c r="AE188" s="140">
        <f>+rawWB2C!AE190</f>
        <v>18.098726486548603</v>
      </c>
      <c r="AF188" s="140">
        <f>+rawWB2C!AF190</f>
        <v>17.477345073748776</v>
      </c>
      <c r="AG188" s="140">
        <f>+rawWB2C!AG190</f>
        <v>16.867565558482276</v>
      </c>
      <c r="AH188" s="140">
        <f>+rawWB2C!AH190</f>
        <v>16.274108488306826</v>
      </c>
      <c r="AI188" s="140">
        <f>+rawWB2C!AI190</f>
        <v>15.701468556207807</v>
      </c>
      <c r="AJ188" s="140">
        <f>+rawWB2C!AJ190</f>
        <v>15.153237036880448</v>
      </c>
      <c r="AK188" s="140">
        <f>+rawWB2C!AK190</f>
        <v>14.632779350447453</v>
      </c>
      <c r="AL188" s="140">
        <f>+rawWB2C!AL190</f>
        <v>14.143460917031627</v>
      </c>
      <c r="AM188" s="140">
        <f>+rawWB2C!AM190</f>
        <v>13.688647156755673</v>
      </c>
      <c r="AN188" s="140"/>
      <c r="AO188" s="140"/>
      <c r="AP188" s="140"/>
      <c r="AQ188" s="140"/>
      <c r="AR188" s="140"/>
      <c r="AS188" s="140"/>
      <c r="AT188" s="140"/>
      <c r="AU188" s="140"/>
      <c r="AV188" s="140"/>
      <c r="AW188" s="140"/>
      <c r="AX188" s="117"/>
      <c r="AY188" s="140"/>
      <c r="AZ188" s="140"/>
      <c r="BA188" s="140"/>
      <c r="BB188" s="140"/>
      <c r="BC188" s="140"/>
      <c r="BD188" s="140"/>
      <c r="BE188" s="140"/>
      <c r="BF188" s="140"/>
      <c r="BG188" s="140"/>
      <c r="BH188" s="100"/>
      <c r="BI188" s="100"/>
      <c r="BJ188" s="100"/>
      <c r="BK188" s="100"/>
      <c r="BL188" s="100"/>
      <c r="BM188" s="100"/>
      <c r="BN188" s="100"/>
      <c r="BO188" s="100"/>
      <c r="BP188" s="100"/>
      <c r="BQ188" s="100"/>
      <c r="BR188" s="100"/>
      <c r="BS188" s="100"/>
    </row>
    <row r="189" spans="1:71" x14ac:dyDescent="0.25">
      <c r="A189" s="139" t="str">
        <f>+IF(AND(B189='1.5C'!B189,'1.5C'!C189=WB2C!C189),"","NFG")</f>
        <v/>
      </c>
      <c r="B189" s="100" t="str">
        <f t="shared" ref="B189:C189" si="100">+B107</f>
        <v>General Cargo</v>
      </c>
      <c r="C189" s="100" t="str">
        <f t="shared" si="100"/>
        <v>General Cargo (DWT) 5,000 - 9,999</v>
      </c>
      <c r="D189" s="140">
        <f>+rawWB2C!D191</f>
        <v>36.652502101529713</v>
      </c>
      <c r="E189" s="140">
        <f>+rawWB2C!E191</f>
        <v>37.447080881364208</v>
      </c>
      <c r="F189" s="140">
        <f>+rawWB2C!F191</f>
        <v>36.802536502909909</v>
      </c>
      <c r="G189" s="140">
        <f>+rawWB2C!G191</f>
        <v>36.080341936147676</v>
      </c>
      <c r="H189" s="140">
        <f>+rawWB2C!H191</f>
        <v>34.685057798570952</v>
      </c>
      <c r="I189" s="140">
        <f>+rawWB2C!I191</f>
        <v>33.363146375883922</v>
      </c>
      <c r="J189" s="140">
        <f>+rawWB2C!J191</f>
        <v>32.043999647477904</v>
      </c>
      <c r="K189" s="140">
        <f>+rawWB2C!K191</f>
        <v>30.777883503776717</v>
      </c>
      <c r="L189" s="140">
        <f>+rawWB2C!L191</f>
        <v>29.565077916483244</v>
      </c>
      <c r="M189" s="140">
        <f>+rawWB2C!M191</f>
        <v>28.405862857300249</v>
      </c>
      <c r="N189" s="140">
        <f>+rawWB2C!N191</f>
        <v>27.300518297930562</v>
      </c>
      <c r="O189" s="140">
        <f>+rawWB2C!O191</f>
        <v>26.250833617389851</v>
      </c>
      <c r="P189" s="140">
        <f>+rawWB2C!P191</f>
        <v>25.264635823944825</v>
      </c>
      <c r="Q189" s="140">
        <f>+rawWB2C!Q191</f>
        <v>24.351261333175071</v>
      </c>
      <c r="R189" s="140">
        <f>+rawWB2C!R191</f>
        <v>23.520046560660198</v>
      </c>
      <c r="S189" s="140">
        <f>+rawWB2C!S191</f>
        <v>22.78032792197979</v>
      </c>
      <c r="T189" s="140">
        <f>+rawWB2C!T191</f>
        <v>22.132795615811698</v>
      </c>
      <c r="U189" s="140">
        <f>+rawWB2C!U191</f>
        <v>21.543554973227153</v>
      </c>
      <c r="V189" s="140">
        <f>+rawWB2C!V191</f>
        <v>20.970065108395659</v>
      </c>
      <c r="W189" s="140">
        <f>+rawWB2C!W191</f>
        <v>20.369785135486769</v>
      </c>
      <c r="X189" s="140">
        <f>+rawWB2C!X191</f>
        <v>19.700174168670028</v>
      </c>
      <c r="Y189" s="140">
        <f>+rawWB2C!Y191</f>
        <v>18.934869728263209</v>
      </c>
      <c r="Z189" s="140">
        <f>+rawWB2C!Z191</f>
        <v>18.11222295917727</v>
      </c>
      <c r="AA189" s="140">
        <f>+rawWB2C!AA191</f>
        <v>17.28676341247132</v>
      </c>
      <c r="AB189" s="140">
        <f>+rawWB2C!AB191</f>
        <v>16.513020639204615</v>
      </c>
      <c r="AC189" s="140">
        <f>+rawWB2C!AC191</f>
        <v>15.845524190436269</v>
      </c>
      <c r="AD189" s="140">
        <f>+rawWB2C!AD191</f>
        <v>15.303213671477252</v>
      </c>
      <c r="AE189" s="140">
        <f>+rawWB2C!AE191</f>
        <v>14.789813510213696</v>
      </c>
      <c r="AF189" s="140">
        <f>+rawWB2C!AF191</f>
        <v>14.282036611057123</v>
      </c>
      <c r="AG189" s="140">
        <f>+rawWB2C!AG191</f>
        <v>13.783740483987474</v>
      </c>
      <c r="AH189" s="140">
        <f>+rawWB2C!AH191</f>
        <v>13.298782638984621</v>
      </c>
      <c r="AI189" s="140">
        <f>+rawWB2C!AI191</f>
        <v>12.830836023484325</v>
      </c>
      <c r="AJ189" s="140">
        <f>+rawWB2C!AJ191</f>
        <v>12.382835334745316</v>
      </c>
      <c r="AK189" s="140">
        <f>+rawWB2C!AK191</f>
        <v>11.957530707482054</v>
      </c>
      <c r="AL189" s="140">
        <f>+rawWB2C!AL191</f>
        <v>11.557672276409091</v>
      </c>
      <c r="AM189" s="140">
        <f>+rawWB2C!AM191</f>
        <v>11.186010176240897</v>
      </c>
      <c r="AN189" s="140"/>
      <c r="AO189" s="140"/>
      <c r="AP189" s="140"/>
      <c r="AQ189" s="140"/>
      <c r="AR189" s="140"/>
      <c r="AS189" s="140"/>
      <c r="AT189" s="140"/>
      <c r="AU189" s="140"/>
      <c r="AV189" s="140"/>
      <c r="AW189" s="140"/>
      <c r="AX189" s="117"/>
      <c r="AY189" s="140"/>
      <c r="AZ189" s="140"/>
      <c r="BA189" s="140"/>
      <c r="BB189" s="140"/>
      <c r="BC189" s="140"/>
      <c r="BD189" s="140"/>
      <c r="BE189" s="140"/>
      <c r="BF189" s="140"/>
      <c r="BG189" s="140"/>
      <c r="BH189" s="100"/>
      <c r="BI189" s="100"/>
      <c r="BJ189" s="100"/>
      <c r="BK189" s="100"/>
      <c r="BL189" s="100"/>
      <c r="BM189" s="100"/>
      <c r="BN189" s="100"/>
      <c r="BO189" s="100"/>
      <c r="BP189" s="100"/>
      <c r="BQ189" s="100"/>
      <c r="BR189" s="100"/>
      <c r="BS189" s="100"/>
    </row>
    <row r="190" spans="1:71" x14ac:dyDescent="0.25">
      <c r="A190" s="139" t="str">
        <f>+IF(AND(B190='1.5C'!B190,'1.5C'!C190=WB2C!C190),"","NFG")</f>
        <v/>
      </c>
      <c r="B190" s="100" t="str">
        <f t="shared" ref="B190:C190" si="101">+B108</f>
        <v>General Cargo</v>
      </c>
      <c r="C190" s="100" t="str">
        <f t="shared" si="101"/>
        <v>General Cargo (DWT) 10,000 - 19,999</v>
      </c>
      <c r="D190" s="140">
        <f>+rawWB2C!D192</f>
        <v>35.439291878741052</v>
      </c>
      <c r="E190" s="140">
        <f>+rawWB2C!E192</f>
        <v>35.667708771570794</v>
      </c>
      <c r="F190" s="140">
        <f>+rawWB2C!F192</f>
        <v>33.693219336982608</v>
      </c>
      <c r="G190" s="140">
        <f>+rawWB2C!G192</f>
        <v>32.178169043850005</v>
      </c>
      <c r="H190" s="140">
        <f>+rawWB2C!H192</f>
        <v>30.933788130758803</v>
      </c>
      <c r="I190" s="140">
        <f>+rawWB2C!I192</f>
        <v>29.754844502799347</v>
      </c>
      <c r="J190" s="140">
        <f>+rawWB2C!J192</f>
        <v>28.578366561004582</v>
      </c>
      <c r="K190" s="140">
        <f>+rawWB2C!K192</f>
        <v>27.4491838228458</v>
      </c>
      <c r="L190" s="140">
        <f>+rawWB2C!L192</f>
        <v>26.367545980435096</v>
      </c>
      <c r="M190" s="140">
        <f>+rawWB2C!M192</f>
        <v>25.333702725884454</v>
      </c>
      <c r="N190" s="140">
        <f>+rawWB2C!N192</f>
        <v>24.347903751305907</v>
      </c>
      <c r="O190" s="140">
        <f>+rawWB2C!O192</f>
        <v>23.411744910213034</v>
      </c>
      <c r="P190" s="140">
        <f>+rawWB2C!P192</f>
        <v>22.532206701725251</v>
      </c>
      <c r="Q190" s="140">
        <f>+rawWB2C!Q192</f>
        <v>21.717615786363552</v>
      </c>
      <c r="R190" s="140">
        <f>+rawWB2C!R192</f>
        <v>20.97629882464895</v>
      </c>
      <c r="S190" s="140">
        <f>+rawWB2C!S192</f>
        <v>20.316582477102436</v>
      </c>
      <c r="T190" s="140">
        <f>+rawWB2C!T192</f>
        <v>19.739082295809649</v>
      </c>
      <c r="U190" s="140">
        <f>+rawWB2C!U192</f>
        <v>19.213569399115169</v>
      </c>
      <c r="V190" s="140">
        <f>+rawWB2C!V192</f>
        <v>18.702103796928228</v>
      </c>
      <c r="W190" s="140">
        <f>+rawWB2C!W192</f>
        <v>18.166745499158107</v>
      </c>
      <c r="X190" s="140">
        <f>+rawWB2C!X192</f>
        <v>17.569554515714078</v>
      </c>
      <c r="Y190" s="140">
        <f>+rawWB2C!Y192</f>
        <v>16.887019530402654</v>
      </c>
      <c r="Z190" s="140">
        <f>+rawWB2C!Z192</f>
        <v>16.15334392261958</v>
      </c>
      <c r="AA190" s="140">
        <f>+rawWB2C!AA192</f>
        <v>15.417159745657759</v>
      </c>
      <c r="AB190" s="140">
        <f>+rawWB2C!AB192</f>
        <v>14.727099052810246</v>
      </c>
      <c r="AC190" s="140">
        <f>+rawWB2C!AC192</f>
        <v>14.131793897369947</v>
      </c>
      <c r="AD190" s="140">
        <f>+rawWB2C!AD192</f>
        <v>13.648135522285699</v>
      </c>
      <c r="AE190" s="140">
        <f>+rawWB2C!AE192</f>
        <v>13.190260782475447</v>
      </c>
      <c r="AF190" s="140">
        <f>+rawWB2C!AF192</f>
        <v>12.73740113589731</v>
      </c>
      <c r="AG190" s="140">
        <f>+rawWB2C!AG192</f>
        <v>12.292996893855502</v>
      </c>
      <c r="AH190" s="140">
        <f>+rawWB2C!AH192</f>
        <v>11.860488367654179</v>
      </c>
      <c r="AI190" s="140">
        <f>+rawWB2C!AI192</f>
        <v>11.443151266921767</v>
      </c>
      <c r="AJ190" s="140">
        <f>+rawWB2C!AJ192</f>
        <v>11.043602894583245</v>
      </c>
      <c r="AK190" s="140">
        <f>+rawWB2C!AK192</f>
        <v>10.664295951887732</v>
      </c>
      <c r="AL190" s="140">
        <f>+rawWB2C!AL192</f>
        <v>10.307683140084425</v>
      </c>
      <c r="AM190" s="140">
        <f>+rawWB2C!AM192</f>
        <v>9.9762171604224434</v>
      </c>
      <c r="AN190" s="140"/>
      <c r="AO190" s="140"/>
      <c r="AP190" s="140"/>
      <c r="AQ190" s="140"/>
      <c r="AR190" s="140"/>
      <c r="AS190" s="140"/>
      <c r="AT190" s="140"/>
      <c r="AU190" s="140"/>
      <c r="AV190" s="140"/>
      <c r="AW190" s="140"/>
      <c r="AX190" s="117"/>
      <c r="AY190" s="140"/>
      <c r="AZ190" s="140"/>
      <c r="BA190" s="140"/>
      <c r="BB190" s="140"/>
      <c r="BC190" s="140"/>
      <c r="BD190" s="140"/>
      <c r="BE190" s="140"/>
      <c r="BF190" s="140"/>
      <c r="BG190" s="140"/>
      <c r="BH190" s="100"/>
      <c r="BI190" s="100"/>
      <c r="BJ190" s="100"/>
      <c r="BK190" s="100"/>
      <c r="BL190" s="100"/>
      <c r="BM190" s="100"/>
      <c r="BN190" s="100"/>
      <c r="BO190" s="100"/>
      <c r="BP190" s="100"/>
      <c r="BQ190" s="100"/>
      <c r="BR190" s="100"/>
      <c r="BS190" s="100"/>
    </row>
    <row r="191" spans="1:71" x14ac:dyDescent="0.25">
      <c r="A191" s="139" t="str">
        <f>+IF(AND(B191='1.5C'!B191,'1.5C'!C191=WB2C!C191),"","NFG")</f>
        <v/>
      </c>
      <c r="B191" s="100" t="str">
        <f t="shared" ref="B191:C191" si="102">+B109</f>
        <v>General Cargo</v>
      </c>
      <c r="C191" s="100" t="str">
        <f t="shared" si="102"/>
        <v>General Cargo (DWT) &gt;20,000</v>
      </c>
      <c r="D191" s="140">
        <f>+rawWB2C!D193</f>
        <v>17.444739560593781</v>
      </c>
      <c r="E191" s="140">
        <f>+rawWB2C!E193</f>
        <v>17.784810880282794</v>
      </c>
      <c r="F191" s="140">
        <f>+rawWB2C!F193</f>
        <v>16.854905604731886</v>
      </c>
      <c r="G191" s="140">
        <f>+rawWB2C!G193</f>
        <v>16.576025727992636</v>
      </c>
      <c r="H191" s="140">
        <f>+rawWB2C!H193</f>
        <v>15.935004481484983</v>
      </c>
      <c r="I191" s="140">
        <f>+rawWB2C!I193</f>
        <v>15.327692117556561</v>
      </c>
      <c r="J191" s="140">
        <f>+rawWB2C!J193</f>
        <v>14.72164990909433</v>
      </c>
      <c r="K191" s="140">
        <f>+rawWB2C!K193</f>
        <v>14.139971004560685</v>
      </c>
      <c r="L191" s="140">
        <f>+rawWB2C!L193</f>
        <v>13.582784028516844</v>
      </c>
      <c r="M191" s="140">
        <f>+rawWB2C!M193</f>
        <v>13.050217605523974</v>
      </c>
      <c r="N191" s="140">
        <f>+rawWB2C!N193</f>
        <v>12.542400360143263</v>
      </c>
      <c r="O191" s="140">
        <f>+rawWB2C!O193</f>
        <v>12.060154368635892</v>
      </c>
      <c r="P191" s="140">
        <f>+rawWB2C!P193</f>
        <v>11.607075514062826</v>
      </c>
      <c r="Q191" s="140">
        <f>+rawWB2C!Q193</f>
        <v>11.187453131185041</v>
      </c>
      <c r="R191" s="140">
        <f>+rawWB2C!R193</f>
        <v>10.805576554763514</v>
      </c>
      <c r="S191" s="140">
        <f>+rawWB2C!S193</f>
        <v>10.46573511955922</v>
      </c>
      <c r="T191" s="140">
        <f>+rawWB2C!T193</f>
        <v>10.168245916553769</v>
      </c>
      <c r="U191" s="140">
        <f>+rawWB2C!U193</f>
        <v>9.8975370616114926</v>
      </c>
      <c r="V191" s="140">
        <f>+rawWB2C!V193</f>
        <v>9.6340644268173659</v>
      </c>
      <c r="W191" s="140">
        <f>+rawWB2C!W193</f>
        <v>9.3582838842563856</v>
      </c>
      <c r="X191" s="140">
        <f>+rawWB2C!X193</f>
        <v>9.0506513060135472</v>
      </c>
      <c r="Y191" s="140">
        <f>+rawWB2C!Y193</f>
        <v>8.6990552453004675</v>
      </c>
      <c r="Z191" s="140">
        <f>+rawWB2C!Z193</f>
        <v>8.3211149798353876</v>
      </c>
      <c r="AA191" s="140">
        <f>+rawWB2C!AA193</f>
        <v>7.9418824684631319</v>
      </c>
      <c r="AB191" s="140">
        <f>+rawWB2C!AB193</f>
        <v>7.5864096700285995</v>
      </c>
      <c r="AC191" s="140">
        <f>+rawWB2C!AC193</f>
        <v>7.2797485433766163</v>
      </c>
      <c r="AD191" s="140">
        <f>+rawWB2C!AD193</f>
        <v>7.0306003193732405</v>
      </c>
      <c r="AE191" s="140">
        <f>+rawWB2C!AE193</f>
        <v>6.7947340879245228</v>
      </c>
      <c r="AF191" s="140">
        <f>+rawWB2C!AF193</f>
        <v>6.561451294779288</v>
      </c>
      <c r="AG191" s="140">
        <f>+rawWB2C!AG193</f>
        <v>6.3325241566417638</v>
      </c>
      <c r="AH191" s="140">
        <f>+rawWB2C!AH193</f>
        <v>6.1097248902161461</v>
      </c>
      <c r="AI191" s="140">
        <f>+rawWB2C!AI193</f>
        <v>5.8947409205080108</v>
      </c>
      <c r="AJ191" s="140">
        <f>+rawWB2C!AJ193</f>
        <v>5.6889205057281735</v>
      </c>
      <c r="AK191" s="140">
        <f>+rawWB2C!AK193</f>
        <v>5.4935271123887626</v>
      </c>
      <c r="AL191" s="140">
        <f>+rawWB2C!AL193</f>
        <v>5.3098242070019444</v>
      </c>
      <c r="AM191" s="140">
        <f>+rawWB2C!AM193</f>
        <v>5.1390752560798463</v>
      </c>
      <c r="AN191" s="140"/>
      <c r="AO191" s="140"/>
      <c r="AP191" s="140"/>
      <c r="AQ191" s="140"/>
      <c r="AR191" s="140"/>
      <c r="AS191" s="140"/>
      <c r="AT191" s="140"/>
      <c r="AU191" s="140"/>
      <c r="AV191" s="140"/>
      <c r="AW191" s="140"/>
      <c r="AX191" s="117"/>
      <c r="AY191" s="140"/>
      <c r="AZ191" s="140"/>
      <c r="BA191" s="140"/>
      <c r="BB191" s="140"/>
      <c r="BC191" s="140"/>
      <c r="BD191" s="140"/>
      <c r="BE191" s="140"/>
      <c r="BF191" s="140"/>
      <c r="BG191" s="140"/>
      <c r="BH191" s="100"/>
      <c r="BI191" s="100"/>
      <c r="BJ191" s="100"/>
      <c r="BK191" s="100"/>
      <c r="BL191" s="100"/>
      <c r="BM191" s="100"/>
      <c r="BN191" s="100"/>
      <c r="BO191" s="100"/>
      <c r="BP191" s="100"/>
      <c r="BQ191" s="100"/>
      <c r="BR191" s="100"/>
      <c r="BS191" s="100"/>
    </row>
    <row r="192" spans="1:71" x14ac:dyDescent="0.25">
      <c r="A192" s="139" t="str">
        <f>+IF(AND(B192='1.5C'!B192,'1.5C'!C192=WB2C!C192),"","NFG")</f>
        <v/>
      </c>
      <c r="B192" s="100" t="str">
        <f t="shared" ref="B192:C192" si="103">+B110</f>
        <v>Liquefied Gas Tanker</v>
      </c>
      <c r="C192" s="100" t="str">
        <f t="shared" si="103"/>
        <v>Liquefied Gas Tanker (cbm) 0 - 49,999</v>
      </c>
      <c r="D192" s="140">
        <f>+rawWB2C!D194</f>
        <v>86.095025905148901</v>
      </c>
      <c r="E192" s="140">
        <f>+rawWB2C!E194</f>
        <v>83.098433138742323</v>
      </c>
      <c r="F192" s="140">
        <f>+rawWB2C!F194</f>
        <v>76.281312679171322</v>
      </c>
      <c r="G192" s="140">
        <f>+rawWB2C!G194</f>
        <v>76.089808161272998</v>
      </c>
      <c r="H192" s="140">
        <f>+rawWB2C!H194</f>
        <v>73.147294408311168</v>
      </c>
      <c r="I192" s="140">
        <f>+rawWB2C!I194</f>
        <v>70.359516323046392</v>
      </c>
      <c r="J192" s="140">
        <f>+rawWB2C!J194</f>
        <v>67.577568699639215</v>
      </c>
      <c r="K192" s="140">
        <f>+rawWB2C!K194</f>
        <v>64.907457239647883</v>
      </c>
      <c r="L192" s="140">
        <f>+rawWB2C!L194</f>
        <v>62.349772375203003</v>
      </c>
      <c r="M192" s="140">
        <f>+rawWB2C!M194</f>
        <v>59.905104538434983</v>
      </c>
      <c r="N192" s="140">
        <f>+rawWB2C!N194</f>
        <v>57.574044161474305</v>
      </c>
      <c r="O192" s="140">
        <f>+rawWB2C!O194</f>
        <v>55.360364864489867</v>
      </c>
      <c r="P192" s="140">
        <f>+rawWB2C!P194</f>
        <v>53.280573019803292</v>
      </c>
      <c r="Q192" s="140">
        <f>+rawWB2C!Q194</f>
        <v>51.3543581877747</v>
      </c>
      <c r="R192" s="140">
        <f>+rawWB2C!R194</f>
        <v>49.601409928764213</v>
      </c>
      <c r="S192" s="140">
        <f>+rawWB2C!S194</f>
        <v>48.041417803131942</v>
      </c>
      <c r="T192" s="140">
        <f>+rawWB2C!T194</f>
        <v>46.675837370392351</v>
      </c>
      <c r="U192" s="140">
        <f>+rawWB2C!U194</f>
        <v>45.433188186678152</v>
      </c>
      <c r="V192" s="140">
        <f>+rawWB2C!V194</f>
        <v>44.223755807276426</v>
      </c>
      <c r="W192" s="140">
        <f>+rawWB2C!W194</f>
        <v>42.957825787474398</v>
      </c>
      <c r="X192" s="140">
        <f>+rawWB2C!X194</f>
        <v>41.545683682559236</v>
      </c>
      <c r="Y192" s="140">
        <f>+rawWB2C!Y194</f>
        <v>39.931733677357521</v>
      </c>
      <c r="Z192" s="140">
        <f>+rawWB2C!Z194</f>
        <v>38.19685447485395</v>
      </c>
      <c r="AA192" s="140">
        <f>+rawWB2C!AA194</f>
        <v>36.45604340757243</v>
      </c>
      <c r="AB192" s="140">
        <f>+rawWB2C!AB194</f>
        <v>34.824297808037223</v>
      </c>
      <c r="AC192" s="140">
        <f>+rawWB2C!AC194</f>
        <v>33.416615008772226</v>
      </c>
      <c r="AD192" s="140">
        <f>+rawWB2C!AD194</f>
        <v>32.272936730321909</v>
      </c>
      <c r="AE192" s="140">
        <f>+rawWB2C!AE194</f>
        <v>31.190227485225396</v>
      </c>
      <c r="AF192" s="140">
        <f>+rawWB2C!AF194</f>
        <v>30.119377133698073</v>
      </c>
      <c r="AG192" s="140">
        <f>+rawWB2C!AG194</f>
        <v>29.068520775869356</v>
      </c>
      <c r="AH192" s="140">
        <f>+rawWB2C!AH194</f>
        <v>28.045793511868506</v>
      </c>
      <c r="AI192" s="140">
        <f>+rawWB2C!AI194</f>
        <v>27.058941218003131</v>
      </c>
      <c r="AJ192" s="140">
        <f>+rawWB2C!AJ194</f>
        <v>26.114152875292952</v>
      </c>
      <c r="AK192" s="140">
        <f>+rawWB2C!AK194</f>
        <v>25.217228240935718</v>
      </c>
      <c r="AL192" s="140">
        <f>+rawWB2C!AL194</f>
        <v>24.37396707212935</v>
      </c>
      <c r="AM192" s="140">
        <f>+rawWB2C!AM194</f>
        <v>23.590169126071601</v>
      </c>
      <c r="AN192" s="140"/>
      <c r="AO192" s="140"/>
      <c r="AP192" s="140"/>
      <c r="AQ192" s="140"/>
      <c r="AR192" s="140"/>
      <c r="AS192" s="140"/>
      <c r="AT192" s="140"/>
      <c r="AU192" s="140"/>
      <c r="AV192" s="140"/>
      <c r="AW192" s="140"/>
      <c r="AX192" s="117"/>
      <c r="AY192" s="140"/>
      <c r="AZ192" s="140"/>
      <c r="BA192" s="140"/>
      <c r="BB192" s="140"/>
      <c r="BC192" s="140"/>
      <c r="BD192" s="140"/>
      <c r="BE192" s="140"/>
      <c r="BF192" s="140"/>
      <c r="BG192" s="140"/>
      <c r="BH192" s="100"/>
      <c r="BI192" s="100"/>
      <c r="BJ192" s="100"/>
      <c r="BK192" s="100"/>
      <c r="BL192" s="100"/>
      <c r="BM192" s="100"/>
      <c r="BN192" s="100"/>
      <c r="BO192" s="100"/>
      <c r="BP192" s="100"/>
      <c r="BQ192" s="100"/>
      <c r="BR192" s="100"/>
      <c r="BS192" s="100"/>
    </row>
    <row r="193" spans="1:71" x14ac:dyDescent="0.25">
      <c r="A193" s="139" t="str">
        <f>+IF(AND(B193='1.5C'!B193,'1.5C'!C193=WB2C!C193),"","NFG")</f>
        <v/>
      </c>
      <c r="B193" s="100" t="str">
        <f t="shared" ref="B193:C193" si="104">+B111</f>
        <v>Liquefied Gas Tanker</v>
      </c>
      <c r="C193" s="100" t="str">
        <f t="shared" si="104"/>
        <v>Liquefied Gas Tanker (cbm) 50,000 - 99,999</v>
      </c>
      <c r="D193" s="140">
        <f>+rawWB2C!D195</f>
        <v>24.990715191233804</v>
      </c>
      <c r="E193" s="140">
        <f>+rawWB2C!E195</f>
        <v>24.611092627564659</v>
      </c>
      <c r="F193" s="140">
        <f>+rawWB2C!F195</f>
        <v>23.687990671949294</v>
      </c>
      <c r="G193" s="140">
        <f>+rawWB2C!G195</f>
        <v>23.565848431960177</v>
      </c>
      <c r="H193" s="140">
        <f>+rawWB2C!H195</f>
        <v>22.65451963790823</v>
      </c>
      <c r="I193" s="140">
        <f>+rawWB2C!I195</f>
        <v>21.791114177875453</v>
      </c>
      <c r="J193" s="140">
        <f>+rawWB2C!J195</f>
        <v>20.929514475850805</v>
      </c>
      <c r="K193" s="140">
        <f>+rawWB2C!K195</f>
        <v>20.102551660683378</v>
      </c>
      <c r="L193" s="140">
        <f>+rawWB2C!L195</f>
        <v>19.310408595682144</v>
      </c>
      <c r="M193" s="140">
        <f>+rawWB2C!M195</f>
        <v>18.553268144156011</v>
      </c>
      <c r="N193" s="140">
        <f>+rawWB2C!N195</f>
        <v>17.83131316941391</v>
      </c>
      <c r="O193" s="140">
        <f>+rawWB2C!O195</f>
        <v>17.145712403025662</v>
      </c>
      <c r="P193" s="140">
        <f>+rawWB2C!P195</f>
        <v>16.501578049604383</v>
      </c>
      <c r="Q193" s="140">
        <f>+rawWB2C!Q195</f>
        <v>15.905008182024106</v>
      </c>
      <c r="R193" s="140">
        <f>+rawWB2C!R195</f>
        <v>15.362100873158861</v>
      </c>
      <c r="S193" s="140">
        <f>+rawWB2C!S195</f>
        <v>14.878954195882676</v>
      </c>
      <c r="T193" s="140">
        <f>+rawWB2C!T195</f>
        <v>14.45601895294733</v>
      </c>
      <c r="U193" s="140">
        <f>+rawWB2C!U195</f>
        <v>14.071156866615871</v>
      </c>
      <c r="V193" s="140">
        <f>+rawWB2C!V195</f>
        <v>13.696582389029107</v>
      </c>
      <c r="W193" s="140">
        <f>+rawWB2C!W195</f>
        <v>13.30450997232788</v>
      </c>
      <c r="X193" s="140">
        <f>+rawWB2C!X195</f>
        <v>12.867154068653026</v>
      </c>
      <c r="Y193" s="140">
        <f>+rawWB2C!Y195</f>
        <v>12.367296044057518</v>
      </c>
      <c r="Z193" s="140">
        <f>+rawWB2C!Z195</f>
        <v>11.829984920243074</v>
      </c>
      <c r="AA193" s="140">
        <f>+rawWB2C!AA195</f>
        <v>11.29083663282349</v>
      </c>
      <c r="AB193" s="140">
        <f>+rawWB2C!AB195</f>
        <v>10.78546711741267</v>
      </c>
      <c r="AC193" s="140">
        <f>+rawWB2C!AC195</f>
        <v>10.349492309624413</v>
      </c>
      <c r="AD193" s="140">
        <f>+rawWB2C!AD195</f>
        <v>9.9952825985450957</v>
      </c>
      <c r="AE193" s="140">
        <f>+rawWB2C!AE195</f>
        <v>9.6599556660372983</v>
      </c>
      <c r="AF193" s="140">
        <f>+rawWB2C!AF195</f>
        <v>9.3283015629816379</v>
      </c>
      <c r="AG193" s="140">
        <f>+rawWB2C!AG195</f>
        <v>9.0028398191451302</v>
      </c>
      <c r="AH193" s="140">
        <f>+rawWB2C!AH195</f>
        <v>8.6860899642947391</v>
      </c>
      <c r="AI193" s="140">
        <f>+rawWB2C!AI195</f>
        <v>8.3804509813093659</v>
      </c>
      <c r="AJ193" s="140">
        <f>+rawWB2C!AJ195</f>
        <v>8.0878396655152631</v>
      </c>
      <c r="AK193" s="140">
        <f>+rawWB2C!AK195</f>
        <v>7.8100522653505227</v>
      </c>
      <c r="AL193" s="140">
        <f>+rawWB2C!AL195</f>
        <v>7.548885029253289</v>
      </c>
      <c r="AM193" s="140">
        <f>+rawWB2C!AM195</f>
        <v>7.3061342056616523</v>
      </c>
      <c r="AN193" s="140"/>
      <c r="AO193" s="140"/>
      <c r="AP193" s="140"/>
      <c r="AQ193" s="140"/>
      <c r="AR193" s="140"/>
      <c r="AS193" s="140"/>
      <c r="AT193" s="140"/>
      <c r="AU193" s="140"/>
      <c r="AV193" s="140"/>
      <c r="AW193" s="140"/>
      <c r="AX193" s="117"/>
      <c r="AY193" s="140"/>
      <c r="AZ193" s="140"/>
      <c r="BA193" s="140"/>
      <c r="BB193" s="140"/>
      <c r="BC193" s="140"/>
      <c r="BD193" s="140"/>
      <c r="BE193" s="140"/>
      <c r="BF193" s="140"/>
      <c r="BG193" s="140"/>
      <c r="BH193" s="100"/>
      <c r="BI193" s="100"/>
      <c r="BJ193" s="100"/>
      <c r="BK193" s="100"/>
      <c r="BL193" s="100"/>
      <c r="BM193" s="100"/>
      <c r="BN193" s="100"/>
      <c r="BO193" s="100"/>
      <c r="BP193" s="100"/>
      <c r="BQ193" s="100"/>
      <c r="BR193" s="100"/>
      <c r="BS193" s="100"/>
    </row>
    <row r="194" spans="1:71" x14ac:dyDescent="0.25">
      <c r="A194" s="139" t="str">
        <f>+IF(AND(B194='1.5C'!B194,'1.5C'!C194=WB2C!C194),"","NFG")</f>
        <v/>
      </c>
      <c r="B194" s="100" t="str">
        <f t="shared" ref="B194:C194" si="105">+B112</f>
        <v>Liquefied Gas Tanker</v>
      </c>
      <c r="C194" s="100" t="str">
        <f t="shared" si="105"/>
        <v>Liquefied Gas Tanker (cbm) 100,000 - 199,999</v>
      </c>
      <c r="D194" s="140">
        <f>+rawWB2C!D196</f>
        <v>18.921694287876342</v>
      </c>
      <c r="E194" s="140">
        <f>+rawWB2C!E196</f>
        <v>18.776372922880661</v>
      </c>
      <c r="F194" s="140">
        <f>+rawWB2C!F196</f>
        <v>18.714148996494824</v>
      </c>
      <c r="G194" s="140">
        <f>+rawWB2C!G196</f>
        <v>18.550153805531849</v>
      </c>
      <c r="H194" s="140">
        <f>+rawWB2C!H196</f>
        <v>17.832789890293117</v>
      </c>
      <c r="I194" s="140">
        <f>+rawWB2C!I196</f>
        <v>17.153149429802735</v>
      </c>
      <c r="J194" s="140">
        <f>+rawWB2C!J196</f>
        <v>16.474930394426032</v>
      </c>
      <c r="K194" s="140">
        <f>+rawWB2C!K196</f>
        <v>15.823976219909371</v>
      </c>
      <c r="L194" s="140">
        <f>+rawWB2C!L196</f>
        <v>15.200430849404922</v>
      </c>
      <c r="M194" s="140">
        <f>+rawWB2C!M196</f>
        <v>14.604438226064802</v>
      </c>
      <c r="N194" s="140">
        <f>+rawWB2C!N196</f>
        <v>14.036142293041147</v>
      </c>
      <c r="O194" s="140">
        <f>+rawWB2C!O196</f>
        <v>13.496463032079582</v>
      </c>
      <c r="P194" s="140">
        <f>+rawWB2C!P196</f>
        <v>12.989424579299479</v>
      </c>
      <c r="Q194" s="140">
        <f>+rawWB2C!Q196</f>
        <v>12.519827109413713</v>
      </c>
      <c r="R194" s="140">
        <f>+rawWB2C!R196</f>
        <v>12.092470797135165</v>
      </c>
      <c r="S194" s="140">
        <f>+rawWB2C!S196</f>
        <v>11.712155817176711</v>
      </c>
      <c r="T194" s="140">
        <f>+rawWB2C!T196</f>
        <v>11.379237024590807</v>
      </c>
      <c r="U194" s="140">
        <f>+rawWB2C!U196</f>
        <v>11.076287995788427</v>
      </c>
      <c r="V194" s="140">
        <f>+rawWB2C!V196</f>
        <v>10.781436987520134</v>
      </c>
      <c r="W194" s="140">
        <f>+rawWB2C!W196</f>
        <v>10.472812256536519</v>
      </c>
      <c r="X194" s="140">
        <f>+rawWB2C!X196</f>
        <v>10.128542059588169</v>
      </c>
      <c r="Y194" s="140">
        <f>+rawWB2C!Y196</f>
        <v>9.7350725325330494</v>
      </c>
      <c r="Z194" s="140">
        <f>+rawWB2C!Z196</f>
        <v>9.3121213276588168</v>
      </c>
      <c r="AA194" s="140">
        <f>+rawWB2C!AA196</f>
        <v>8.8877239763604621</v>
      </c>
      <c r="AB194" s="140">
        <f>+rawWB2C!AB196</f>
        <v>8.4899160100330633</v>
      </c>
      <c r="AC194" s="140">
        <f>+rawWB2C!AC196</f>
        <v>8.1467329600716134</v>
      </c>
      <c r="AD194" s="140">
        <f>+rawWB2C!AD196</f>
        <v>7.8679123337357852</v>
      </c>
      <c r="AE194" s="140">
        <f>+rawWB2C!AE196</f>
        <v>7.6039555239007202</v>
      </c>
      <c r="AF194" s="140">
        <f>+rawWB2C!AF196</f>
        <v>7.3428898279347532</v>
      </c>
      <c r="AG194" s="140">
        <f>+rawWB2C!AG196</f>
        <v>7.0866985253633628</v>
      </c>
      <c r="AH194" s="140">
        <f>+rawWB2C!AH196</f>
        <v>6.8373648957119944</v>
      </c>
      <c r="AI194" s="140">
        <f>+rawWB2C!AI196</f>
        <v>6.5967773285079305</v>
      </c>
      <c r="AJ194" s="140">
        <f>+rawWB2C!AJ196</f>
        <v>6.3664446532855026</v>
      </c>
      <c r="AK194" s="140">
        <f>+rawWB2C!AK196</f>
        <v>6.1477808095808033</v>
      </c>
      <c r="AL194" s="140">
        <f>+rawWB2C!AL196</f>
        <v>5.9421997369299699</v>
      </c>
      <c r="AM194" s="140">
        <f>+rawWB2C!AM196</f>
        <v>5.7511153748690944</v>
      </c>
      <c r="AN194" s="140"/>
      <c r="AO194" s="140"/>
      <c r="AP194" s="140"/>
      <c r="AQ194" s="140"/>
      <c r="AR194" s="140"/>
      <c r="AS194" s="140"/>
      <c r="AT194" s="140"/>
      <c r="AU194" s="140"/>
      <c r="AV194" s="140"/>
      <c r="AW194" s="140"/>
      <c r="AX194" s="117"/>
      <c r="AY194" s="140"/>
      <c r="AZ194" s="140"/>
      <c r="BA194" s="140"/>
      <c r="BB194" s="140"/>
      <c r="BC194" s="140"/>
      <c r="BD194" s="140"/>
      <c r="BE194" s="140"/>
      <c r="BF194" s="140"/>
      <c r="BG194" s="140"/>
      <c r="BH194" s="100"/>
      <c r="BI194" s="100"/>
      <c r="BJ194" s="100"/>
      <c r="BK194" s="100"/>
      <c r="BL194" s="100"/>
      <c r="BM194" s="100"/>
      <c r="BN194" s="100"/>
      <c r="BO194" s="100"/>
      <c r="BP194" s="100"/>
      <c r="BQ194" s="100"/>
      <c r="BR194" s="100"/>
      <c r="BS194" s="100"/>
    </row>
    <row r="195" spans="1:71" x14ac:dyDescent="0.25">
      <c r="A195" s="139" t="str">
        <f>+IF(AND(B195='1.5C'!B195,'1.5C'!C195=WB2C!C195),"","NFG")</f>
        <v/>
      </c>
      <c r="B195" s="100" t="str">
        <f t="shared" ref="B195:C195" si="106">+B113</f>
        <v>Liquefied Gas Tanker</v>
      </c>
      <c r="C195" s="100" t="str">
        <f t="shared" si="106"/>
        <v>Liquefied Gas Tanker (cbm) &gt;200,000</v>
      </c>
      <c r="D195" s="140">
        <f>+rawWB2C!D197</f>
        <v>19.114644966479961</v>
      </c>
      <c r="E195" s="140">
        <f>+rawWB2C!E197</f>
        <v>19.374042516350915</v>
      </c>
      <c r="F195" s="140">
        <f>+rawWB2C!F197</f>
        <v>19.920221192818435</v>
      </c>
      <c r="G195" s="140">
        <f>+rawWB2C!G197</f>
        <v>19.2002640327918</v>
      </c>
      <c r="H195" s="140">
        <f>+rawWB2C!H197</f>
        <v>18.457759322341719</v>
      </c>
      <c r="I195" s="140">
        <f>+rawWB2C!I197</f>
        <v>17.754300125960707</v>
      </c>
      <c r="J195" s="140">
        <f>+rawWB2C!J197</f>
        <v>17.052312170075687</v>
      </c>
      <c r="K195" s="140">
        <f>+rawWB2C!K197</f>
        <v>16.378544601623464</v>
      </c>
      <c r="L195" s="140">
        <f>+rawWB2C!L197</f>
        <v>15.73314640839985</v>
      </c>
      <c r="M195" s="140">
        <f>+rawWB2C!M197</f>
        <v>15.116266578200596</v>
      </c>
      <c r="N195" s="140">
        <f>+rawWB2C!N197</f>
        <v>14.528054098821475</v>
      </c>
      <c r="O195" s="140">
        <f>+rawWB2C!O197</f>
        <v>13.969461193764594</v>
      </c>
      <c r="P195" s="140">
        <f>+rawWB2C!P197</f>
        <v>13.444653029357188</v>
      </c>
      <c r="Q195" s="140">
        <f>+rawWB2C!Q197</f>
        <v>12.958598007632844</v>
      </c>
      <c r="R195" s="140">
        <f>+rawWB2C!R197</f>
        <v>12.516264530625154</v>
      </c>
      <c r="S195" s="140">
        <f>+rawWB2C!S197</f>
        <v>12.122621000367705</v>
      </c>
      <c r="T195" s="140">
        <f>+rawWB2C!T197</f>
        <v>11.778034708192518</v>
      </c>
      <c r="U195" s="140">
        <f>+rawWB2C!U197</f>
        <v>11.464468502625589</v>
      </c>
      <c r="V195" s="140">
        <f>+rawWB2C!V197</f>
        <v>11.159284121491355</v>
      </c>
      <c r="W195" s="140">
        <f>+rawWB2C!W197</f>
        <v>10.839843302614284</v>
      </c>
      <c r="X195" s="140">
        <f>+rawWB2C!X197</f>
        <v>10.483507783818833</v>
      </c>
      <c r="Y195" s="140">
        <f>+rawWB2C!Y197</f>
        <v>10.076248691117236</v>
      </c>
      <c r="Z195" s="140">
        <f>+rawWB2C!Z197</f>
        <v>9.6384747032729408</v>
      </c>
      <c r="AA195" s="140">
        <f>+rawWB2C!AA197</f>
        <v>9.1992038872371236</v>
      </c>
      <c r="AB195" s="140">
        <f>+rawWB2C!AB197</f>
        <v>8.787454309961042</v>
      </c>
      <c r="AC195" s="140">
        <f>+rawWB2C!AC197</f>
        <v>8.4322440383958739</v>
      </c>
      <c r="AD195" s="140">
        <f>+rawWB2C!AD197</f>
        <v>8.1436518412875234</v>
      </c>
      <c r="AE195" s="140">
        <f>+rawWB2C!AE197</f>
        <v>7.8704443792245771</v>
      </c>
      <c r="AF195" s="140">
        <f>+rawWB2C!AF197</f>
        <v>7.6002293532469309</v>
      </c>
      <c r="AG195" s="140">
        <f>+rawWB2C!AG197</f>
        <v>7.3350595490586405</v>
      </c>
      <c r="AH195" s="140">
        <f>+rawWB2C!AH197</f>
        <v>7.0769877523637259</v>
      </c>
      <c r="AI195" s="140">
        <f>+rawWB2C!AI197</f>
        <v>6.8279685333453086</v>
      </c>
      <c r="AJ195" s="140">
        <f>+rawWB2C!AJ197</f>
        <v>6.5895636001025943</v>
      </c>
      <c r="AK195" s="140">
        <f>+rawWB2C!AK197</f>
        <v>6.3632364452138122</v>
      </c>
      <c r="AL195" s="140">
        <f>+rawWB2C!AL197</f>
        <v>6.1504505612572347</v>
      </c>
      <c r="AM195" s="140">
        <f>+rawWB2C!AM197</f>
        <v>5.952669440811091</v>
      </c>
      <c r="AN195" s="140"/>
      <c r="AO195" s="140"/>
      <c r="AP195" s="140"/>
      <c r="AQ195" s="140"/>
      <c r="AR195" s="140"/>
      <c r="AS195" s="140"/>
      <c r="AT195" s="140"/>
      <c r="AU195" s="140"/>
      <c r="AV195" s="140"/>
      <c r="AW195" s="140"/>
      <c r="AX195" s="117"/>
      <c r="AY195" s="140"/>
      <c r="AZ195" s="140"/>
      <c r="BA195" s="140"/>
      <c r="BB195" s="140"/>
      <c r="BC195" s="140"/>
      <c r="BD195" s="140"/>
      <c r="BE195" s="140"/>
      <c r="BF195" s="140"/>
      <c r="BG195" s="140"/>
      <c r="BH195" s="100"/>
      <c r="BI195" s="100"/>
      <c r="BJ195" s="100"/>
      <c r="BK195" s="100"/>
      <c r="BL195" s="100"/>
      <c r="BM195" s="100"/>
      <c r="BN195" s="100"/>
      <c r="BO195" s="100"/>
      <c r="BP195" s="100"/>
      <c r="BQ195" s="100"/>
      <c r="BR195" s="100"/>
      <c r="BS195" s="100"/>
    </row>
    <row r="196" spans="1:71" x14ac:dyDescent="0.25">
      <c r="A196" s="139" t="str">
        <f>+IF(AND(B196='1.5C'!B196,'1.5C'!C196=WB2C!C196),"","NFG")</f>
        <v/>
      </c>
      <c r="B196" s="100" t="str">
        <f t="shared" ref="B196:C196" si="107">+B114</f>
        <v>Oil Tanker</v>
      </c>
      <c r="C196" s="100" t="str">
        <f t="shared" si="107"/>
        <v>Oil Tanker (DWT) 0 - 4,999</v>
      </c>
      <c r="D196" s="140">
        <f>+rawWB2C!D198</f>
        <v>133.80578846585595</v>
      </c>
      <c r="E196" s="140">
        <f>+rawWB2C!E198</f>
        <v>137.45765319094383</v>
      </c>
      <c r="F196" s="140">
        <f>+rawWB2C!F198</f>
        <v>133.92590371981527</v>
      </c>
      <c r="G196" s="140">
        <f>+rawWB2C!G198</f>
        <v>129.87646611033875</v>
      </c>
      <c r="H196" s="140">
        <f>+rawWB2C!H198</f>
        <v>124.85393685246818</v>
      </c>
      <c r="I196" s="140">
        <f>+rawWB2C!I198</f>
        <v>120.09552340967659</v>
      </c>
      <c r="J196" s="140">
        <f>+rawWB2C!J198</f>
        <v>115.34706188817582</v>
      </c>
      <c r="K196" s="140">
        <f>+rawWB2C!K198</f>
        <v>110.7894917099283</v>
      </c>
      <c r="L196" s="140">
        <f>+rawWB2C!L198</f>
        <v>106.42382067401326</v>
      </c>
      <c r="M196" s="140">
        <f>+rawWB2C!M198</f>
        <v>102.25105657950952</v>
      </c>
      <c r="N196" s="140">
        <f>+rawWB2C!N198</f>
        <v>98.272207225496103</v>
      </c>
      <c r="O196" s="140">
        <f>+rawWB2C!O198</f>
        <v>94.493713743365234</v>
      </c>
      <c r="P196" s="140">
        <f>+rawWB2C!P198</f>
        <v>90.943750593760726</v>
      </c>
      <c r="Q196" s="140">
        <f>+rawWB2C!Q198</f>
        <v>87.65592556963982</v>
      </c>
      <c r="R196" s="140">
        <f>+rawWB2C!R198</f>
        <v>84.663846463959715</v>
      </c>
      <c r="S196" s="140">
        <f>+rawWB2C!S198</f>
        <v>82.001121069677609</v>
      </c>
      <c r="T196" s="140">
        <f>+rawWB2C!T198</f>
        <v>79.670233857848459</v>
      </c>
      <c r="U196" s="140">
        <f>+rawWB2C!U198</f>
        <v>77.549176011919485</v>
      </c>
      <c r="V196" s="140">
        <f>+rawWB2C!V198</f>
        <v>75.484815393435753</v>
      </c>
      <c r="W196" s="140">
        <f>+rawWB2C!W198</f>
        <v>73.324019863942496</v>
      </c>
      <c r="X196" s="140">
        <f>+rawWB2C!X198</f>
        <v>70.913657284984879</v>
      </c>
      <c r="Y196" s="140">
        <f>+rawWB2C!Y198</f>
        <v>68.15883205648538</v>
      </c>
      <c r="Z196" s="140">
        <f>+rawWB2C!Z198</f>
        <v>65.197594731876549</v>
      </c>
      <c r="AA196" s="140">
        <f>+rawWB2C!AA198</f>
        <v>62.226232402967931</v>
      </c>
      <c r="AB196" s="140">
        <f>+rawWB2C!AB198</f>
        <v>59.441032161569609</v>
      </c>
      <c r="AC196" s="140">
        <f>+rawWB2C!AC198</f>
        <v>57.038281099491122</v>
      </c>
      <c r="AD196" s="140">
        <f>+rawWB2C!AD198</f>
        <v>55.086155095211325</v>
      </c>
      <c r="AE196" s="140">
        <f>+rawWB2C!AE198</f>
        <v>53.238096150443241</v>
      </c>
      <c r="AF196" s="140">
        <f>+rawWB2C!AF198</f>
        <v>51.410278959807073</v>
      </c>
      <c r="AG196" s="140">
        <f>+rawWB2C!AG198</f>
        <v>49.616589194482636</v>
      </c>
      <c r="AH196" s="140">
        <f>+rawWB2C!AH198</f>
        <v>47.870912525649466</v>
      </c>
      <c r="AI196" s="140">
        <f>+rawWB2C!AI198</f>
        <v>46.186470264624688</v>
      </c>
      <c r="AJ196" s="140">
        <f>+rawWB2C!AJ198</f>
        <v>44.573826283273526</v>
      </c>
      <c r="AK196" s="140">
        <f>+rawWB2C!AK198</f>
        <v>43.042880093598221</v>
      </c>
      <c r="AL196" s="140">
        <f>+rawWB2C!AL198</f>
        <v>41.603531207601343</v>
      </c>
      <c r="AM196" s="140">
        <f>+rawWB2C!AM198</f>
        <v>40.265679137285126</v>
      </c>
      <c r="AN196" s="140"/>
      <c r="AO196" s="140"/>
      <c r="AP196" s="140"/>
      <c r="AQ196" s="140"/>
      <c r="AR196" s="140"/>
      <c r="AS196" s="140"/>
      <c r="AT196" s="140"/>
      <c r="AU196" s="140"/>
      <c r="AV196" s="140"/>
      <c r="AW196" s="140"/>
      <c r="AX196" s="117"/>
      <c r="AY196" s="140"/>
      <c r="AZ196" s="140"/>
      <c r="BA196" s="140"/>
      <c r="BB196" s="140"/>
      <c r="BC196" s="140"/>
      <c r="BD196" s="140"/>
      <c r="BE196" s="140"/>
      <c r="BF196" s="140"/>
      <c r="BG196" s="140"/>
      <c r="BH196" s="100"/>
      <c r="BI196" s="100"/>
      <c r="BJ196" s="100"/>
      <c r="BK196" s="100"/>
      <c r="BL196" s="100"/>
      <c r="BM196" s="100"/>
      <c r="BN196" s="100"/>
      <c r="BO196" s="100"/>
      <c r="BP196" s="100"/>
      <c r="BQ196" s="100"/>
      <c r="BR196" s="100"/>
      <c r="BS196" s="100"/>
    </row>
    <row r="197" spans="1:71" x14ac:dyDescent="0.25">
      <c r="A197" s="139" t="str">
        <f>+IF(AND(B197='1.5C'!B197,'1.5C'!C197=WB2C!C197),"","NFG")</f>
        <v/>
      </c>
      <c r="B197" s="100" t="str">
        <f t="shared" ref="B197:C197" si="108">+B115</f>
        <v>Oil Tanker</v>
      </c>
      <c r="C197" s="100" t="str">
        <f t="shared" si="108"/>
        <v>Oil Tanker (DWT) 5,000 - 9,999</v>
      </c>
      <c r="D197" s="140">
        <f>+rawWB2C!D199</f>
        <v>75.869940711761117</v>
      </c>
      <c r="E197" s="140">
        <f>+rawWB2C!E199</f>
        <v>76.724085863387785</v>
      </c>
      <c r="F197" s="140">
        <f>+rawWB2C!F199</f>
        <v>74.788428204360017</v>
      </c>
      <c r="G197" s="140">
        <f>+rawWB2C!G199</f>
        <v>73.217488028301204</v>
      </c>
      <c r="H197" s="140">
        <f>+rawWB2C!H199</f>
        <v>70.386051457664038</v>
      </c>
      <c r="I197" s="140">
        <f>+rawWB2C!I199</f>
        <v>67.703509425874287</v>
      </c>
      <c r="J197" s="140">
        <f>+rawWB2C!J199</f>
        <v>65.026577761380409</v>
      </c>
      <c r="K197" s="140">
        <f>+rawWB2C!K199</f>
        <v>62.45726054820274</v>
      </c>
      <c r="L197" s="140">
        <f>+rawWB2C!L199</f>
        <v>59.996125930203107</v>
      </c>
      <c r="M197" s="140">
        <f>+rawWB2C!M199</f>
        <v>57.643742051243137</v>
      </c>
      <c r="N197" s="140">
        <f>+rawWB2C!N199</f>
        <v>55.400677055184531</v>
      </c>
      <c r="O197" s="140">
        <f>+rawWB2C!O199</f>
        <v>53.270562111512625</v>
      </c>
      <c r="P197" s="140">
        <f>+rawWB2C!P199</f>
        <v>51.269280492206327</v>
      </c>
      <c r="Q197" s="140">
        <f>+rawWB2C!Q199</f>
        <v>49.415778494868263</v>
      </c>
      <c r="R197" s="140">
        <f>+rawWB2C!R199</f>
        <v>47.72900241710105</v>
      </c>
      <c r="S197" s="140">
        <f>+rawWB2C!S199</f>
        <v>46.227898556507306</v>
      </c>
      <c r="T197" s="140">
        <f>+rawWB2C!T199</f>
        <v>44.913867526571259</v>
      </c>
      <c r="U197" s="140">
        <f>+rawWB2C!U199</f>
        <v>43.718127204304544</v>
      </c>
      <c r="V197" s="140">
        <f>+rawWB2C!V199</f>
        <v>42.554349782600454</v>
      </c>
      <c r="W197" s="140">
        <f>+rawWB2C!W199</f>
        <v>41.336207454352376</v>
      </c>
      <c r="X197" s="140">
        <f>+rawWB2C!X199</f>
        <v>39.977372412453704</v>
      </c>
      <c r="Y197" s="140">
        <f>+rawWB2C!Y199</f>
        <v>38.424347532516137</v>
      </c>
      <c r="Z197" s="140">
        <f>+rawWB2C!Z199</f>
        <v>36.754958421025322</v>
      </c>
      <c r="AA197" s="140">
        <f>+rawWB2C!AA199</f>
        <v>35.079861367185067</v>
      </c>
      <c r="AB197" s="140">
        <f>+rawWB2C!AB199</f>
        <v>33.509712660199497</v>
      </c>
      <c r="AC197" s="140">
        <f>+rawWB2C!AC199</f>
        <v>32.155168589272428</v>
      </c>
      <c r="AD197" s="140">
        <f>+rawWB2C!AD199</f>
        <v>31.054663111808459</v>
      </c>
      <c r="AE197" s="140">
        <f>+rawWB2C!AE199</f>
        <v>30.012825142878835</v>
      </c>
      <c r="AF197" s="140">
        <f>+rawWB2C!AF199</f>
        <v>28.982398405215445</v>
      </c>
      <c r="AG197" s="140">
        <f>+rawWB2C!AG199</f>
        <v>27.971210906415198</v>
      </c>
      <c r="AH197" s="140">
        <f>+rawWB2C!AH199</f>
        <v>26.987090654074866</v>
      </c>
      <c r="AI197" s="140">
        <f>+rawWB2C!AI199</f>
        <v>26.037491124810121</v>
      </c>
      <c r="AJ197" s="140">
        <f>+rawWB2C!AJ199</f>
        <v>25.128367671311011</v>
      </c>
      <c r="AK197" s="140">
        <f>+rawWB2C!AK199</f>
        <v>24.265301115286189</v>
      </c>
      <c r="AL197" s="140">
        <f>+rawWB2C!AL199</f>
        <v>23.453872278444468</v>
      </c>
      <c r="AM197" s="140">
        <f>+rawWB2C!AM199</f>
        <v>22.699661982494497</v>
      </c>
      <c r="AN197" s="140"/>
      <c r="AO197" s="140"/>
      <c r="AP197" s="140"/>
      <c r="AQ197" s="140"/>
      <c r="AR197" s="140"/>
      <c r="AS197" s="140"/>
      <c r="AT197" s="140"/>
      <c r="AU197" s="140"/>
      <c r="AV197" s="140"/>
      <c r="AW197" s="140"/>
      <c r="AX197" s="117"/>
      <c r="AY197" s="140"/>
      <c r="AZ197" s="140"/>
      <c r="BA197" s="140"/>
      <c r="BB197" s="140"/>
      <c r="BC197" s="140"/>
      <c r="BD197" s="140"/>
      <c r="BE197" s="140"/>
      <c r="BF197" s="140"/>
      <c r="BG197" s="140"/>
      <c r="BH197" s="100"/>
      <c r="BI197" s="100"/>
      <c r="BJ197" s="100"/>
      <c r="BK197" s="100"/>
      <c r="BL197" s="100"/>
      <c r="BM197" s="100"/>
      <c r="BN197" s="100"/>
      <c r="BO197" s="100"/>
      <c r="BP197" s="100"/>
      <c r="BQ197" s="100"/>
      <c r="BR197" s="100"/>
      <c r="BS197" s="100"/>
    </row>
    <row r="198" spans="1:71" x14ac:dyDescent="0.25">
      <c r="A198" s="139" t="str">
        <f>+IF(AND(B198='1.5C'!B198,'1.5C'!C198=WB2C!C198),"","NFG")</f>
        <v/>
      </c>
      <c r="B198" s="100" t="str">
        <f t="shared" ref="B198:C198" si="109">+B116</f>
        <v>Oil Tanker</v>
      </c>
      <c r="C198" s="100" t="str">
        <f t="shared" si="109"/>
        <v>Oil Tanker (DWT) 10,000 - 19,999</v>
      </c>
      <c r="D198" s="140">
        <f>+rawWB2C!D200</f>
        <v>56.588891997554121</v>
      </c>
      <c r="E198" s="140">
        <f>+rawWB2C!E200</f>
        <v>55.138574974437397</v>
      </c>
      <c r="F198" s="140">
        <f>+rawWB2C!F200</f>
        <v>54.426967465702035</v>
      </c>
      <c r="G198" s="140">
        <f>+rawWB2C!G200</f>
        <v>59.213859248780516</v>
      </c>
      <c r="H198" s="140">
        <f>+rawWB2C!H200</f>
        <v>56.923965248309585</v>
      </c>
      <c r="I198" s="140">
        <f>+rawWB2C!I200</f>
        <v>54.754488111400207</v>
      </c>
      <c r="J198" s="140">
        <f>+rawWB2C!J200</f>
        <v>52.589548298951662</v>
      </c>
      <c r="K198" s="140">
        <f>+rawWB2C!K200</f>
        <v>50.511640521403152</v>
      </c>
      <c r="L198" s="140">
        <f>+rawWB2C!L200</f>
        <v>48.521224259017856</v>
      </c>
      <c r="M198" s="140">
        <f>+rawWB2C!M200</f>
        <v>46.618758992058766</v>
      </c>
      <c r="N198" s="140">
        <f>+rawWB2C!N200</f>
        <v>44.80470420078894</v>
      </c>
      <c r="O198" s="140">
        <f>+rawWB2C!O200</f>
        <v>43.081996554638096</v>
      </c>
      <c r="P198" s="140">
        <f>+rawWB2C!P200</f>
        <v>41.463481479701784</v>
      </c>
      <c r="Q198" s="140">
        <f>+rawWB2C!Q200</f>
        <v>39.964481591242262</v>
      </c>
      <c r="R198" s="140">
        <f>+rawWB2C!R200</f>
        <v>38.600319504521806</v>
      </c>
      <c r="S198" s="140">
        <f>+rawWB2C!S200</f>
        <v>37.386317834802661</v>
      </c>
      <c r="T198" s="140">
        <f>+rawWB2C!T200</f>
        <v>36.323609313238968</v>
      </c>
      <c r="U198" s="140">
        <f>+rawWB2C!U200</f>
        <v>35.356567134553131</v>
      </c>
      <c r="V198" s="140">
        <f>+rawWB2C!V200</f>
        <v>34.415374609359453</v>
      </c>
      <c r="W198" s="140">
        <f>+rawWB2C!W200</f>
        <v>33.430215048272323</v>
      </c>
      <c r="X198" s="140">
        <f>+rawWB2C!X200</f>
        <v>32.33127176190613</v>
      </c>
      <c r="Y198" s="140">
        <f>+rawWB2C!Y200</f>
        <v>31.075279523891471</v>
      </c>
      <c r="Z198" s="140">
        <f>+rawWB2C!Z200</f>
        <v>29.725178959924371</v>
      </c>
      <c r="AA198" s="140">
        <f>+rawWB2C!AA200</f>
        <v>28.37046215871694</v>
      </c>
      <c r="AB198" s="140">
        <f>+rawWB2C!AB200</f>
        <v>27.10062120898154</v>
      </c>
      <c r="AC198" s="140">
        <f>+rawWB2C!AC200</f>
        <v>26.005148199430291</v>
      </c>
      <c r="AD198" s="140">
        <f>+rawWB2C!AD200</f>
        <v>25.115126181468206</v>
      </c>
      <c r="AE198" s="140">
        <f>+rawWB2C!AE200</f>
        <v>24.272550882676363</v>
      </c>
      <c r="AF198" s="140">
        <f>+rawWB2C!AF200</f>
        <v>23.439204294951374</v>
      </c>
      <c r="AG198" s="140">
        <f>+rawWB2C!AG200</f>
        <v>22.621417235595555</v>
      </c>
      <c r="AH198" s="140">
        <f>+rawWB2C!AH200</f>
        <v>21.825520521911113</v>
      </c>
      <c r="AI198" s="140">
        <f>+rawWB2C!AI200</f>
        <v>21.057542073280697</v>
      </c>
      <c r="AJ198" s="140">
        <f>+rawWB2C!AJ200</f>
        <v>20.322298217407724</v>
      </c>
      <c r="AK198" s="140">
        <f>+rawWB2C!AK200</f>
        <v>19.624302384075808</v>
      </c>
      <c r="AL198" s="140">
        <f>+rawWB2C!AL200</f>
        <v>18.968068003068705</v>
      </c>
      <c r="AM198" s="140">
        <f>+rawWB2C!AM200</f>
        <v>18.358108504170023</v>
      </c>
      <c r="AN198" s="140"/>
      <c r="AO198" s="140"/>
      <c r="AP198" s="140"/>
      <c r="AQ198" s="140"/>
      <c r="AR198" s="140"/>
      <c r="AS198" s="140"/>
      <c r="AT198" s="140"/>
      <c r="AU198" s="140"/>
      <c r="AV198" s="140"/>
      <c r="AW198" s="140"/>
      <c r="AX198" s="117"/>
      <c r="AY198" s="140"/>
      <c r="AZ198" s="140"/>
      <c r="BA198" s="140"/>
      <c r="BB198" s="140"/>
      <c r="BC198" s="140"/>
      <c r="BD198" s="140"/>
      <c r="BE198" s="140"/>
      <c r="BF198" s="140"/>
      <c r="BG198" s="140"/>
      <c r="BH198" s="100"/>
      <c r="BI198" s="100"/>
      <c r="BJ198" s="100"/>
      <c r="BK198" s="100"/>
      <c r="BL198" s="100"/>
      <c r="BM198" s="100"/>
      <c r="BN198" s="100"/>
      <c r="BO198" s="100"/>
      <c r="BP198" s="100"/>
      <c r="BQ198" s="100"/>
      <c r="BR198" s="100"/>
      <c r="BS198" s="100"/>
    </row>
    <row r="199" spans="1:71" x14ac:dyDescent="0.25">
      <c r="A199" s="139" t="str">
        <f>+IF(AND(B199='1.5C'!B199,'1.5C'!C199=WB2C!C199),"","NFG")</f>
        <v/>
      </c>
      <c r="B199" s="100" t="str">
        <f t="shared" ref="B199:C199" si="110">+B117</f>
        <v>Oil Tanker</v>
      </c>
      <c r="C199" s="100" t="str">
        <f t="shared" si="110"/>
        <v>Oil Tanker (DWT) 20,000 - 59,999</v>
      </c>
      <c r="D199" s="140">
        <f>+rawWB2C!D201</f>
        <v>29.084590648992876</v>
      </c>
      <c r="E199" s="140">
        <f>+rawWB2C!E201</f>
        <v>29.208013336745676</v>
      </c>
      <c r="F199" s="140">
        <f>+rawWB2C!F201</f>
        <v>30.599660669314591</v>
      </c>
      <c r="G199" s="140">
        <f>+rawWB2C!G201</f>
        <v>30.114305797040558</v>
      </c>
      <c r="H199" s="140">
        <f>+rawWB2C!H201</f>
        <v>28.949737754223619</v>
      </c>
      <c r="I199" s="140">
        <f>+rawWB2C!I201</f>
        <v>27.846409939596796</v>
      </c>
      <c r="J199" s="140">
        <f>+rawWB2C!J201</f>
        <v>26.745389665435123</v>
      </c>
      <c r="K199" s="140">
        <f>+rawWB2C!K201</f>
        <v>25.68863114597697</v>
      </c>
      <c r="L199" s="140">
        <f>+rawWB2C!L201</f>
        <v>24.676368058427787</v>
      </c>
      <c r="M199" s="140">
        <f>+rawWB2C!M201</f>
        <v>23.708834079992926</v>
      </c>
      <c r="N199" s="140">
        <f>+rawWB2C!N201</f>
        <v>22.786262887877779</v>
      </c>
      <c r="O199" s="140">
        <f>+rawWB2C!O201</f>
        <v>21.910147979759291</v>
      </c>
      <c r="P199" s="140">
        <f>+rawWB2C!P201</f>
        <v>21.087022135200257</v>
      </c>
      <c r="Q199" s="140">
        <f>+rawWB2C!Q201</f>
        <v>20.324677954235067</v>
      </c>
      <c r="R199" s="140">
        <f>+rawWB2C!R201</f>
        <v>19.630908036898106</v>
      </c>
      <c r="S199" s="140">
        <f>+rawWB2C!S201</f>
        <v>19.013504983223758</v>
      </c>
      <c r="T199" s="140">
        <f>+rawWB2C!T201</f>
        <v>18.473044864638446</v>
      </c>
      <c r="U199" s="140">
        <f>+rawWB2C!U201</f>
        <v>17.981237638137138</v>
      </c>
      <c r="V199" s="140">
        <f>+rawWB2C!V201</f>
        <v>17.502576732106849</v>
      </c>
      <c r="W199" s="140">
        <f>+rawWB2C!W201</f>
        <v>17.001555574934645</v>
      </c>
      <c r="X199" s="140">
        <f>+rawWB2C!X201</f>
        <v>16.442667595007581</v>
      </c>
      <c r="Y199" s="140">
        <f>+rawWB2C!Y201</f>
        <v>15.803909459426988</v>
      </c>
      <c r="Z199" s="140">
        <f>+rawWB2C!Z201</f>
        <v>15.117290790151527</v>
      </c>
      <c r="AA199" s="140">
        <f>+rawWB2C!AA201</f>
        <v>14.428324447854061</v>
      </c>
      <c r="AB199" s="140">
        <f>+rawWB2C!AB201</f>
        <v>13.782523293207589</v>
      </c>
      <c r="AC199" s="140">
        <f>+rawWB2C!AC201</f>
        <v>13.225400186884976</v>
      </c>
      <c r="AD199" s="140">
        <f>+rawWB2C!AD201</f>
        <v>12.772762990879864</v>
      </c>
      <c r="AE199" s="140">
        <f>+rawWB2C!AE201</f>
        <v>12.34425570345166</v>
      </c>
      <c r="AF199" s="140">
        <f>+rawWB2C!AF201</f>
        <v>11.920441848113605</v>
      </c>
      <c r="AG199" s="140">
        <f>+rawWB2C!AG201</f>
        <v>11.504541079362227</v>
      </c>
      <c r="AH199" s="140">
        <f>+rawWB2C!AH201</f>
        <v>11.099773051693999</v>
      </c>
      <c r="AI199" s="140">
        <f>+rawWB2C!AI201</f>
        <v>10.709203375253438</v>
      </c>
      <c r="AJ199" s="140">
        <f>+rawWB2C!AJ201</f>
        <v>10.335281482776722</v>
      </c>
      <c r="AK199" s="140">
        <f>+rawWB2C!AK201</f>
        <v>9.9803027626479484</v>
      </c>
      <c r="AL199" s="140">
        <f>+rawWB2C!AL201</f>
        <v>9.6465626032512866</v>
      </c>
      <c r="AM199" s="140">
        <f>+rawWB2C!AM201</f>
        <v>9.3363563929708295</v>
      </c>
      <c r="AN199" s="140"/>
      <c r="AO199" s="140"/>
      <c r="AP199" s="140"/>
      <c r="AQ199" s="140"/>
      <c r="AR199" s="140"/>
      <c r="AS199" s="140"/>
      <c r="AT199" s="140"/>
      <c r="AU199" s="140"/>
      <c r="AV199" s="140"/>
      <c r="AW199" s="140"/>
      <c r="AX199" s="117"/>
      <c r="AY199" s="140"/>
      <c r="AZ199" s="140"/>
      <c r="BA199" s="140"/>
      <c r="BB199" s="140"/>
      <c r="BC199" s="140"/>
      <c r="BD199" s="140"/>
      <c r="BE199" s="140"/>
      <c r="BF199" s="140"/>
      <c r="BG199" s="140"/>
      <c r="BH199" s="100"/>
      <c r="BI199" s="100"/>
      <c r="BJ199" s="100"/>
      <c r="BK199" s="100"/>
      <c r="BL199" s="100"/>
      <c r="BM199" s="100"/>
      <c r="BN199" s="100"/>
      <c r="BO199" s="100"/>
      <c r="BP199" s="100"/>
      <c r="BQ199" s="100"/>
      <c r="BR199" s="100"/>
      <c r="BS199" s="100"/>
    </row>
    <row r="200" spans="1:71" x14ac:dyDescent="0.25">
      <c r="A200" s="139" t="str">
        <f>+IF(AND(B200='1.5C'!B200,'1.5C'!C200=WB2C!C200),"","NFG")</f>
        <v/>
      </c>
      <c r="B200" s="100" t="str">
        <f t="shared" ref="B200:C200" si="111">+B118</f>
        <v>Oil Tanker</v>
      </c>
      <c r="C200" s="100" t="str">
        <f t="shared" si="111"/>
        <v>Oil Tanker (DWT) 60,000 - 79,999</v>
      </c>
      <c r="D200" s="140">
        <f>+rawWB2C!D202</f>
        <v>18.065540070357514</v>
      </c>
      <c r="E200" s="140">
        <f>+rawWB2C!E202</f>
        <v>17.681674254454354</v>
      </c>
      <c r="F200" s="140">
        <f>+rawWB2C!F202</f>
        <v>17.798141369197271</v>
      </c>
      <c r="G200" s="140">
        <f>+rawWB2C!G202</f>
        <v>17.471344363752038</v>
      </c>
      <c r="H200" s="140">
        <f>+rawWB2C!H202</f>
        <v>16.795699723354083</v>
      </c>
      <c r="I200" s="140">
        <f>+rawWB2C!I202</f>
        <v>16.155584678851032</v>
      </c>
      <c r="J200" s="140">
        <f>+rawWB2C!J202</f>
        <v>15.516808394549578</v>
      </c>
      <c r="K200" s="140">
        <f>+rawWB2C!K202</f>
        <v>14.903711346016699</v>
      </c>
      <c r="L200" s="140">
        <f>+rawWB2C!L202</f>
        <v>14.316429105194642</v>
      </c>
      <c r="M200" s="140">
        <f>+rawWB2C!M202</f>
        <v>13.755097244025597</v>
      </c>
      <c r="N200" s="140">
        <f>+rawWB2C!N202</f>
        <v>13.219851334451784</v>
      </c>
      <c r="O200" s="140">
        <f>+rawWB2C!O202</f>
        <v>12.711557855428289</v>
      </c>
      <c r="P200" s="140">
        <f>+rawWB2C!P202</f>
        <v>12.234006913961515</v>
      </c>
      <c r="Q200" s="140">
        <f>+rawWB2C!Q202</f>
        <v>11.791719524070752</v>
      </c>
      <c r="R200" s="140">
        <f>+rawWB2C!R202</f>
        <v>11.389216699775297</v>
      </c>
      <c r="S200" s="140">
        <f>+rawWB2C!S202</f>
        <v>11.031019455094441</v>
      </c>
      <c r="T200" s="140">
        <f>+rawWB2C!T202</f>
        <v>10.717462008002096</v>
      </c>
      <c r="U200" s="140">
        <f>+rawWB2C!U202</f>
        <v>10.432131392290856</v>
      </c>
      <c r="V200" s="140">
        <f>+rawWB2C!V202</f>
        <v>10.154427845707936</v>
      </c>
      <c r="W200" s="140">
        <f>+rawWB2C!W202</f>
        <v>9.8637516060005819</v>
      </c>
      <c r="X200" s="140">
        <f>+rawWB2C!X202</f>
        <v>9.5395029109160348</v>
      </c>
      <c r="Y200" s="140">
        <f>+rawWB2C!Y202</f>
        <v>9.1689161397285837</v>
      </c>
      <c r="Z200" s="140">
        <f>+rawWB2C!Z202</f>
        <v>8.7705622378208847</v>
      </c>
      <c r="AA200" s="140">
        <f>+rawWB2C!AA202</f>
        <v>8.3708462921026001</v>
      </c>
      <c r="AB200" s="140">
        <f>+rawWB2C!AB202</f>
        <v>7.9961733894834728</v>
      </c>
      <c r="AC200" s="140">
        <f>+rawWB2C!AC202</f>
        <v>7.6729486168731684</v>
      </c>
      <c r="AD200" s="140">
        <f>+rawWB2C!AD202</f>
        <v>7.4103431835436835</v>
      </c>
      <c r="AE200" s="140">
        <f>+rawWB2C!AE202</f>
        <v>7.1617371412363378</v>
      </c>
      <c r="AF200" s="140">
        <f>+rawWB2C!AF202</f>
        <v>6.9158540761361538</v>
      </c>
      <c r="AG200" s="140">
        <f>+rawWB2C!AG202</f>
        <v>6.674561927448516</v>
      </c>
      <c r="AH200" s="140">
        <f>+rawWB2C!AH202</f>
        <v>6.4397286343787723</v>
      </c>
      <c r="AI200" s="140">
        <f>+rawWB2C!AI202</f>
        <v>6.2131327645911023</v>
      </c>
      <c r="AJ200" s="140">
        <f>+rawWB2C!AJ202</f>
        <v>5.9961953995847148</v>
      </c>
      <c r="AK200" s="140">
        <f>+rawWB2C!AK202</f>
        <v>5.7902482493175738</v>
      </c>
      <c r="AL200" s="140">
        <f>+rawWB2C!AL202</f>
        <v>5.5966230237476839</v>
      </c>
      <c r="AM200" s="140">
        <f>+rawWB2C!AM202</f>
        <v>5.416651432833012</v>
      </c>
      <c r="AN200" s="140"/>
      <c r="AO200" s="140"/>
      <c r="AP200" s="140"/>
      <c r="AQ200" s="140"/>
      <c r="AR200" s="140"/>
      <c r="AS200" s="140"/>
      <c r="AT200" s="140"/>
      <c r="AU200" s="140"/>
      <c r="AV200" s="140"/>
      <c r="AW200" s="140"/>
      <c r="AX200" s="117"/>
      <c r="AY200" s="140"/>
      <c r="AZ200" s="140"/>
      <c r="BA200" s="140"/>
      <c r="BB200" s="140"/>
      <c r="BC200" s="140"/>
      <c r="BD200" s="140"/>
      <c r="BE200" s="140"/>
      <c r="BF200" s="140"/>
      <c r="BG200" s="140"/>
      <c r="BH200" s="100"/>
      <c r="BI200" s="100"/>
      <c r="BJ200" s="100"/>
      <c r="BK200" s="100"/>
      <c r="BL200" s="100"/>
      <c r="BM200" s="100"/>
      <c r="BN200" s="100"/>
      <c r="BO200" s="100"/>
      <c r="BP200" s="100"/>
      <c r="BQ200" s="100"/>
      <c r="BR200" s="100"/>
      <c r="BS200" s="100"/>
    </row>
    <row r="201" spans="1:71" x14ac:dyDescent="0.25">
      <c r="A201" s="139" t="str">
        <f>+IF(AND(B201='1.5C'!B201,'1.5C'!C201=WB2C!C201),"","NFG")</f>
        <v/>
      </c>
      <c r="B201" s="100" t="str">
        <f t="shared" ref="B201:C201" si="112">+B119</f>
        <v>Oil Tanker</v>
      </c>
      <c r="C201" s="100" t="str">
        <f t="shared" si="112"/>
        <v>Oil Tanker (DWT) 80,000 - 119,999</v>
      </c>
      <c r="D201" s="140">
        <f>+rawWB2C!D203</f>
        <v>14.727060057769082</v>
      </c>
      <c r="E201" s="140">
        <f>+rawWB2C!E203</f>
        <v>14.783775848482772</v>
      </c>
      <c r="F201" s="140">
        <f>+rawWB2C!F203</f>
        <v>14.159671453350736</v>
      </c>
      <c r="G201" s="140">
        <f>+rawWB2C!G203</f>
        <v>13.637696887555611</v>
      </c>
      <c r="H201" s="140">
        <f>+rawWB2C!H203</f>
        <v>13.110305484947483</v>
      </c>
      <c r="I201" s="140">
        <f>+rawWB2C!I203</f>
        <v>12.610647601252603</v>
      </c>
      <c r="J201" s="140">
        <f>+rawWB2C!J203</f>
        <v>12.112034720475325</v>
      </c>
      <c r="K201" s="140">
        <f>+rawWB2C!K203</f>
        <v>11.633466412481035</v>
      </c>
      <c r="L201" s="140">
        <f>+rawWB2C!L203</f>
        <v>11.175048501356098</v>
      </c>
      <c r="M201" s="140">
        <f>+rawWB2C!M203</f>
        <v>10.736886811186832</v>
      </c>
      <c r="N201" s="140">
        <f>+rawWB2C!N203</f>
        <v>10.319087166059576</v>
      </c>
      <c r="O201" s="140">
        <f>+rawWB2C!O203</f>
        <v>9.9223259178968259</v>
      </c>
      <c r="P201" s="140">
        <f>+rawWB2C!P203</f>
        <v>9.5495615299655423</v>
      </c>
      <c r="Q201" s="140">
        <f>+rawWB2C!Q203</f>
        <v>9.2043229933688657</v>
      </c>
      <c r="R201" s="140">
        <f>+rawWB2C!R203</f>
        <v>8.8901392992099328</v>
      </c>
      <c r="S201" s="140">
        <f>+rawWB2C!S203</f>
        <v>8.6105394385918768</v>
      </c>
      <c r="T201" s="140">
        <f>+rawWB2C!T203</f>
        <v>8.3657842937529363</v>
      </c>
      <c r="U201" s="140">
        <f>+rawWB2C!U203</f>
        <v>8.1430623114718976</v>
      </c>
      <c r="V201" s="140">
        <f>+rawWB2C!V203</f>
        <v>7.9262938296626526</v>
      </c>
      <c r="W201" s="140">
        <f>+rawWB2C!W203</f>
        <v>7.6993991862391162</v>
      </c>
      <c r="X201" s="140">
        <f>+rawWB2C!X203</f>
        <v>7.4462987191151955</v>
      </c>
      <c r="Y201" s="140">
        <f>+rawWB2C!Y203</f>
        <v>7.1570279022410315</v>
      </c>
      <c r="Z201" s="140">
        <f>+rawWB2C!Z203</f>
        <v>6.8460827537117979</v>
      </c>
      <c r="AA201" s="140">
        <f>+rawWB2C!AA203</f>
        <v>6.5340744276588669</v>
      </c>
      <c r="AB201" s="140">
        <f>+rawWB2C!AB203</f>
        <v>6.2416140782136695</v>
      </c>
      <c r="AC201" s="140">
        <f>+rawWB2C!AC203</f>
        <v>5.9893128595075789</v>
      </c>
      <c r="AD201" s="140">
        <f>+rawWB2C!AD203</f>
        <v>5.7843295894048534</v>
      </c>
      <c r="AE201" s="140">
        <f>+rawWB2C!AE203</f>
        <v>5.5902738957607783</v>
      </c>
      <c r="AF201" s="140">
        <f>+rawWB2C!AF203</f>
        <v>5.398343690402541</v>
      </c>
      <c r="AG201" s="140">
        <f>+rawWB2C!AG203</f>
        <v>5.2099970402170985</v>
      </c>
      <c r="AH201" s="140">
        <f>+rawWB2C!AH203</f>
        <v>5.0266920120913801</v>
      </c>
      <c r="AI201" s="140">
        <f>+rawWB2C!AI203</f>
        <v>4.8498169117100023</v>
      </c>
      <c r="AJ201" s="140">
        <f>+rawWB2C!AJ203</f>
        <v>4.6804809999480996</v>
      </c>
      <c r="AK201" s="140">
        <f>+rawWB2C!AK203</f>
        <v>4.5197237764784362</v>
      </c>
      <c r="AL201" s="140">
        <f>+rawWB2C!AL203</f>
        <v>4.3685847409738061</v>
      </c>
      <c r="AM201" s="140">
        <f>+rawWB2C!AM203</f>
        <v>4.2281033931069745</v>
      </c>
      <c r="AN201" s="140"/>
      <c r="AO201" s="140"/>
      <c r="AP201" s="140"/>
      <c r="AQ201" s="140"/>
      <c r="AR201" s="140"/>
      <c r="AS201" s="140"/>
      <c r="AT201" s="140"/>
      <c r="AU201" s="140"/>
      <c r="AV201" s="140"/>
      <c r="AW201" s="140"/>
      <c r="AX201" s="117"/>
      <c r="AY201" s="140"/>
      <c r="AZ201" s="140"/>
      <c r="BA201" s="140"/>
      <c r="BB201" s="140"/>
      <c r="BC201" s="140"/>
      <c r="BD201" s="140"/>
      <c r="BE201" s="140"/>
      <c r="BF201" s="140"/>
      <c r="BG201" s="140"/>
      <c r="BH201" s="100"/>
      <c r="BI201" s="100"/>
      <c r="BJ201" s="100"/>
      <c r="BK201" s="100"/>
      <c r="BL201" s="100"/>
      <c r="BM201" s="100"/>
      <c r="BN201" s="100"/>
      <c r="BO201" s="100"/>
      <c r="BP201" s="100"/>
      <c r="BQ201" s="100"/>
      <c r="BR201" s="100"/>
      <c r="BS201" s="100"/>
    </row>
    <row r="202" spans="1:71" x14ac:dyDescent="0.25">
      <c r="A202" s="139" t="str">
        <f>+IF(AND(B202='1.5C'!B202,'1.5C'!C202=WB2C!C202),"","NFG")</f>
        <v/>
      </c>
      <c r="B202" s="100" t="str">
        <f t="shared" ref="B202:C202" si="113">+B120</f>
        <v>Oil Tanker</v>
      </c>
      <c r="C202" s="100" t="str">
        <f t="shared" si="113"/>
        <v>Oil Tanker (DWT) 120,000 - 199,999</v>
      </c>
      <c r="D202" s="140">
        <f>+rawWB2C!D204</f>
        <v>11.585039243879711</v>
      </c>
      <c r="E202" s="140">
        <f>+rawWB2C!E204</f>
        <v>10.925230503735417</v>
      </c>
      <c r="F202" s="140">
        <f>+rawWB2C!F204</f>
        <v>10.465632226404121</v>
      </c>
      <c r="G202" s="140">
        <f>+rawWB2C!G204</f>
        <v>10.124973082001757</v>
      </c>
      <c r="H202" s="140">
        <f>+rawWB2C!H204</f>
        <v>9.7334242890410465</v>
      </c>
      <c r="I202" s="140">
        <f>+rawWB2C!I204</f>
        <v>9.3624655660005764</v>
      </c>
      <c r="J202" s="140">
        <f>+rawWB2C!J204</f>
        <v>8.9922826797086834</v>
      </c>
      <c r="K202" s="140">
        <f>+rawWB2C!K204</f>
        <v>8.6369813941402374</v>
      </c>
      <c r="L202" s="140">
        <f>+rawWB2C!L204</f>
        <v>8.2966402757888815</v>
      </c>
      <c r="M202" s="140">
        <f>+rawWB2C!M204</f>
        <v>7.9713378911482327</v>
      </c>
      <c r="N202" s="140">
        <f>+rawWB2C!N204</f>
        <v>7.6611528067119146</v>
      </c>
      <c r="O202" s="140">
        <f>+rawWB2C!O204</f>
        <v>7.3665871633520768</v>
      </c>
      <c r="P202" s="140">
        <f>+rawWB2C!P204</f>
        <v>7.08983739945484</v>
      </c>
      <c r="Q202" s="140">
        <f>+rawWB2C!Q204</f>
        <v>6.8335235277848581</v>
      </c>
      <c r="R202" s="140">
        <f>+rawWB2C!R204</f>
        <v>6.600265561106788</v>
      </c>
      <c r="S202" s="140">
        <f>+rawWB2C!S204</f>
        <v>6.3926835121852816</v>
      </c>
      <c r="T202" s="140">
        <f>+rawWB2C!T204</f>
        <v>6.2109710666302682</v>
      </c>
      <c r="U202" s="140">
        <f>+rawWB2C!U204</f>
        <v>6.045616601432898</v>
      </c>
      <c r="V202" s="140">
        <f>+rawWB2C!V204</f>
        <v>5.8846821664296014</v>
      </c>
      <c r="W202" s="140">
        <f>+rawWB2C!W204</f>
        <v>5.7162298114568211</v>
      </c>
      <c r="X202" s="140">
        <f>+rawWB2C!X204</f>
        <v>5.5283215863509989</v>
      </c>
      <c r="Y202" s="140">
        <f>+rawWB2C!Y204</f>
        <v>5.3135595734973364</v>
      </c>
      <c r="Z202" s="140">
        <f>+rawWB2C!Z204</f>
        <v>5.0827059854761538</v>
      </c>
      <c r="AA202" s="140">
        <f>+rawWB2C!AA204</f>
        <v>4.8510630674165061</v>
      </c>
      <c r="AB202" s="140">
        <f>+rawWB2C!AB204</f>
        <v>4.6339330644474925</v>
      </c>
      <c r="AC202" s="140">
        <f>+rawWB2C!AC204</f>
        <v>4.44661822169817</v>
      </c>
      <c r="AD202" s="140">
        <f>+rawWB2C!AD204</f>
        <v>4.2944334276553704</v>
      </c>
      <c r="AE202" s="140">
        <f>+rawWB2C!AE204</f>
        <v>4.1503615443487156</v>
      </c>
      <c r="AF202" s="140">
        <f>+rawWB2C!AF204</f>
        <v>4.0078676776131621</v>
      </c>
      <c r="AG202" s="140">
        <f>+rawWB2C!AG204</f>
        <v>3.8680343333955656</v>
      </c>
      <c r="AH202" s="140">
        <f>+rawWB2C!AH204</f>
        <v>3.7319440176427614</v>
      </c>
      <c r="AI202" s="140">
        <f>+rawWB2C!AI204</f>
        <v>3.6006274438104189</v>
      </c>
      <c r="AJ202" s="140">
        <f>+rawWB2C!AJ204</f>
        <v>3.4749081553893668</v>
      </c>
      <c r="AK202" s="140">
        <f>+rawWB2C!AK204</f>
        <v>3.3555579033792249</v>
      </c>
      <c r="AL202" s="140">
        <f>+rawWB2C!AL204</f>
        <v>3.2433484387796372</v>
      </c>
      <c r="AM202" s="140">
        <f>+rawWB2C!AM204</f>
        <v>3.1390515125902225</v>
      </c>
      <c r="AN202" s="140"/>
      <c r="AO202" s="140"/>
      <c r="AP202" s="140"/>
      <c r="AQ202" s="140"/>
      <c r="AR202" s="140"/>
      <c r="AS202" s="140"/>
      <c r="AT202" s="140"/>
      <c r="AU202" s="140"/>
      <c r="AV202" s="140"/>
      <c r="AW202" s="140"/>
      <c r="AX202" s="117"/>
      <c r="AY202" s="140"/>
      <c r="AZ202" s="140"/>
      <c r="BA202" s="140"/>
      <c r="BB202" s="140"/>
      <c r="BC202" s="140"/>
      <c r="BD202" s="140"/>
      <c r="BE202" s="140"/>
      <c r="BF202" s="140"/>
      <c r="BG202" s="140"/>
      <c r="BH202" s="100"/>
      <c r="BI202" s="100"/>
      <c r="BJ202" s="100"/>
      <c r="BK202" s="100"/>
      <c r="BL202" s="100"/>
      <c r="BM202" s="100"/>
      <c r="BN202" s="100"/>
      <c r="BO202" s="100"/>
      <c r="BP202" s="100"/>
      <c r="BQ202" s="100"/>
      <c r="BR202" s="100"/>
      <c r="BS202" s="100"/>
    </row>
    <row r="203" spans="1:71" x14ac:dyDescent="0.25">
      <c r="A203" s="139" t="str">
        <f>+IF(AND(B203='1.5C'!B203,'1.5C'!C203=WB2C!C203),"","NFG")</f>
        <v/>
      </c>
      <c r="B203" s="100" t="str">
        <f t="shared" ref="B203:C203" si="114">+B121</f>
        <v>Oil Tanker</v>
      </c>
      <c r="C203" s="100" t="str">
        <f t="shared" si="114"/>
        <v>Oil Tanker (DWT) &gt;200,000</v>
      </c>
      <c r="D203" s="140">
        <f>+rawWB2C!D205</f>
        <v>6.6594140854872883</v>
      </c>
      <c r="E203" s="140">
        <f>+rawWB2C!E205</f>
        <v>6.6553664693266921</v>
      </c>
      <c r="F203" s="140">
        <f>+rawWB2C!F205</f>
        <v>6.3721428165574858</v>
      </c>
      <c r="G203" s="140">
        <f>+rawWB2C!G205</f>
        <v>6.3009214431762031</v>
      </c>
      <c r="H203" s="140">
        <f>+rawWB2C!H205</f>
        <v>6.0572548017308563</v>
      </c>
      <c r="I203" s="140">
        <f>+rawWB2C!I205</f>
        <v>5.8264016672475751</v>
      </c>
      <c r="J203" s="140">
        <f>+rawWB2C!J205</f>
        <v>5.5960313475200385</v>
      </c>
      <c r="K203" s="140">
        <f>+rawWB2C!K205</f>
        <v>5.3749220694118458</v>
      </c>
      <c r="L203" s="140">
        <f>+rawWB2C!L205</f>
        <v>5.1631227260213297</v>
      </c>
      <c r="M203" s="140">
        <f>+rawWB2C!M205</f>
        <v>4.9606822104468042</v>
      </c>
      <c r="N203" s="140">
        <f>+rawWB2C!N205</f>
        <v>4.7676494157865932</v>
      </c>
      <c r="O203" s="140">
        <f>+rawWB2C!O205</f>
        <v>4.5843368317790061</v>
      </c>
      <c r="P203" s="140">
        <f>+rawWB2C!P205</f>
        <v>4.4121113347222485</v>
      </c>
      <c r="Q203" s="140">
        <f>+rawWB2C!Q205</f>
        <v>4.2526033975545179</v>
      </c>
      <c r="R203" s="140">
        <f>+rawWB2C!R205</f>
        <v>4.1074434932140154</v>
      </c>
      <c r="S203" s="140">
        <f>+rawWB2C!S205</f>
        <v>3.9782620946389406</v>
      </c>
      <c r="T203" s="140">
        <f>+rawWB2C!T205</f>
        <v>3.8651797352670574</v>
      </c>
      <c r="U203" s="140">
        <f>+rawWB2C!U205</f>
        <v>3.7622771905344585</v>
      </c>
      <c r="V203" s="140">
        <f>+rawWB2C!V205</f>
        <v>3.6621252963768058</v>
      </c>
      <c r="W203" s="140">
        <f>+rawWB2C!W205</f>
        <v>3.5572948887297691</v>
      </c>
      <c r="X203" s="140">
        <f>+rawWB2C!X205</f>
        <v>3.4403568035290157</v>
      </c>
      <c r="Y203" s="140">
        <f>+rawWB2C!Y205</f>
        <v>3.3067072065365277</v>
      </c>
      <c r="Z203" s="140">
        <f>+rawWB2C!Z205</f>
        <v>3.1630435828195891</v>
      </c>
      <c r="AA203" s="140">
        <f>+rawWB2C!AA205</f>
        <v>3.0188887472717814</v>
      </c>
      <c r="AB203" s="140">
        <f>+rawWB2C!AB205</f>
        <v>2.8837655147867141</v>
      </c>
      <c r="AC203" s="140">
        <f>+rawWB2C!AC205</f>
        <v>2.7671967002579705</v>
      </c>
      <c r="AD203" s="140">
        <f>+rawWB2C!AD205</f>
        <v>2.6724898378946333</v>
      </c>
      <c r="AE203" s="140">
        <f>+rawWB2C!AE205</f>
        <v>2.5828317606302731</v>
      </c>
      <c r="AF203" s="140">
        <f>+rawWB2C!AF205</f>
        <v>2.494155706564396</v>
      </c>
      <c r="AG203" s="140">
        <f>+rawWB2C!AG205</f>
        <v>2.4071353352591225</v>
      </c>
      <c r="AH203" s="140">
        <f>+rawWB2C!AH205</f>
        <v>2.3224443062765614</v>
      </c>
      <c r="AI203" s="140">
        <f>+rawWB2C!AI205</f>
        <v>2.2407240479407182</v>
      </c>
      <c r="AJ203" s="140">
        <f>+rawWB2C!AJ205</f>
        <v>2.162487063623082</v>
      </c>
      <c r="AK203" s="140">
        <f>+rawWB2C!AK205</f>
        <v>2.0882136254570116</v>
      </c>
      <c r="AL203" s="140">
        <f>+rawWB2C!AL205</f>
        <v>2.0183840055758804</v>
      </c>
      <c r="AM203" s="140">
        <f>+rawWB2C!AM205</f>
        <v>1.9534784761130486</v>
      </c>
      <c r="AN203" s="140"/>
      <c r="AO203" s="140"/>
      <c r="AP203" s="140"/>
      <c r="AQ203" s="140"/>
      <c r="AR203" s="140"/>
      <c r="AS203" s="140"/>
      <c r="AT203" s="140"/>
      <c r="AU203" s="140"/>
      <c r="AV203" s="140"/>
      <c r="AW203" s="140"/>
      <c r="AX203" s="117"/>
      <c r="AY203" s="140"/>
      <c r="AZ203" s="140"/>
      <c r="BA203" s="140"/>
      <c r="BB203" s="140"/>
      <c r="BC203" s="140"/>
      <c r="BD203" s="140"/>
      <c r="BE203" s="140"/>
      <c r="BF203" s="140"/>
      <c r="BG203" s="140"/>
      <c r="BH203" s="100"/>
      <c r="BI203" s="100"/>
      <c r="BJ203" s="100"/>
      <c r="BK203" s="100"/>
      <c r="BL203" s="100"/>
      <c r="BM203" s="100"/>
      <c r="BN203" s="100"/>
      <c r="BO203" s="100"/>
      <c r="BP203" s="100"/>
      <c r="BQ203" s="100"/>
      <c r="BR203" s="100"/>
      <c r="BS203" s="100"/>
    </row>
    <row r="204" spans="1:71" x14ac:dyDescent="0.25">
      <c r="A204" s="139" t="str">
        <f>+IF(AND(B204='1.5C'!B204,'1.5C'!C204=WB2C!C204),"","NFG")</f>
        <v/>
      </c>
      <c r="B204" s="100" t="str">
        <f t="shared" ref="B204:C204" si="115">+B122</f>
        <v>Other Liquids Tankers</v>
      </c>
      <c r="C204" s="100" t="str">
        <f t="shared" si="115"/>
        <v>Other Liquids Tankers (DWT) 0 - 999</v>
      </c>
      <c r="D204" s="140">
        <f>+rawWB2C!D206</f>
        <v>1656.6347738226607</v>
      </c>
      <c r="E204" s="140">
        <f>+rawWB2C!E206</f>
        <v>1629.8945854687527</v>
      </c>
      <c r="F204" s="140">
        <f>+rawWB2C!F206</f>
        <v>1816.8316125500378</v>
      </c>
      <c r="G204" s="140">
        <f>+rawWB2C!G206</f>
        <v>2100.141103976031</v>
      </c>
      <c r="H204" s="140">
        <f>+rawWB2C!H206</f>
        <v>2018.92531133647</v>
      </c>
      <c r="I204" s="140">
        <f>+rawWB2C!I206</f>
        <v>1941.9803500189307</v>
      </c>
      <c r="J204" s="140">
        <f>+rawWB2C!J206</f>
        <v>1865.1963142300292</v>
      </c>
      <c r="K204" s="140">
        <f>+rawWB2C!K206</f>
        <v>1791.4990482645283</v>
      </c>
      <c r="L204" s="140">
        <f>+rawWB2C!L206</f>
        <v>1720.9048485334276</v>
      </c>
      <c r="M204" s="140">
        <f>+rawWB2C!M206</f>
        <v>1653.4300114477194</v>
      </c>
      <c r="N204" s="140">
        <f>+rawWB2C!N206</f>
        <v>1589.0908334183991</v>
      </c>
      <c r="O204" s="140">
        <f>+rawWB2C!O206</f>
        <v>1527.9914694567485</v>
      </c>
      <c r="P204" s="140">
        <f>+rawWB2C!P206</f>
        <v>1470.5875089751726</v>
      </c>
      <c r="Q204" s="140">
        <f>+rawWB2C!Q206</f>
        <v>1417.422399986365</v>
      </c>
      <c r="R204" s="140">
        <f>+rawWB2C!R206</f>
        <v>1369.03959050302</v>
      </c>
      <c r="S204" s="140">
        <f>+rawWB2C!S206</f>
        <v>1325.9825285378313</v>
      </c>
      <c r="T204" s="140">
        <f>+rawWB2C!T206</f>
        <v>1288.2913887270536</v>
      </c>
      <c r="U204" s="140">
        <f>+rawWB2C!U206</f>
        <v>1253.9932522012116</v>
      </c>
      <c r="V204" s="140">
        <f>+rawWB2C!V206</f>
        <v>1220.6119267143924</v>
      </c>
      <c r="W204" s="140">
        <f>+rawWB2C!W206</f>
        <v>1185.6712200206857</v>
      </c>
      <c r="X204" s="140">
        <f>+rawWB2C!X206</f>
        <v>1146.6949398741813</v>
      </c>
      <c r="Y204" s="140">
        <f>+rawWB2C!Y206</f>
        <v>1102.1485961838105</v>
      </c>
      <c r="Z204" s="140">
        <f>+rawWB2C!Z206</f>
        <v>1054.2645074778893</v>
      </c>
      <c r="AA204" s="140">
        <f>+rawWB2C!AA206</f>
        <v>1006.2166944395719</v>
      </c>
      <c r="AB204" s="140">
        <f>+rawWB2C!AB206</f>
        <v>961.17917775202056</v>
      </c>
      <c r="AC204" s="140">
        <f>+rawWB2C!AC206</f>
        <v>922.32597809838899</v>
      </c>
      <c r="AD204" s="140">
        <f>+rawWB2C!AD206</f>
        <v>890.7595197205834</v>
      </c>
      <c r="AE204" s="140">
        <f>+rawWB2C!AE206</f>
        <v>860.87585666202199</v>
      </c>
      <c r="AF204" s="140">
        <f>+rawWB2C!AF206</f>
        <v>831.31950879105523</v>
      </c>
      <c r="AG204" s="140">
        <f>+rawWB2C!AG206</f>
        <v>802.31501154258024</v>
      </c>
      <c r="AH204" s="140">
        <f>+rawWB2C!AH206</f>
        <v>774.08690035149016</v>
      </c>
      <c r="AI204" s="140">
        <f>+rawWB2C!AI206</f>
        <v>746.84896775601078</v>
      </c>
      <c r="AJ204" s="140">
        <f>+rawWB2C!AJ206</f>
        <v>720.77203470766437</v>
      </c>
      <c r="AK204" s="140">
        <f>+rawWB2C!AK206</f>
        <v>696.016179261297</v>
      </c>
      <c r="AL204" s="140">
        <f>+rawWB2C!AL206</f>
        <v>672.74147947175959</v>
      </c>
      <c r="AM204" s="140">
        <f>+rawWB2C!AM206</f>
        <v>651.10801339389832</v>
      </c>
      <c r="AN204" s="140"/>
      <c r="AO204" s="140"/>
      <c r="AP204" s="140"/>
      <c r="AQ204" s="140"/>
      <c r="AR204" s="140"/>
      <c r="AS204" s="140"/>
      <c r="AT204" s="140"/>
      <c r="AU204" s="140"/>
      <c r="AV204" s="140"/>
      <c r="AW204" s="140"/>
      <c r="AX204" s="117"/>
      <c r="AY204" s="140"/>
      <c r="AZ204" s="140"/>
      <c r="BA204" s="140"/>
      <c r="BB204" s="140"/>
      <c r="BC204" s="140"/>
      <c r="BD204" s="140"/>
      <c r="BE204" s="140"/>
      <c r="BF204" s="140"/>
      <c r="BG204" s="140"/>
      <c r="BH204" s="100"/>
      <c r="BI204" s="100"/>
      <c r="BJ204" s="100"/>
      <c r="BK204" s="100"/>
      <c r="BL204" s="100"/>
      <c r="BM204" s="100"/>
      <c r="BN204" s="100"/>
      <c r="BO204" s="100"/>
      <c r="BP204" s="100"/>
      <c r="BQ204" s="100"/>
      <c r="BR204" s="100"/>
      <c r="BS204" s="100"/>
    </row>
    <row r="205" spans="1:71" x14ac:dyDescent="0.25">
      <c r="A205" s="139" t="str">
        <f>+IF(AND(B205='1.5C'!B205,'1.5C'!C205=WB2C!C205),"","NFG")</f>
        <v/>
      </c>
      <c r="B205" s="100" t="str">
        <f t="shared" ref="B205:C205" si="116">+B123</f>
        <v>Other Liquids Tankers</v>
      </c>
      <c r="C205" s="100" t="str">
        <f t="shared" si="116"/>
        <v>Other Liquids Tankers (DWT) &gt;1,000</v>
      </c>
      <c r="D205" s="140">
        <f>+rawWB2C!D207</f>
        <v>90.105302312520678</v>
      </c>
      <c r="E205" s="140">
        <f>+rawWB2C!E207</f>
        <v>82.072510767010442</v>
      </c>
      <c r="F205" s="140">
        <f>+rawWB2C!F207</f>
        <v>52.721841698065731</v>
      </c>
      <c r="G205" s="140">
        <f>+rawWB2C!G207</f>
        <v>45.705903793658585</v>
      </c>
      <c r="H205" s="140">
        <f>+rawWB2C!H207</f>
        <v>43.938383888504696</v>
      </c>
      <c r="I205" s="140">
        <f>+rawWB2C!I207</f>
        <v>42.263811169210705</v>
      </c>
      <c r="J205" s="140">
        <f>+rawWB2C!J207</f>
        <v>40.592740713034139</v>
      </c>
      <c r="K205" s="140">
        <f>+rawWB2C!K207</f>
        <v>38.988848411846512</v>
      </c>
      <c r="L205" s="140">
        <f>+rawWB2C!L207</f>
        <v>37.452488928575889</v>
      </c>
      <c r="M205" s="140">
        <f>+rawWB2C!M207</f>
        <v>35.984016926150204</v>
      </c>
      <c r="N205" s="140">
        <f>+rawWB2C!N207</f>
        <v>34.583787067497454</v>
      </c>
      <c r="O205" s="140">
        <f>+rawWB2C!O207</f>
        <v>33.254066104559335</v>
      </c>
      <c r="P205" s="140">
        <f>+rawWB2C!P207</f>
        <v>32.004769145331863</v>
      </c>
      <c r="Q205" s="140">
        <f>+rawWB2C!Q207</f>
        <v>30.847723386824796</v>
      </c>
      <c r="R205" s="140">
        <f>+rawWB2C!R207</f>
        <v>29.794756026047921</v>
      </c>
      <c r="S205" s="140">
        <f>+rawWB2C!S207</f>
        <v>28.857694260010994</v>
      </c>
      <c r="T205" s="140">
        <f>+rawWB2C!T207</f>
        <v>28.03741241951786</v>
      </c>
      <c r="U205" s="140">
        <f>+rawWB2C!U207</f>
        <v>27.290973370549182</v>
      </c>
      <c r="V205" s="140">
        <f>+rawWB2C!V207</f>
        <v>26.564487112879718</v>
      </c>
      <c r="W205" s="140">
        <f>+rawWB2C!W207</f>
        <v>25.804063646284295</v>
      </c>
      <c r="X205" s="140">
        <f>+rawWB2C!X207</f>
        <v>24.955812970537725</v>
      </c>
      <c r="Y205" s="140">
        <f>+rawWB2C!Y207</f>
        <v>23.986339588384169</v>
      </c>
      <c r="Z205" s="140">
        <f>+rawWB2C!Z207</f>
        <v>22.944226014445558</v>
      </c>
      <c r="AA205" s="140">
        <f>+rawWB2C!AA207</f>
        <v>21.898549266313069</v>
      </c>
      <c r="AB205" s="140">
        <f>+rawWB2C!AB207</f>
        <v>20.918386361578069</v>
      </c>
      <c r="AC205" s="140">
        <f>+rawWB2C!AC207</f>
        <v>20.072814317831735</v>
      </c>
      <c r="AD205" s="140">
        <f>+rawWB2C!AD207</f>
        <v>19.385825473610257</v>
      </c>
      <c r="AE205" s="140">
        <f>+rawWB2C!AE207</f>
        <v>18.735459730960471</v>
      </c>
      <c r="AF205" s="140">
        <f>+rawWB2C!AF207</f>
        <v>18.092217431800304</v>
      </c>
      <c r="AG205" s="140">
        <f>+rawWB2C!AG207</f>
        <v>17.460985197779248</v>
      </c>
      <c r="AH205" s="140">
        <f>+rawWB2C!AH207</f>
        <v>16.846649650546713</v>
      </c>
      <c r="AI205" s="140">
        <f>+rawWB2C!AI207</f>
        <v>16.253863611365727</v>
      </c>
      <c r="AJ205" s="140">
        <f>+rawWB2C!AJ207</f>
        <v>15.686344699953095</v>
      </c>
      <c r="AK205" s="140">
        <f>+rawWB2C!AK207</f>
        <v>15.147576735639063</v>
      </c>
      <c r="AL205" s="140">
        <f>+rawWB2C!AL207</f>
        <v>14.641043537753983</v>
      </c>
      <c r="AM205" s="140">
        <f>+rawWB2C!AM207</f>
        <v>14.170228925628098</v>
      </c>
      <c r="AN205" s="140"/>
      <c r="AO205" s="140"/>
      <c r="AP205" s="140"/>
      <c r="AQ205" s="140"/>
      <c r="AR205" s="140"/>
      <c r="AS205" s="140"/>
      <c r="AT205" s="140"/>
      <c r="AU205" s="140"/>
      <c r="AV205" s="140"/>
      <c r="AW205" s="140"/>
      <c r="AX205" s="117"/>
      <c r="AY205" s="140"/>
      <c r="AZ205" s="140"/>
      <c r="BA205" s="140"/>
      <c r="BB205" s="140"/>
      <c r="BC205" s="140"/>
      <c r="BD205" s="140"/>
      <c r="BE205" s="140"/>
      <c r="BF205" s="140"/>
      <c r="BG205" s="140"/>
      <c r="BH205" s="100"/>
      <c r="BI205" s="100"/>
      <c r="BJ205" s="100"/>
      <c r="BK205" s="100"/>
      <c r="BL205" s="100"/>
      <c r="BM205" s="100"/>
      <c r="BN205" s="100"/>
      <c r="BO205" s="100"/>
      <c r="BP205" s="100"/>
      <c r="BQ205" s="100"/>
      <c r="BR205" s="100"/>
      <c r="BS205" s="100"/>
    </row>
    <row r="206" spans="1:71" x14ac:dyDescent="0.25">
      <c r="A206" s="139" t="str">
        <f>+IF(AND(B206='1.5C'!B206,'1.5C'!C206=WB2C!C206),"","NFG")</f>
        <v/>
      </c>
      <c r="B206" s="100" t="str">
        <f t="shared" ref="B206:C206" si="117">+B124</f>
        <v>Ferry Passenger Only</v>
      </c>
      <c r="C206" s="100" t="str">
        <f t="shared" si="117"/>
        <v>Ferry Passenger Only (GT) 0 - 299</v>
      </c>
      <c r="D206" s="140">
        <f>+rawWB2C!D208</f>
        <v>282.49390488752528</v>
      </c>
      <c r="E206" s="140">
        <f>+rawWB2C!E208</f>
        <v>299.60311983168981</v>
      </c>
      <c r="F206" s="140">
        <f>+rawWB2C!F208</f>
        <v>255.07963912724242</v>
      </c>
      <c r="G206" s="140">
        <f>+rawWB2C!G208</f>
        <v>262.05372227885897</v>
      </c>
      <c r="H206" s="140">
        <f>+rawWB2C!H208</f>
        <v>251.91968855668114</v>
      </c>
      <c r="I206" s="140">
        <f>+rawWB2C!I208</f>
        <v>242.31856533420356</v>
      </c>
      <c r="J206" s="140">
        <f>+rawWB2C!J208</f>
        <v>232.73752225477412</v>
      </c>
      <c r="K206" s="140">
        <f>+rawWB2C!K208</f>
        <v>223.54164354382874</v>
      </c>
      <c r="L206" s="140">
        <f>+rawWB2C!L208</f>
        <v>214.73296265290736</v>
      </c>
      <c r="M206" s="140">
        <f>+rawWB2C!M208</f>
        <v>206.31351303354919</v>
      </c>
      <c r="N206" s="140">
        <f>+rawWB2C!N208</f>
        <v>198.28532813729376</v>
      </c>
      <c r="O206" s="140">
        <f>+rawWB2C!O208</f>
        <v>190.66140433297969</v>
      </c>
      <c r="P206" s="140">
        <f>+rawWB2C!P208</f>
        <v>183.49858965863905</v>
      </c>
      <c r="Q206" s="140">
        <f>+rawWB2C!Q208</f>
        <v>176.86469506960324</v>
      </c>
      <c r="R206" s="140">
        <f>+rawWB2C!R208</f>
        <v>170.82753152120384</v>
      </c>
      <c r="S206" s="140">
        <f>+rawWB2C!S208</f>
        <v>165.45490996877217</v>
      </c>
      <c r="T206" s="140">
        <f>+rawWB2C!T208</f>
        <v>160.75184336736731</v>
      </c>
      <c r="U206" s="140">
        <f>+rawWB2C!U208</f>
        <v>156.47215267096163</v>
      </c>
      <c r="V206" s="140">
        <f>+rawWB2C!V208</f>
        <v>152.30686083325523</v>
      </c>
      <c r="W206" s="140">
        <f>+rawWB2C!W208</f>
        <v>147.94699080794851</v>
      </c>
      <c r="X206" s="140">
        <f>+rawWB2C!X208</f>
        <v>143.08356554874189</v>
      </c>
      <c r="Y206" s="140">
        <f>+rawWB2C!Y208</f>
        <v>137.52511275912957</v>
      </c>
      <c r="Z206" s="140">
        <f>+rawWB2C!Z208</f>
        <v>131.55017914178305</v>
      </c>
      <c r="AA206" s="140">
        <f>+rawWB2C!AA208</f>
        <v>125.55481614916694</v>
      </c>
      <c r="AB206" s="140">
        <f>+rawWB2C!AB208</f>
        <v>119.93507523374711</v>
      </c>
      <c r="AC206" s="140">
        <f>+rawWB2C!AC208</f>
        <v>115.08700784798826</v>
      </c>
      <c r="AD206" s="140">
        <f>+rawWB2C!AD208</f>
        <v>111.14817349947533</v>
      </c>
      <c r="AE206" s="140">
        <f>+rawWB2C!AE208</f>
        <v>107.41931684075027</v>
      </c>
      <c r="AF206" s="140">
        <f>+rawWB2C!AF208</f>
        <v>103.73130227739925</v>
      </c>
      <c r="AG206" s="140">
        <f>+rawWB2C!AG208</f>
        <v>100.11214713948975</v>
      </c>
      <c r="AH206" s="140">
        <f>+rawWB2C!AH208</f>
        <v>96.589868757088681</v>
      </c>
      <c r="AI206" s="140">
        <f>+rawWB2C!AI208</f>
        <v>93.191143971257588</v>
      </c>
      <c r="AJ206" s="140">
        <f>+rawWB2C!AJ208</f>
        <v>89.937287667031967</v>
      </c>
      <c r="AK206" s="140">
        <f>+rawWB2C!AK208</f>
        <v>86.848274240440801</v>
      </c>
      <c r="AL206" s="140">
        <f>+rawWB2C!AL208</f>
        <v>83.944078087513702</v>
      </c>
      <c r="AM206" s="140">
        <f>+rawWB2C!AM208</f>
        <v>81.244673604279669</v>
      </c>
      <c r="AN206" s="140"/>
      <c r="AO206" s="140"/>
      <c r="AP206" s="140"/>
      <c r="AQ206" s="140"/>
      <c r="AR206" s="140"/>
      <c r="AS206" s="140"/>
      <c r="AT206" s="140"/>
      <c r="AU206" s="140"/>
      <c r="AV206" s="140"/>
      <c r="AW206" s="140"/>
      <c r="AX206" s="117"/>
      <c r="AY206" s="140"/>
      <c r="AZ206" s="140"/>
      <c r="BA206" s="140"/>
      <c r="BB206" s="140"/>
      <c r="BC206" s="140"/>
      <c r="BD206" s="140"/>
      <c r="BE206" s="140"/>
      <c r="BF206" s="140"/>
      <c r="BG206" s="140"/>
      <c r="BH206" s="100"/>
      <c r="BI206" s="100"/>
      <c r="BJ206" s="100"/>
      <c r="BK206" s="100"/>
      <c r="BL206" s="100"/>
      <c r="BM206" s="100"/>
      <c r="BN206" s="100"/>
      <c r="BO206" s="100"/>
      <c r="BP206" s="100"/>
      <c r="BQ206" s="100"/>
      <c r="BR206" s="100"/>
      <c r="BS206" s="100"/>
    </row>
    <row r="207" spans="1:71" x14ac:dyDescent="0.25">
      <c r="A207" s="139" t="str">
        <f>+IF(AND(B207='1.5C'!B207,'1.5C'!C207=WB2C!C207),"","NFG")</f>
        <v/>
      </c>
      <c r="B207" s="100" t="str">
        <f t="shared" ref="B207:C207" si="118">+B125</f>
        <v>Ferry Passenger Only</v>
      </c>
      <c r="C207" s="100" t="str">
        <f t="shared" si="118"/>
        <v>Ferry Passenger Only (GT) 300 - 999</v>
      </c>
      <c r="D207" s="140">
        <f>+rawWB2C!D209</f>
        <v>178.86515514884161</v>
      </c>
      <c r="E207" s="140">
        <f>+rawWB2C!E209</f>
        <v>176.22534952830549</v>
      </c>
      <c r="F207" s="140">
        <f>+rawWB2C!F209</f>
        <v>152.45564393673268</v>
      </c>
      <c r="G207" s="140">
        <f>+rawWB2C!G209</f>
        <v>128.9668311510905</v>
      </c>
      <c r="H207" s="140">
        <f>+rawWB2C!H209</f>
        <v>123.97947892208153</v>
      </c>
      <c r="I207" s="140">
        <f>+rawWB2C!I209</f>
        <v>119.25439268126695</v>
      </c>
      <c r="J207" s="140">
        <f>+rawWB2C!J209</f>
        <v>114.5391886600044</v>
      </c>
      <c r="K207" s="140">
        <f>+rawWB2C!K209</f>
        <v>110.0135390081426</v>
      </c>
      <c r="L207" s="140">
        <f>+rawWB2C!L209</f>
        <v>105.67844446628979</v>
      </c>
      <c r="M207" s="140">
        <f>+rawWB2C!M209</f>
        <v>101.53490577505374</v>
      </c>
      <c r="N207" s="140">
        <f>+rawWB2C!N209</f>
        <v>97.583923675042428</v>
      </c>
      <c r="O207" s="140">
        <f>+rawWB2C!O209</f>
        <v>93.83189418494625</v>
      </c>
      <c r="P207" s="140">
        <f>+rawWB2C!P209</f>
        <v>90.306794435783985</v>
      </c>
      <c r="Q207" s="140">
        <f>+rawWB2C!Q209</f>
        <v>87.041996836656992</v>
      </c>
      <c r="R207" s="140">
        <f>+rawWB2C!R209</f>
        <v>84.070873796666646</v>
      </c>
      <c r="S207" s="140">
        <f>+rawWB2C!S209</f>
        <v>81.426797724914309</v>
      </c>
      <c r="T207" s="140">
        <f>+rawWB2C!T209</f>
        <v>79.112235691598585</v>
      </c>
      <c r="U207" s="140">
        <f>+rawWB2C!U209</f>
        <v>77.006033411308465</v>
      </c>
      <c r="V207" s="140">
        <f>+rawWB2C!V209</f>
        <v>74.956131259730313</v>
      </c>
      <c r="W207" s="140">
        <f>+rawWB2C!W209</f>
        <v>72.810469612550591</v>
      </c>
      <c r="X207" s="140">
        <f>+rawWB2C!X209</f>
        <v>70.416988845455805</v>
      </c>
      <c r="Y207" s="140">
        <f>+rawWB2C!Y209</f>
        <v>67.681457992677409</v>
      </c>
      <c r="Z207" s="140">
        <f>+rawWB2C!Z209</f>
        <v>64.740960722627875</v>
      </c>
      <c r="AA207" s="140">
        <f>+rawWB2C!AA209</f>
        <v>61.790409362264334</v>
      </c>
      <c r="AB207" s="140">
        <f>+rawWB2C!AB209</f>
        <v>59.024716238544514</v>
      </c>
      <c r="AC207" s="140">
        <f>+rawWB2C!AC209</f>
        <v>56.638793678425579</v>
      </c>
      <c r="AD207" s="140">
        <f>+rawWB2C!AD209</f>
        <v>54.700340066932029</v>
      </c>
      <c r="AE207" s="140">
        <f>+rawWB2C!AE209</f>
        <v>52.865224645138184</v>
      </c>
      <c r="AF207" s="140">
        <f>+rawWB2C!AF209</f>
        <v>51.050209207317693</v>
      </c>
      <c r="AG207" s="140">
        <f>+rawWB2C!AG209</f>
        <v>49.269082171527323</v>
      </c>
      <c r="AH207" s="140">
        <f>+rawWB2C!AH209</f>
        <v>47.53563195582359</v>
      </c>
      <c r="AI207" s="140">
        <f>+rawWB2C!AI209</f>
        <v>45.862987271475724</v>
      </c>
      <c r="AJ207" s="140">
        <f>+rawWB2C!AJ209</f>
        <v>44.261638002601657</v>
      </c>
      <c r="AK207" s="140">
        <f>+rawWB2C!AK209</f>
        <v>42.741414326531505</v>
      </c>
      <c r="AL207" s="140">
        <f>+rawWB2C!AL209</f>
        <v>41.312146420595674</v>
      </c>
      <c r="AM207" s="140">
        <f>+rawWB2C!AM209</f>
        <v>39.983664462124267</v>
      </c>
      <c r="AN207" s="140"/>
      <c r="AO207" s="140"/>
      <c r="AP207" s="140"/>
      <c r="AQ207" s="140"/>
      <c r="AR207" s="140"/>
      <c r="AS207" s="140"/>
      <c r="AT207" s="140"/>
      <c r="AU207" s="140"/>
      <c r="AV207" s="140"/>
      <c r="AW207" s="140"/>
      <c r="AX207" s="117"/>
      <c r="AY207" s="140"/>
      <c r="AZ207" s="140"/>
      <c r="BA207" s="140"/>
      <c r="BB207" s="140"/>
      <c r="BC207" s="140"/>
      <c r="BD207" s="140"/>
      <c r="BE207" s="140"/>
      <c r="BF207" s="140"/>
      <c r="BG207" s="140"/>
      <c r="BH207" s="100"/>
      <c r="BI207" s="100"/>
      <c r="BJ207" s="100"/>
      <c r="BK207" s="100"/>
      <c r="BL207" s="100"/>
      <c r="BM207" s="100"/>
      <c r="BN207" s="100"/>
      <c r="BO207" s="100"/>
      <c r="BP207" s="100"/>
      <c r="BQ207" s="100"/>
      <c r="BR207" s="100"/>
      <c r="BS207" s="100"/>
    </row>
    <row r="208" spans="1:71" x14ac:dyDescent="0.25">
      <c r="A208" s="139" t="str">
        <f>+IF(AND(B208='1.5C'!B208,'1.5C'!C208=WB2C!C208),"","NFG")</f>
        <v/>
      </c>
      <c r="B208" s="100" t="str">
        <f t="shared" ref="B208:C208" si="119">+B126</f>
        <v>Ferry Passenger Only</v>
      </c>
      <c r="C208" s="100" t="str">
        <f t="shared" si="119"/>
        <v>Ferry Passenger Only (GT) 1,000 - 1,999</v>
      </c>
      <c r="D208" s="140">
        <f>+rawWB2C!D210</f>
        <v>148.6966411604788</v>
      </c>
      <c r="E208" s="140">
        <f>+rawWB2C!E210</f>
        <v>69.896052740073941</v>
      </c>
      <c r="F208" s="140">
        <f>+rawWB2C!F210</f>
        <v>80.929937084969566</v>
      </c>
      <c r="G208" s="140">
        <f>+rawWB2C!G210</f>
        <v>84.265692497841258</v>
      </c>
      <c r="H208" s="140">
        <f>+rawWB2C!H210</f>
        <v>81.00700430990139</v>
      </c>
      <c r="I208" s="140">
        <f>+rawWB2C!I210</f>
        <v>77.919678207209174</v>
      </c>
      <c r="J208" s="140">
        <f>+rawWB2C!J210</f>
        <v>74.838809052140888</v>
      </c>
      <c r="K208" s="140">
        <f>+rawWB2C!K210</f>
        <v>71.881792906881245</v>
      </c>
      <c r="L208" s="140">
        <f>+rawWB2C!L210</f>
        <v>69.049283645760653</v>
      </c>
      <c r="M208" s="140">
        <f>+rawWB2C!M210</f>
        <v>66.341935143109239</v>
      </c>
      <c r="N208" s="140">
        <f>+rawWB2C!N210</f>
        <v>63.760401273257195</v>
      </c>
      <c r="O208" s="140">
        <f>+rawWB2C!O210</f>
        <v>61.308861133569089</v>
      </c>
      <c r="P208" s="140">
        <f>+rawWB2C!P210</f>
        <v>59.005594713545769</v>
      </c>
      <c r="Q208" s="140">
        <f>+rawWB2C!Q210</f>
        <v>56.872407225722469</v>
      </c>
      <c r="R208" s="140">
        <f>+rawWB2C!R210</f>
        <v>54.931103882634474</v>
      </c>
      <c r="S208" s="140">
        <f>+rawWB2C!S210</f>
        <v>53.203489896817018</v>
      </c>
      <c r="T208" s="140">
        <f>+rawWB2C!T210</f>
        <v>51.691177228313393</v>
      </c>
      <c r="U208" s="140">
        <f>+rawWB2C!U210</f>
        <v>50.315004827200028</v>
      </c>
      <c r="V208" s="140">
        <f>+rawWB2C!V210</f>
        <v>48.975618391061417</v>
      </c>
      <c r="W208" s="140">
        <f>+rawWB2C!W210</f>
        <v>47.573663617482197</v>
      </c>
      <c r="X208" s="140">
        <f>+rawWB2C!X210</f>
        <v>46.009786204046954</v>
      </c>
      <c r="Y208" s="140">
        <f>+rawWB2C!Y210</f>
        <v>44.222416540070896</v>
      </c>
      <c r="Z208" s="140">
        <f>+rawWB2C!Z210</f>
        <v>42.301123781792242</v>
      </c>
      <c r="AA208" s="140">
        <f>+rawWB2C!AA210</f>
        <v>40.3732617771796</v>
      </c>
      <c r="AB208" s="140">
        <f>+rawWB2C!AB210</f>
        <v>38.56618437420196</v>
      </c>
      <c r="AC208" s="140">
        <f>+rawWB2C!AC210</f>
        <v>37.00724542082795</v>
      </c>
      <c r="AD208" s="140">
        <f>+rawWB2C!AD210</f>
        <v>35.740678393558127</v>
      </c>
      <c r="AE208" s="140">
        <f>+rawWB2C!AE210</f>
        <v>34.541631549879682</v>
      </c>
      <c r="AF208" s="140">
        <f>+rawWB2C!AF210</f>
        <v>33.355717843253551</v>
      </c>
      <c r="AG208" s="140">
        <f>+rawWB2C!AG210</f>
        <v>32.191946494001215</v>
      </c>
      <c r="AH208" s="140">
        <f>+rawWB2C!AH210</f>
        <v>31.059326722443988</v>
      </c>
      <c r="AI208" s="140">
        <f>+rawWB2C!AI210</f>
        <v>29.966436702805677</v>
      </c>
      <c r="AJ208" s="140">
        <f>+rawWB2C!AJ210</f>
        <v>28.920130424918629</v>
      </c>
      <c r="AK208" s="140">
        <f>+rawWB2C!AK210</f>
        <v>27.926830832517332</v>
      </c>
      <c r="AL208" s="140">
        <f>+rawWB2C!AL210</f>
        <v>26.992960869336461</v>
      </c>
      <c r="AM208" s="140">
        <f>+rawWB2C!AM210</f>
        <v>26.124943479110502</v>
      </c>
      <c r="AN208" s="140"/>
      <c r="AO208" s="140"/>
      <c r="AP208" s="140"/>
      <c r="AQ208" s="140"/>
      <c r="AR208" s="140"/>
      <c r="AS208" s="140"/>
      <c r="AT208" s="140"/>
      <c r="AU208" s="140"/>
      <c r="AV208" s="140"/>
      <c r="AW208" s="140"/>
      <c r="AX208" s="117"/>
      <c r="AY208" s="140"/>
      <c r="AZ208" s="140"/>
      <c r="BA208" s="140"/>
      <c r="BB208" s="140"/>
      <c r="BC208" s="140"/>
      <c r="BD208" s="140"/>
      <c r="BE208" s="140"/>
      <c r="BF208" s="140"/>
      <c r="BG208" s="140"/>
      <c r="BH208" s="100"/>
      <c r="BI208" s="100"/>
      <c r="BJ208" s="100"/>
      <c r="BK208" s="100"/>
      <c r="BL208" s="100"/>
      <c r="BM208" s="100"/>
      <c r="BN208" s="100"/>
      <c r="BO208" s="100"/>
      <c r="BP208" s="100"/>
      <c r="BQ208" s="100"/>
      <c r="BR208" s="100"/>
      <c r="BS208" s="100"/>
    </row>
    <row r="209" spans="1:71" x14ac:dyDescent="0.25">
      <c r="A209" s="139" t="str">
        <f>+IF(AND(B209='1.5C'!B209,'1.5C'!C209=WB2C!C209),"","NFG")</f>
        <v/>
      </c>
      <c r="B209" s="100" t="str">
        <f t="shared" ref="B209:C209" si="120">+B127</f>
        <v>Ferry Passenger Only</v>
      </c>
      <c r="C209" s="100" t="str">
        <f t="shared" si="120"/>
        <v>Ferry Passenger Only (GT) &gt;2,000</v>
      </c>
      <c r="D209" s="140">
        <f>+rawWB2C!D211</f>
        <v>55.71234838092132</v>
      </c>
      <c r="E209" s="140">
        <f>+rawWB2C!E211</f>
        <v>50.495588860815268</v>
      </c>
      <c r="F209" s="140">
        <f>+rawWB2C!F211</f>
        <v>48.822115887504289</v>
      </c>
      <c r="G209" s="140">
        <f>+rawWB2C!G211</f>
        <v>47.905551494549023</v>
      </c>
      <c r="H209" s="140">
        <f>+rawWB2C!H211</f>
        <v>46.052967718583126</v>
      </c>
      <c r="I209" s="140">
        <f>+rawWB2C!I211</f>
        <v>44.297804315674213</v>
      </c>
      <c r="J209" s="140">
        <f>+rawWB2C!J211</f>
        <v>42.546311726209375</v>
      </c>
      <c r="K209" s="140">
        <f>+rawWB2C!K211</f>
        <v>40.865230315520471</v>
      </c>
      <c r="L209" s="140">
        <f>+rawWB2C!L211</f>
        <v>39.254931815085364</v>
      </c>
      <c r="M209" s="140">
        <f>+rawWB2C!M211</f>
        <v>37.715787956381767</v>
      </c>
      <c r="N209" s="140">
        <f>+rawWB2C!N211</f>
        <v>36.248170470887452</v>
      </c>
      <c r="O209" s="140">
        <f>+rawWB2C!O211</f>
        <v>34.854455200514622</v>
      </c>
      <c r="P209" s="140">
        <f>+rawWB2C!P211</f>
        <v>33.545034428912707</v>
      </c>
      <c r="Q209" s="140">
        <f>+rawWB2C!Q211</f>
        <v>32.332304550165617</v>
      </c>
      <c r="R209" s="140">
        <f>+rawWB2C!R211</f>
        <v>31.228661958357279</v>
      </c>
      <c r="S209" s="140">
        <f>+rawWB2C!S211</f>
        <v>30.246503047571593</v>
      </c>
      <c r="T209" s="140">
        <f>+rawWB2C!T211</f>
        <v>29.386744226759493</v>
      </c>
      <c r="U209" s="140">
        <f>+rawWB2C!U211</f>
        <v>28.604381964340504</v>
      </c>
      <c r="V209" s="140">
        <f>+rawWB2C!V211</f>
        <v>27.842932743601207</v>
      </c>
      <c r="W209" s="140">
        <f>+rawWB2C!W211</f>
        <v>27.045913047828233</v>
      </c>
      <c r="X209" s="140">
        <f>+rawWB2C!X211</f>
        <v>26.156839360308211</v>
      </c>
      <c r="Y209" s="140">
        <f>+rawWB2C!Y211</f>
        <v>25.140708988157133</v>
      </c>
      <c r="Z209" s="140">
        <f>+rawWB2C!Z211</f>
        <v>24.048442533808821</v>
      </c>
      <c r="AA209" s="140">
        <f>+rawWB2C!AA211</f>
        <v>22.952441423526349</v>
      </c>
      <c r="AB209" s="140">
        <f>+rawWB2C!AB211</f>
        <v>21.925107083573007</v>
      </c>
      <c r="AC209" s="140">
        <f>+rawWB2C!AC211</f>
        <v>21.03884094021187</v>
      </c>
      <c r="AD209" s="140">
        <f>+rawWB2C!AD211</f>
        <v>20.318789990084962</v>
      </c>
      <c r="AE209" s="140">
        <f>+rawWB2C!AE211</f>
        <v>19.637124669222789</v>
      </c>
      <c r="AF209" s="140">
        <f>+rawWB2C!AF211</f>
        <v>18.962925615529318</v>
      </c>
      <c r="AG209" s="140">
        <f>+rawWB2C!AG211</f>
        <v>18.301314624782201</v>
      </c>
      <c r="AH209" s="140">
        <f>+rawWB2C!AH211</f>
        <v>17.657413492758998</v>
      </c>
      <c r="AI209" s="140">
        <f>+rawWB2C!AI211</f>
        <v>17.036098962946014</v>
      </c>
      <c r="AJ209" s="140">
        <f>+rawWB2C!AJ211</f>
        <v>16.441267569663726</v>
      </c>
      <c r="AK209" s="140">
        <f>+rawWB2C!AK211</f>
        <v>15.876570794941154</v>
      </c>
      <c r="AL209" s="140">
        <f>+rawWB2C!AL211</f>
        <v>15.345660120807432</v>
      </c>
      <c r="AM209" s="140">
        <f>+rawWB2C!AM211</f>
        <v>14.852187029291581</v>
      </c>
      <c r="AN209" s="140"/>
      <c r="AO209" s="140"/>
      <c r="AP209" s="140"/>
      <c r="AQ209" s="140"/>
      <c r="AR209" s="140"/>
      <c r="AS209" s="140"/>
      <c r="AT209" s="140"/>
      <c r="AU209" s="140"/>
      <c r="AV209" s="140"/>
      <c r="AW209" s="140"/>
      <c r="AX209" s="117"/>
      <c r="AY209" s="140"/>
      <c r="AZ209" s="140"/>
      <c r="BA209" s="140"/>
      <c r="BB209" s="140"/>
      <c r="BC209" s="140"/>
      <c r="BD209" s="140"/>
      <c r="BE209" s="140"/>
      <c r="BF209" s="140"/>
      <c r="BG209" s="140"/>
      <c r="BH209" s="100"/>
      <c r="BI209" s="100"/>
      <c r="BJ209" s="100"/>
      <c r="BK209" s="100"/>
      <c r="BL209" s="100"/>
      <c r="BM209" s="100"/>
      <c r="BN209" s="100"/>
      <c r="BO209" s="100"/>
      <c r="BP209" s="100"/>
      <c r="BQ209" s="100"/>
      <c r="BR209" s="100"/>
      <c r="BS209" s="100"/>
    </row>
    <row r="210" spans="1:71" x14ac:dyDescent="0.25">
      <c r="A210" s="139" t="str">
        <f>+IF(AND(B210='1.5C'!B210,'1.5C'!C210=WB2C!C210),"","NFG")</f>
        <v/>
      </c>
      <c r="B210" s="100" t="str">
        <f t="shared" ref="B210:C210" si="121">+B128</f>
        <v>Cruise</v>
      </c>
      <c r="C210" s="100" t="str">
        <f t="shared" si="121"/>
        <v>Cruise (GT) 0 - 1 999</v>
      </c>
      <c r="D210" s="140">
        <f>+rawWB2C!D212</f>
        <v>622.73477295233545</v>
      </c>
      <c r="E210" s="140">
        <f>+rawWB2C!E212</f>
        <v>681.356671269922</v>
      </c>
      <c r="F210" s="140">
        <f>+rawWB2C!F212</f>
        <v>613.99225663888762</v>
      </c>
      <c r="G210" s="140">
        <f>+rawWB2C!G212</f>
        <v>822.1738239922588</v>
      </c>
      <c r="H210" s="140">
        <f>+rawWB2C!H212</f>
        <v>790.37905616612886</v>
      </c>
      <c r="I210" s="140">
        <f>+rawWB2C!I212</f>
        <v>760.25625491072344</v>
      </c>
      <c r="J210" s="140">
        <f>+rawWB2C!J212</f>
        <v>730.19645359232584</v>
      </c>
      <c r="K210" s="140">
        <f>+rawWB2C!K212</f>
        <v>701.34507648156102</v>
      </c>
      <c r="L210" s="140">
        <f>+rawWB2C!L212</f>
        <v>673.70850337954016</v>
      </c>
      <c r="M210" s="140">
        <f>+rawWB2C!M212</f>
        <v>647.29311408737169</v>
      </c>
      <c r="N210" s="140">
        <f>+rawWB2C!N212</f>
        <v>622.10528840616507</v>
      </c>
      <c r="O210" s="140">
        <f>+rawWB2C!O212</f>
        <v>598.1858014646732</v>
      </c>
      <c r="P210" s="140">
        <f>+rawWB2C!P212</f>
        <v>575.71300970221239</v>
      </c>
      <c r="Q210" s="140">
        <f>+rawWB2C!Q212</f>
        <v>554.89966488574339</v>
      </c>
      <c r="R210" s="140">
        <f>+rawWB2C!R212</f>
        <v>535.95851878222675</v>
      </c>
      <c r="S210" s="140">
        <f>+rawWB2C!S212</f>
        <v>519.10232315862311</v>
      </c>
      <c r="T210" s="140">
        <f>+rawWB2C!T212</f>
        <v>504.34680578401168</v>
      </c>
      <c r="U210" s="140">
        <f>+rawWB2C!U212</f>
        <v>490.91959843595629</v>
      </c>
      <c r="V210" s="140">
        <f>+rawWB2C!V212</f>
        <v>477.85130889414006</v>
      </c>
      <c r="W210" s="140">
        <f>+rawWB2C!W212</f>
        <v>464.17254493824709</v>
      </c>
      <c r="X210" s="140">
        <f>+rawWB2C!X212</f>
        <v>448.91391434796134</v>
      </c>
      <c r="Y210" s="140">
        <f>+rawWB2C!Y212</f>
        <v>431.47468720867687</v>
      </c>
      <c r="Z210" s="140">
        <f>+rawWB2C!Z212</f>
        <v>412.72878282863434</v>
      </c>
      <c r="AA210" s="140">
        <f>+rawWB2C!AA212</f>
        <v>393.91878282178266</v>
      </c>
      <c r="AB210" s="140">
        <f>+rawWB2C!AB212</f>
        <v>376.28726880207427</v>
      </c>
      <c r="AC210" s="140">
        <f>+rawWB2C!AC212</f>
        <v>361.07682238345808</v>
      </c>
      <c r="AD210" s="140">
        <f>+rawWB2C!AD212</f>
        <v>348.71902616431925</v>
      </c>
      <c r="AE210" s="140">
        <f>+rawWB2C!AE212</f>
        <v>337.02001913796374</v>
      </c>
      <c r="AF210" s="140">
        <f>+rawWB2C!AF212</f>
        <v>325.44915111090023</v>
      </c>
      <c r="AG210" s="140">
        <f>+rawWB2C!AG212</f>
        <v>314.09432434682969</v>
      </c>
      <c r="AH210" s="140">
        <f>+rawWB2C!AH212</f>
        <v>303.04344110945169</v>
      </c>
      <c r="AI210" s="140">
        <f>+rawWB2C!AI212</f>
        <v>292.38019797913478</v>
      </c>
      <c r="AJ210" s="140">
        <f>+rawWB2C!AJ212</f>
        <v>282.17146880290994</v>
      </c>
      <c r="AK210" s="140">
        <f>+rawWB2C!AK212</f>
        <v>272.47992174447393</v>
      </c>
      <c r="AL210" s="140">
        <f>+rawWB2C!AL212</f>
        <v>263.36822496752529</v>
      </c>
      <c r="AM210" s="140">
        <f>+rawWB2C!AM212</f>
        <v>254.8990466357607</v>
      </c>
      <c r="AN210" s="140"/>
      <c r="AO210" s="140"/>
      <c r="AP210" s="140"/>
      <c r="AQ210" s="140"/>
      <c r="AR210" s="140"/>
      <c r="AS210" s="140"/>
      <c r="AT210" s="140"/>
      <c r="AU210" s="140"/>
      <c r="AV210" s="140"/>
      <c r="AW210" s="140"/>
      <c r="AX210" s="117"/>
      <c r="AY210" s="140"/>
      <c r="AZ210" s="140"/>
      <c r="BA210" s="140"/>
      <c r="BB210" s="140"/>
      <c r="BC210" s="140"/>
      <c r="BD210" s="140"/>
      <c r="BE210" s="140"/>
      <c r="BF210" s="140"/>
      <c r="BG210" s="140"/>
      <c r="BH210" s="100"/>
      <c r="BI210" s="100"/>
      <c r="BJ210" s="100"/>
      <c r="BK210" s="100"/>
      <c r="BL210" s="100"/>
      <c r="BM210" s="100"/>
      <c r="BN210" s="100"/>
      <c r="BO210" s="100"/>
      <c r="BP210" s="100"/>
      <c r="BQ210" s="100"/>
      <c r="BR210" s="100"/>
      <c r="BS210" s="100"/>
    </row>
    <row r="211" spans="1:71" x14ac:dyDescent="0.25">
      <c r="A211" s="139" t="str">
        <f>+IF(AND(B211='1.5C'!B211,'1.5C'!C211=WB2C!C211),"","NFG")</f>
        <v/>
      </c>
      <c r="B211" s="100" t="str">
        <f t="shared" ref="B211:C211" si="122">+B129</f>
        <v>Cruise</v>
      </c>
      <c r="C211" s="100" t="str">
        <f t="shared" si="122"/>
        <v>Cruise (GT) 2,000 - 9,999</v>
      </c>
      <c r="D211" s="140">
        <f>+rawWB2C!D213</f>
        <v>53.111504982707032</v>
      </c>
      <c r="E211" s="140">
        <f>+rawWB2C!E213</f>
        <v>57.484320310695367</v>
      </c>
      <c r="F211" s="140">
        <f>+rawWB2C!F213</f>
        <v>55.799463321740824</v>
      </c>
      <c r="G211" s="140">
        <f>+rawWB2C!G213</f>
        <v>57.687896754882331</v>
      </c>
      <c r="H211" s="140">
        <f>+rawWB2C!H213</f>
        <v>55.457014148096121</v>
      </c>
      <c r="I211" s="140">
        <f>+rawWB2C!I213</f>
        <v>53.343445218898452</v>
      </c>
      <c r="J211" s="140">
        <f>+rawWB2C!J213</f>
        <v>51.234296685674991</v>
      </c>
      <c r="K211" s="140">
        <f>+rawWB2C!K213</f>
        <v>49.209937340445286</v>
      </c>
      <c r="L211" s="140">
        <f>+rawWB2C!L213</f>
        <v>47.270814822500526</v>
      </c>
      <c r="M211" s="140">
        <f>+rawWB2C!M213</f>
        <v>45.417376771131735</v>
      </c>
      <c r="N211" s="140">
        <f>+rawWB2C!N213</f>
        <v>43.650070825629996</v>
      </c>
      <c r="O211" s="140">
        <f>+rawWB2C!O213</f>
        <v>41.971757976395409</v>
      </c>
      <c r="P211" s="140">
        <f>+rawWB2C!P213</f>
        <v>40.394952618263488</v>
      </c>
      <c r="Q211" s="140">
        <f>+rawWB2C!Q213</f>
        <v>38.934582497178809</v>
      </c>
      <c r="R211" s="140">
        <f>+rawWB2C!R213</f>
        <v>37.605575359085954</v>
      </c>
      <c r="S211" s="140">
        <f>+rawWB2C!S213</f>
        <v>36.422858949929513</v>
      </c>
      <c r="T211" s="140">
        <f>+rawWB2C!T213</f>
        <v>35.387536809973533</v>
      </c>
      <c r="U211" s="140">
        <f>+rawWB2C!U213</f>
        <v>34.445415656760666</v>
      </c>
      <c r="V211" s="140">
        <f>+rawWB2C!V213</f>
        <v>33.528478002153093</v>
      </c>
      <c r="W211" s="140">
        <f>+rawWB2C!W213</f>
        <v>32.568706358013046</v>
      </c>
      <c r="X211" s="140">
        <f>+rawWB2C!X213</f>
        <v>31.49808323620276</v>
      </c>
      <c r="Y211" s="140">
        <f>+rawWB2C!Y213</f>
        <v>30.27445837082945</v>
      </c>
      <c r="Z211" s="140">
        <f>+rawWB2C!Z213</f>
        <v>28.959150384980742</v>
      </c>
      <c r="AA211" s="140">
        <f>+rawWB2C!AA213</f>
        <v>27.639345123989106</v>
      </c>
      <c r="AB211" s="140">
        <f>+rawWB2C!AB213</f>
        <v>26.402228433187261</v>
      </c>
      <c r="AC211" s="140">
        <f>+rawWB2C!AC213</f>
        <v>25.334986157907693</v>
      </c>
      <c r="AD211" s="140">
        <f>+rawWB2C!AD213</f>
        <v>24.467900328118169</v>
      </c>
      <c r="AE211" s="140">
        <f>+rawWB2C!AE213</f>
        <v>23.64703849844577</v>
      </c>
      <c r="AF211" s="140">
        <f>+rawWB2C!AF213</f>
        <v>22.835167552629944</v>
      </c>
      <c r="AG211" s="140">
        <f>+rawWB2C!AG213</f>
        <v>22.038455160529459</v>
      </c>
      <c r="AH211" s="140">
        <f>+rawWB2C!AH213</f>
        <v>21.263068992002978</v>
      </c>
      <c r="AI211" s="140">
        <f>+rawWB2C!AI213</f>
        <v>20.514881624778159</v>
      </c>
      <c r="AJ211" s="140">
        <f>+rawWB2C!AJ213</f>
        <v>19.798585268057664</v>
      </c>
      <c r="AK211" s="140">
        <f>+rawWB2C!AK213</f>
        <v>19.118577038912917</v>
      </c>
      <c r="AL211" s="140">
        <f>+rawWB2C!AL213</f>
        <v>18.479254054415474</v>
      </c>
      <c r="AM211" s="140">
        <f>+rawWB2C!AM213</f>
        <v>17.88501343163675</v>
      </c>
      <c r="AN211" s="140"/>
      <c r="AO211" s="140"/>
      <c r="AP211" s="140"/>
      <c r="AQ211" s="140"/>
      <c r="AR211" s="140"/>
      <c r="AS211" s="140"/>
      <c r="AT211" s="140"/>
      <c r="AU211" s="140"/>
      <c r="AV211" s="140"/>
      <c r="AW211" s="140"/>
      <c r="AX211" s="117"/>
      <c r="AY211" s="140"/>
      <c r="AZ211" s="140"/>
      <c r="BA211" s="140"/>
      <c r="BB211" s="140"/>
      <c r="BC211" s="140"/>
      <c r="BD211" s="140"/>
      <c r="BE211" s="140"/>
      <c r="BF211" s="140"/>
      <c r="BG211" s="140"/>
      <c r="BH211" s="100"/>
      <c r="BI211" s="100"/>
      <c r="BJ211" s="100"/>
      <c r="BK211" s="100"/>
      <c r="BL211" s="100"/>
      <c r="BM211" s="100"/>
      <c r="BN211" s="100"/>
      <c r="BO211" s="100"/>
      <c r="BP211" s="100"/>
      <c r="BQ211" s="100"/>
      <c r="BR211" s="100"/>
      <c r="BS211" s="100"/>
    </row>
    <row r="212" spans="1:71" x14ac:dyDescent="0.25">
      <c r="A212" s="139" t="str">
        <f>+IF(AND(B212='1.5C'!B212,'1.5C'!C212=WB2C!C212),"","NFG")</f>
        <v/>
      </c>
      <c r="B212" s="100" t="str">
        <f t="shared" ref="B212:C212" si="123">+B130</f>
        <v>Cruise</v>
      </c>
      <c r="C212" s="100" t="str">
        <f t="shared" si="123"/>
        <v>Cruise (GT) 10,000 - 59,999</v>
      </c>
      <c r="D212" s="140">
        <f>+rawWB2C!D214</f>
        <v>18.917730921689323</v>
      </c>
      <c r="E212" s="140">
        <f>+rawWB2C!E214</f>
        <v>19.503353665954883</v>
      </c>
      <c r="F212" s="140">
        <f>+rawWB2C!F214</f>
        <v>19.331310510998719</v>
      </c>
      <c r="G212" s="140">
        <f>+rawWB2C!G214</f>
        <v>19.667955760837447</v>
      </c>
      <c r="H212" s="140">
        <f>+rawWB2C!H214</f>
        <v>18.907364668318902</v>
      </c>
      <c r="I212" s="140">
        <f>+rawWB2C!I214</f>
        <v>18.186770184287518</v>
      </c>
      <c r="J212" s="140">
        <f>+rawWB2C!J214</f>
        <v>17.467682778124399</v>
      </c>
      <c r="K212" s="140">
        <f>+rawWB2C!K214</f>
        <v>16.777503168782928</v>
      </c>
      <c r="L212" s="140">
        <f>+rawWB2C!L214</f>
        <v>16.116383973194409</v>
      </c>
      <c r="M212" s="140">
        <f>+rawWB2C!M214</f>
        <v>15.484477808290089</v>
      </c>
      <c r="N212" s="140">
        <f>+rawWB2C!N214</f>
        <v>14.881937291001227</v>
      </c>
      <c r="O212" s="140">
        <f>+rawWB2C!O214</f>
        <v>14.309737839670092</v>
      </c>
      <c r="P212" s="140">
        <f>+rawWB2C!P214</f>
        <v>13.77214607828272</v>
      </c>
      <c r="Q212" s="140">
        <f>+rawWB2C!Q214</f>
        <v>13.274251432236165</v>
      </c>
      <c r="R212" s="140">
        <f>+rawWB2C!R214</f>
        <v>12.821143326927487</v>
      </c>
      <c r="S212" s="140">
        <f>+rawWB2C!S214</f>
        <v>12.417911187753738</v>
      </c>
      <c r="T212" s="140">
        <f>+rawWB2C!T214</f>
        <v>12.064931252752963</v>
      </c>
      <c r="U212" s="140">
        <f>+rawWB2C!U214</f>
        <v>11.74372701052738</v>
      </c>
      <c r="V212" s="140">
        <f>+rawWB2C!V214</f>
        <v>11.431108762320202</v>
      </c>
      <c r="W212" s="140">
        <f>+rawWB2C!W214</f>
        <v>11.103886809374671</v>
      </c>
      <c r="X212" s="140">
        <f>+rawWB2C!X214</f>
        <v>10.738871452934029</v>
      </c>
      <c r="Y212" s="140">
        <f>+rawWB2C!Y214</f>
        <v>10.321692095151565</v>
      </c>
      <c r="Z212" s="140">
        <f>+rawWB2C!Z214</f>
        <v>9.8732545418209483</v>
      </c>
      <c r="AA212" s="140">
        <f>+rawWB2C!AA214</f>
        <v>9.4232836996458591</v>
      </c>
      <c r="AB212" s="140">
        <f>+rawWB2C!AB214</f>
        <v>9.0015044753300586</v>
      </c>
      <c r="AC212" s="140">
        <f>+rawWB2C!AC214</f>
        <v>8.6376417755772277</v>
      </c>
      <c r="AD212" s="140">
        <f>+rawWB2C!AD214</f>
        <v>8.3420198739223359</v>
      </c>
      <c r="AE212" s="140">
        <f>+rawWB2C!AE214</f>
        <v>8.0621574580614137</v>
      </c>
      <c r="AF212" s="140">
        <f>+rawWB2C!AF214</f>
        <v>7.7853603698669378</v>
      </c>
      <c r="AG212" s="140">
        <f>+rawWB2C!AG214</f>
        <v>7.5137313980476952</v>
      </c>
      <c r="AH212" s="140">
        <f>+rawWB2C!AH214</f>
        <v>7.2493733313124338</v>
      </c>
      <c r="AI212" s="140">
        <f>+rawWB2C!AI214</f>
        <v>6.9942883504555127</v>
      </c>
      <c r="AJ212" s="140">
        <f>+rawWB2C!AJ214</f>
        <v>6.7500762046134062</v>
      </c>
      <c r="AK212" s="140">
        <f>+rawWB2C!AK214</f>
        <v>6.5182360350081172</v>
      </c>
      <c r="AL212" s="140">
        <f>+rawWB2C!AL214</f>
        <v>6.3002669828616966</v>
      </c>
      <c r="AM212" s="140">
        <f>+rawWB2C!AM214</f>
        <v>6.0976681893961464</v>
      </c>
      <c r="AN212" s="140"/>
      <c r="AO212" s="140"/>
      <c r="AP212" s="140"/>
      <c r="AQ212" s="140"/>
      <c r="AR212" s="140"/>
      <c r="AS212" s="140"/>
      <c r="AT212" s="140"/>
      <c r="AU212" s="140"/>
      <c r="AV212" s="140"/>
      <c r="AW212" s="140"/>
      <c r="AX212" s="117"/>
      <c r="AY212" s="140"/>
      <c r="AZ212" s="140"/>
      <c r="BA212" s="140"/>
      <c r="BB212" s="140"/>
      <c r="BC212" s="140"/>
      <c r="BD212" s="140"/>
      <c r="BE212" s="140"/>
      <c r="BF212" s="140"/>
      <c r="BG212" s="140"/>
      <c r="BH212" s="100"/>
      <c r="BI212" s="100"/>
      <c r="BJ212" s="100"/>
      <c r="BK212" s="100"/>
      <c r="BL212" s="100"/>
      <c r="BM212" s="100"/>
      <c r="BN212" s="100"/>
      <c r="BO212" s="100"/>
      <c r="BP212" s="100"/>
      <c r="BQ212" s="100"/>
      <c r="BR212" s="100"/>
      <c r="BS212" s="100"/>
    </row>
    <row r="213" spans="1:71" x14ac:dyDescent="0.25">
      <c r="A213" s="139" t="str">
        <f>+IF(AND(B213='1.5C'!B213,'1.5C'!C213=WB2C!C213),"","NFG")</f>
        <v/>
      </c>
      <c r="B213" s="100" t="str">
        <f t="shared" ref="B213:C213" si="124">+B131</f>
        <v>Cruise</v>
      </c>
      <c r="C213" s="100" t="str">
        <f t="shared" si="124"/>
        <v>Cruise (GT) 60,000 - 99,999</v>
      </c>
      <c r="D213" s="140">
        <f>+rawWB2C!D215</f>
        <v>17.415680457471137</v>
      </c>
      <c r="E213" s="140">
        <f>+rawWB2C!E215</f>
        <v>16.958880948385801</v>
      </c>
      <c r="F213" s="140">
        <f>+rawWB2C!F215</f>
        <v>16.825568934120692</v>
      </c>
      <c r="G213" s="140">
        <f>+rawWB2C!G215</f>
        <v>17.05882837508733</v>
      </c>
      <c r="H213" s="140">
        <f>+rawWB2C!H215</f>
        <v>16.399136383267354</v>
      </c>
      <c r="I213" s="140">
        <f>+rawWB2C!I215</f>
        <v>15.774135097897238</v>
      </c>
      <c r="J213" s="140">
        <f>+rawWB2C!J215</f>
        <v>15.150440963255708</v>
      </c>
      <c r="K213" s="140">
        <f>+rawWB2C!K215</f>
        <v>14.551819751834007</v>
      </c>
      <c r="L213" s="140">
        <f>+rawWB2C!L215</f>
        <v>13.978403834584652</v>
      </c>
      <c r="M213" s="140">
        <f>+rawWB2C!M215</f>
        <v>13.430325582460119</v>
      </c>
      <c r="N213" s="140">
        <f>+rawWB2C!N215</f>
        <v>12.907717366412893</v>
      </c>
      <c r="O213" s="140">
        <f>+rawWB2C!O215</f>
        <v>12.411425206959644</v>
      </c>
      <c r="P213" s="140">
        <f>+rawWB2C!P215</f>
        <v>11.945149722873564</v>
      </c>
      <c r="Q213" s="140">
        <f>+rawWB2C!Q215</f>
        <v>11.513305182492038</v>
      </c>
      <c r="R213" s="140">
        <f>+rawWB2C!R215</f>
        <v>11.120305854152456</v>
      </c>
      <c r="S213" s="140">
        <f>+rawWB2C!S215</f>
        <v>10.770566006192201</v>
      </c>
      <c r="T213" s="140">
        <f>+rawWB2C!T215</f>
        <v>10.464411965363135</v>
      </c>
      <c r="U213" s="140">
        <f>+rawWB2C!U215</f>
        <v>10.185818292075204</v>
      </c>
      <c r="V213" s="140">
        <f>+rawWB2C!V215</f>
        <v>9.9146716051528401</v>
      </c>
      <c r="W213" s="140">
        <f>+rawWB2C!W215</f>
        <v>9.6308585234204962</v>
      </c>
      <c r="X213" s="140">
        <f>+rawWB2C!X215</f>
        <v>9.3142656657026208</v>
      </c>
      <c r="Y213" s="140">
        <f>+rawWB2C!Y215</f>
        <v>8.9524288204006481</v>
      </c>
      <c r="Z213" s="140">
        <f>+rawWB2C!Z215</f>
        <v>8.563480454224063</v>
      </c>
      <c r="AA213" s="140">
        <f>+rawWB2C!AA215</f>
        <v>8.1732022034593008</v>
      </c>
      <c r="AB213" s="140">
        <f>+rawWB2C!AB215</f>
        <v>7.8073757043928662</v>
      </c>
      <c r="AC213" s="140">
        <f>+rawWB2C!AC215</f>
        <v>7.4917825933111901</v>
      </c>
      <c r="AD213" s="140">
        <f>+rawWB2C!AD215</f>
        <v>7.2353775380237852</v>
      </c>
      <c r="AE213" s="140">
        <f>+rawWB2C!AE215</f>
        <v>6.9926413340754845</v>
      </c>
      <c r="AF213" s="140">
        <f>+rawWB2C!AF215</f>
        <v>6.752563815107524</v>
      </c>
      <c r="AG213" s="140">
        <f>+rawWB2C!AG215</f>
        <v>6.5169688164044866</v>
      </c>
      <c r="AH213" s="140">
        <f>+rawWB2C!AH215</f>
        <v>6.2876801732509247</v>
      </c>
      <c r="AI213" s="140">
        <f>+rawWB2C!AI215</f>
        <v>6.0664344595420703</v>
      </c>
      <c r="AJ213" s="140">
        <f>+rawWB2C!AJ215</f>
        <v>5.8546192036155986</v>
      </c>
      <c r="AK213" s="140">
        <f>+rawWB2C!AK215</f>
        <v>5.6535346724197977</v>
      </c>
      <c r="AL213" s="140">
        <f>+rawWB2C!AL215</f>
        <v>5.4644811329029928</v>
      </c>
      <c r="AM213" s="140">
        <f>+rawWB2C!AM215</f>
        <v>5.2887588520134692</v>
      </c>
      <c r="AN213" s="140"/>
      <c r="AO213" s="140"/>
      <c r="AP213" s="140"/>
      <c r="AQ213" s="140"/>
      <c r="AR213" s="140"/>
      <c r="AS213" s="140"/>
      <c r="AT213" s="140"/>
      <c r="AU213" s="140"/>
      <c r="AV213" s="140"/>
      <c r="AW213" s="140"/>
      <c r="AX213" s="117"/>
      <c r="AY213" s="140"/>
      <c r="AZ213" s="140"/>
      <c r="BA213" s="140"/>
      <c r="BB213" s="140"/>
      <c r="BC213" s="140"/>
      <c r="BD213" s="140"/>
      <c r="BE213" s="140"/>
      <c r="BF213" s="140"/>
      <c r="BG213" s="140"/>
      <c r="BH213" s="100"/>
      <c r="BI213" s="100"/>
      <c r="BJ213" s="100"/>
      <c r="BK213" s="100"/>
      <c r="BL213" s="100"/>
      <c r="BM213" s="100"/>
      <c r="BN213" s="100"/>
      <c r="BO213" s="100"/>
      <c r="BP213" s="100"/>
      <c r="BQ213" s="100"/>
      <c r="BR213" s="100"/>
      <c r="BS213" s="100"/>
    </row>
    <row r="214" spans="1:71" x14ac:dyDescent="0.25">
      <c r="A214" s="139" t="str">
        <f>+IF(AND(B214='1.5C'!B214,'1.5C'!C214=WB2C!C214),"","NFG")</f>
        <v/>
      </c>
      <c r="B214" s="100" t="str">
        <f t="shared" ref="B214:C214" si="125">+B132</f>
        <v>Cruise</v>
      </c>
      <c r="C214" s="100" t="str">
        <f t="shared" si="125"/>
        <v>Cruise (GT) 100,000 - 149,999</v>
      </c>
      <c r="D214" s="140">
        <f>+rawWB2C!D216</f>
        <v>12.995289910830802</v>
      </c>
      <c r="E214" s="140">
        <f>+rawWB2C!E216</f>
        <v>13.095856690862702</v>
      </c>
      <c r="F214" s="140">
        <f>+rawWB2C!F216</f>
        <v>12.730838927561123</v>
      </c>
      <c r="G214" s="140">
        <f>+rawWB2C!G216</f>
        <v>13.121430123416941</v>
      </c>
      <c r="H214" s="140">
        <f>+rawWB2C!H216</f>
        <v>12.614003576686164</v>
      </c>
      <c r="I214" s="140">
        <f>+rawWB2C!I216</f>
        <v>12.133260672618594</v>
      </c>
      <c r="J214" s="140">
        <f>+rawWB2C!J216</f>
        <v>11.65352321198294</v>
      </c>
      <c r="K214" s="140">
        <f>+rawWB2C!K216</f>
        <v>11.193071519559787</v>
      </c>
      <c r="L214" s="140">
        <f>+rawWB2C!L216</f>
        <v>10.752007413373544</v>
      </c>
      <c r="M214" s="140">
        <f>+rawWB2C!M216</f>
        <v>10.33043271144858</v>
      </c>
      <c r="N214" s="140">
        <f>+rawWB2C!N216</f>
        <v>9.9284492318092781</v>
      </c>
      <c r="O214" s="140">
        <f>+rawWB2C!O216</f>
        <v>9.5467077224934513</v>
      </c>
      <c r="P214" s="140">
        <f>+rawWB2C!P216</f>
        <v>9.1880546515924664</v>
      </c>
      <c r="Q214" s="140">
        <f>+rawWB2C!Q216</f>
        <v>8.8558854172111339</v>
      </c>
      <c r="R214" s="140">
        <f>+rawWB2C!R216</f>
        <v>8.5535954174542663</v>
      </c>
      <c r="S214" s="140">
        <f>+rawWB2C!S216</f>
        <v>8.2845800504266656</v>
      </c>
      <c r="T214" s="140">
        <f>+rawWB2C!T216</f>
        <v>8.0490903224447017</v>
      </c>
      <c r="U214" s="140">
        <f>+rawWB2C!U216</f>
        <v>7.8347996726711111</v>
      </c>
      <c r="V214" s="140">
        <f>+rawWB2C!V216</f>
        <v>7.6262371484801967</v>
      </c>
      <c r="W214" s="140">
        <f>+rawWB2C!W216</f>
        <v>7.4079317972462784</v>
      </c>
      <c r="X214" s="140">
        <f>+rawWB2C!X216</f>
        <v>7.1644126663436731</v>
      </c>
      <c r="Y214" s="140">
        <f>+rawWB2C!Y216</f>
        <v>6.8860924454402737</v>
      </c>
      <c r="Z214" s="140">
        <f>+rawWB2C!Z216</f>
        <v>6.5869183933783839</v>
      </c>
      <c r="AA214" s="140">
        <f>+rawWB2C!AA216</f>
        <v>6.2867214112938505</v>
      </c>
      <c r="AB214" s="140">
        <f>+rawWB2C!AB216</f>
        <v>6.0053324003225788</v>
      </c>
      <c r="AC214" s="140">
        <f>+rawWB2C!AC216</f>
        <v>5.7625822616004179</v>
      </c>
      <c r="AD214" s="140">
        <f>+rawWB2C!AD216</f>
        <v>5.5653588097742714</v>
      </c>
      <c r="AE214" s="140">
        <f>+rawWB2C!AE216</f>
        <v>5.3786492615861592</v>
      </c>
      <c r="AF214" s="140">
        <f>+rawWB2C!AF216</f>
        <v>5.1939847394937813</v>
      </c>
      <c r="AG214" s="140">
        <f>+rawWB2C!AG216</f>
        <v>5.0127681140060076</v>
      </c>
      <c r="AH214" s="140">
        <f>+rawWB2C!AH216</f>
        <v>4.8364022556316835</v>
      </c>
      <c r="AI214" s="140">
        <f>+rawWB2C!AI216</f>
        <v>4.6662229145477516</v>
      </c>
      <c r="AJ214" s="140">
        <f>+rawWB2C!AJ216</f>
        <v>4.503297359603323</v>
      </c>
      <c r="AK214" s="140">
        <f>+rawWB2C!AK216</f>
        <v>4.3486257393155521</v>
      </c>
      <c r="AL214" s="140">
        <f>+rawWB2C!AL216</f>
        <v>4.2032082022016235</v>
      </c>
      <c r="AM214" s="140">
        <f>+rawWB2C!AM216</f>
        <v>4.0680448967786909</v>
      </c>
      <c r="AN214" s="140"/>
      <c r="AO214" s="140"/>
      <c r="AP214" s="140"/>
      <c r="AQ214" s="140"/>
      <c r="AR214" s="140"/>
      <c r="AS214" s="140"/>
      <c r="AT214" s="140"/>
      <c r="AU214" s="140"/>
      <c r="AV214" s="140"/>
      <c r="AW214" s="140"/>
      <c r="AX214" s="117"/>
      <c r="AY214" s="140"/>
      <c r="AZ214" s="140"/>
      <c r="BA214" s="140"/>
      <c r="BB214" s="140"/>
      <c r="BC214" s="140"/>
      <c r="BD214" s="140"/>
      <c r="BE214" s="140"/>
      <c r="BF214" s="140"/>
      <c r="BG214" s="140"/>
      <c r="BH214" s="100"/>
      <c r="BI214" s="100"/>
      <c r="BJ214" s="100"/>
      <c r="BK214" s="100"/>
      <c r="BL214" s="100"/>
      <c r="BM214" s="100"/>
      <c r="BN214" s="100"/>
      <c r="BO214" s="100"/>
      <c r="BP214" s="100"/>
      <c r="BQ214" s="100"/>
      <c r="BR214" s="100"/>
      <c r="BS214" s="100"/>
    </row>
    <row r="215" spans="1:71" x14ac:dyDescent="0.25">
      <c r="A215" s="139" t="str">
        <f>+IF(AND(B215='1.5C'!B215,'1.5C'!C215=WB2C!C215),"","NFG")</f>
        <v/>
      </c>
      <c r="B215" s="100" t="str">
        <f t="shared" ref="B215:C215" si="126">+B133</f>
        <v>Cruise</v>
      </c>
      <c r="C215" s="100" t="str">
        <f t="shared" si="126"/>
        <v>Cruise (GT) &gt;150,000</v>
      </c>
      <c r="D215" s="140">
        <f>+rawWB2C!D217</f>
        <v>9.4946063999693617</v>
      </c>
      <c r="E215" s="140">
        <f>+rawWB2C!E217</f>
        <v>9.1609889974996666</v>
      </c>
      <c r="F215" s="140">
        <f>+rawWB2C!F217</f>
        <v>9.0547742759841423</v>
      </c>
      <c r="G215" s="140">
        <f>+rawWB2C!G217</f>
        <v>9.7276601666715461</v>
      </c>
      <c r="H215" s="140">
        <f>+rawWB2C!H217</f>
        <v>9.3514760952923446</v>
      </c>
      <c r="I215" s="140">
        <f>+rawWB2C!I217</f>
        <v>8.9950741212451515</v>
      </c>
      <c r="J215" s="140">
        <f>+rawWB2C!J217</f>
        <v>8.6394175394250645</v>
      </c>
      <c r="K215" s="140">
        <f>+rawWB2C!K217</f>
        <v>8.2980585911296618</v>
      </c>
      <c r="L215" s="140">
        <f>+rawWB2C!L217</f>
        <v>7.9710727598337661</v>
      </c>
      <c r="M215" s="140">
        <f>+rawWB2C!M217</f>
        <v>7.6585355290121617</v>
      </c>
      <c r="N215" s="140">
        <f>+rawWB2C!N217</f>
        <v>7.3605223821396502</v>
      </c>
      <c r="O215" s="140">
        <f>+rawWB2C!O217</f>
        <v>7.0775157556356154</v>
      </c>
      <c r="P215" s="140">
        <f>+rawWB2C!P217</f>
        <v>6.8116258976976765</v>
      </c>
      <c r="Q215" s="140">
        <f>+rawWB2C!Q217</f>
        <v>6.5653700094680456</v>
      </c>
      <c r="R215" s="140">
        <f>+rawWB2C!R217</f>
        <v>6.3412652920889396</v>
      </c>
      <c r="S215" s="140">
        <f>+rawWB2C!S217</f>
        <v>6.1418289467025691</v>
      </c>
      <c r="T215" s="140">
        <f>+rawWB2C!T217</f>
        <v>5.9672470585239097</v>
      </c>
      <c r="U215" s="140">
        <f>+rawWB2C!U217</f>
        <v>5.8083812490590887</v>
      </c>
      <c r="V215" s="140">
        <f>+rawWB2C!V217</f>
        <v>5.6537620238869994</v>
      </c>
      <c r="W215" s="140">
        <f>+rawWB2C!W217</f>
        <v>5.4919198885865512</v>
      </c>
      <c r="X215" s="140">
        <f>+rawWB2C!X217</f>
        <v>5.3113853487366463</v>
      </c>
      <c r="Y215" s="140">
        <f>+rawWB2C!Y217</f>
        <v>5.1050507875648812</v>
      </c>
      <c r="Z215" s="140">
        <f>+rawWB2C!Z217</f>
        <v>4.8832560988936811</v>
      </c>
      <c r="AA215" s="140">
        <f>+rawWB2C!AA217</f>
        <v>4.6607030541941388</v>
      </c>
      <c r="AB215" s="140">
        <f>+rawWB2C!AB217</f>
        <v>4.4520934249373907</v>
      </c>
      <c r="AC215" s="140">
        <f>+rawWB2C!AC217</f>
        <v>4.2721289825945288</v>
      </c>
      <c r="AD215" s="140">
        <f>+rawWB2C!AD217</f>
        <v>4.1259160547187168</v>
      </c>
      <c r="AE215" s="140">
        <f>+rawWB2C!AE217</f>
        <v>3.987497679773031</v>
      </c>
      <c r="AF215" s="140">
        <f>+rawWB2C!AF217</f>
        <v>3.8505953986299386</v>
      </c>
      <c r="AG215" s="140">
        <f>+rawWB2C!AG217</f>
        <v>3.7162492387437478</v>
      </c>
      <c r="AH215" s="140">
        <f>+rawWB2C!AH217</f>
        <v>3.5854992275687478</v>
      </c>
      <c r="AI215" s="140">
        <f>+rawWB2C!AI217</f>
        <v>3.4593356324513067</v>
      </c>
      <c r="AJ215" s="140">
        <f>+rawWB2C!AJ217</f>
        <v>3.3385496803059427</v>
      </c>
      <c r="AK215" s="140">
        <f>+rawWB2C!AK217</f>
        <v>3.2238828379392142</v>
      </c>
      <c r="AL215" s="140">
        <f>+rawWB2C!AL217</f>
        <v>3.1160765721577004</v>
      </c>
      <c r="AM215" s="140">
        <f>+rawWB2C!AM217</f>
        <v>3.0158723497679589</v>
      </c>
      <c r="AN215" s="140"/>
      <c r="AO215" s="140"/>
      <c r="AP215" s="140"/>
      <c r="AQ215" s="140"/>
      <c r="AR215" s="140"/>
      <c r="AS215" s="140"/>
      <c r="AT215" s="140"/>
      <c r="AU215" s="140"/>
      <c r="AV215" s="140"/>
      <c r="AW215" s="140"/>
      <c r="AX215" s="117"/>
      <c r="AY215" s="140"/>
      <c r="AZ215" s="140"/>
      <c r="BA215" s="140"/>
      <c r="BB215" s="140"/>
      <c r="BC215" s="140"/>
      <c r="BD215" s="140"/>
      <c r="BE215" s="140"/>
      <c r="BF215" s="140"/>
      <c r="BG215" s="140"/>
      <c r="BH215" s="100"/>
      <c r="BI215" s="100"/>
      <c r="BJ215" s="100"/>
      <c r="BK215" s="100"/>
      <c r="BL215" s="100"/>
      <c r="BM215" s="100"/>
      <c r="BN215" s="100"/>
      <c r="BO215" s="100"/>
      <c r="BP215" s="100"/>
      <c r="BQ215" s="100"/>
      <c r="BR215" s="100"/>
      <c r="BS215" s="100"/>
    </row>
    <row r="216" spans="1:71" x14ac:dyDescent="0.25">
      <c r="A216" s="139" t="str">
        <f>+IF(AND(B216='1.5C'!B216,'1.5C'!C216=WB2C!C216),"","NFG")</f>
        <v/>
      </c>
      <c r="B216" s="100" t="str">
        <f t="shared" ref="B216:C216" si="127">+B134</f>
        <v>Ferry RoRo and Passenger</v>
      </c>
      <c r="C216" s="100" t="str">
        <f t="shared" si="127"/>
        <v>Ferry RoRo and Passenger (GT) 0 - 1,999</v>
      </c>
      <c r="D216" s="140">
        <f>+rawWB2C!D218</f>
        <v>773.95137559783825</v>
      </c>
      <c r="E216" s="140">
        <f>+rawWB2C!E218</f>
        <v>147.3092138141526</v>
      </c>
      <c r="F216" s="140">
        <f>+rawWB2C!F218</f>
        <v>650.24737676452594</v>
      </c>
      <c r="G216" s="140">
        <f>+rawWB2C!G218</f>
        <v>827.76409825946587</v>
      </c>
      <c r="H216" s="140">
        <f>+rawWB2C!H218</f>
        <v>795.75314564707355</v>
      </c>
      <c r="I216" s="140">
        <f>+rawWB2C!I218</f>
        <v>765.42552794555877</v>
      </c>
      <c r="J216" s="140">
        <f>+rawWB2C!J218</f>
        <v>735.16133854171756</v>
      </c>
      <c r="K216" s="140">
        <f>+rawWB2C!K218</f>
        <v>706.11378988385513</v>
      </c>
      <c r="L216" s="140">
        <f>+rawWB2C!L218</f>
        <v>678.28930515179002</v>
      </c>
      <c r="M216" s="140">
        <f>+rawWB2C!M218</f>
        <v>651.69430752533867</v>
      </c>
      <c r="N216" s="140">
        <f>+rawWB2C!N218</f>
        <v>626.33522018431802</v>
      </c>
      <c r="O216" s="140">
        <f>+rawWB2C!O218</f>
        <v>602.25309550317581</v>
      </c>
      <c r="P216" s="140">
        <f>+rawWB2C!P218</f>
        <v>579.62750263487101</v>
      </c>
      <c r="Q216" s="140">
        <f>+rawWB2C!Q218</f>
        <v>558.67263992699429</v>
      </c>
      <c r="R216" s="140">
        <f>+rawWB2C!R218</f>
        <v>539.60270572713603</v>
      </c>
      <c r="S216" s="140">
        <f>+rawWB2C!S218</f>
        <v>522.63189838288656</v>
      </c>
      <c r="T216" s="140">
        <f>+rawWB2C!T218</f>
        <v>507.77605260244235</v>
      </c>
      <c r="U216" s="140">
        <f>+rawWB2C!U218</f>
        <v>494.25754853643286</v>
      </c>
      <c r="V216" s="140">
        <f>+rawWB2C!V218</f>
        <v>481.10040269609414</v>
      </c>
      <c r="W216" s="140">
        <f>+rawWB2C!W218</f>
        <v>467.32863159266327</v>
      </c>
      <c r="X216" s="140">
        <f>+rawWB2C!X218</f>
        <v>451.96625173737721</v>
      </c>
      <c r="Y216" s="140">
        <f>+rawWB2C!Y218</f>
        <v>434.40844862319324</v>
      </c>
      <c r="Z216" s="140">
        <f>+rawWB2C!Z218</f>
        <v>415.53508366995658</v>
      </c>
      <c r="AA216" s="140">
        <f>+rawWB2C!AA218</f>
        <v>396.59718727923092</v>
      </c>
      <c r="AB216" s="140">
        <f>+rawWB2C!AB218</f>
        <v>378.84578985258349</v>
      </c>
      <c r="AC216" s="140">
        <f>+rawWB2C!AC218</f>
        <v>363.53192179157804</v>
      </c>
      <c r="AD216" s="140">
        <f>+rawWB2C!AD218</f>
        <v>351.09010018974368</v>
      </c>
      <c r="AE216" s="140">
        <f>+rawWB2C!AE218</f>
        <v>339.31154714036626</v>
      </c>
      <c r="AF216" s="140">
        <f>+rawWB2C!AF218</f>
        <v>327.66200435634335</v>
      </c>
      <c r="AG216" s="140">
        <f>+rawWB2C!AG218</f>
        <v>316.22997178248488</v>
      </c>
      <c r="AH216" s="140">
        <f>+rawWB2C!AH218</f>
        <v>305.10394936359916</v>
      </c>
      <c r="AI216" s="140">
        <f>+rawWB2C!AI218</f>
        <v>294.36820276511423</v>
      </c>
      <c r="AJ216" s="140">
        <f>+rawWB2C!AJ218</f>
        <v>284.09006053492283</v>
      </c>
      <c r="AK216" s="140">
        <f>+rawWB2C!AK218</f>
        <v>274.33261694153373</v>
      </c>
      <c r="AL216" s="140">
        <f>+rawWB2C!AL218</f>
        <v>265.15896625345783</v>
      </c>
      <c r="AM216" s="140">
        <f>+rawWB2C!AM218</f>
        <v>256.63220273920399</v>
      </c>
      <c r="AN216" s="140"/>
      <c r="AO216" s="140"/>
      <c r="AP216" s="140"/>
      <c r="AQ216" s="140"/>
      <c r="AR216" s="140"/>
      <c r="AS216" s="140"/>
      <c r="AT216" s="140"/>
      <c r="AU216" s="140"/>
      <c r="AV216" s="140"/>
      <c r="AW216" s="140"/>
      <c r="AX216" s="117"/>
      <c r="AY216" s="140"/>
      <c r="AZ216" s="140"/>
      <c r="BA216" s="140"/>
      <c r="BB216" s="140"/>
      <c r="BC216" s="140"/>
      <c r="BD216" s="140"/>
      <c r="BE216" s="140"/>
      <c r="BF216" s="140"/>
      <c r="BG216" s="140"/>
      <c r="BH216" s="100"/>
      <c r="BI216" s="100"/>
      <c r="BJ216" s="100"/>
      <c r="BK216" s="100"/>
      <c r="BL216" s="100"/>
      <c r="BM216" s="100"/>
      <c r="BN216" s="100"/>
      <c r="BO216" s="100"/>
      <c r="BP216" s="100"/>
      <c r="BQ216" s="100"/>
      <c r="BR216" s="100"/>
      <c r="BS216" s="100"/>
    </row>
    <row r="217" spans="1:71" x14ac:dyDescent="0.25">
      <c r="A217" s="139" t="str">
        <f>+IF(AND(B217='1.5C'!B217,'1.5C'!C217=WB2C!C217),"","NFG")</f>
        <v/>
      </c>
      <c r="B217" s="100" t="str">
        <f t="shared" ref="B217:C217" si="128">+B135</f>
        <v>Ferry RoRo and Passenger</v>
      </c>
      <c r="C217" s="100" t="str">
        <f t="shared" si="128"/>
        <v>Ferry RoRo and Passenger (GT) 2,000 - 4,999</v>
      </c>
      <c r="D217" s="140">
        <f>+rawWB2C!D219</f>
        <v>460.9963689394919</v>
      </c>
      <c r="E217" s="140">
        <f>+rawWB2C!E219</f>
        <v>433.5061804839666</v>
      </c>
      <c r="F217" s="140">
        <f>+rawWB2C!F219</f>
        <v>403.62730153276328</v>
      </c>
      <c r="G217" s="140">
        <f>+rawWB2C!G219</f>
        <v>403.23222175265818</v>
      </c>
      <c r="H217" s="140">
        <f>+rawWB2C!H219</f>
        <v>387.63859118876292</v>
      </c>
      <c r="I217" s="140">
        <f>+rawWB2C!I219</f>
        <v>372.86497067059713</v>
      </c>
      <c r="J217" s="140">
        <f>+rawWB2C!J219</f>
        <v>358.12224824700525</v>
      </c>
      <c r="K217" s="140">
        <f>+rawWB2C!K219</f>
        <v>343.97219316922764</v>
      </c>
      <c r="L217" s="140">
        <f>+rawWB2C!L219</f>
        <v>330.41793438798169</v>
      </c>
      <c r="M217" s="140">
        <f>+rawWB2C!M219</f>
        <v>317.46260085398347</v>
      </c>
      <c r="N217" s="140">
        <f>+rawWB2C!N219</f>
        <v>305.10932151794952</v>
      </c>
      <c r="O217" s="140">
        <f>+rawWB2C!O219</f>
        <v>293.37809439645423</v>
      </c>
      <c r="P217" s="140">
        <f>+rawWB2C!P219</f>
        <v>282.35639376949871</v>
      </c>
      <c r="Q217" s="140">
        <f>+rawWB2C!Q219</f>
        <v>272.14856298294234</v>
      </c>
      <c r="R217" s="140">
        <f>+rawWB2C!R219</f>
        <v>262.85894538264444</v>
      </c>
      <c r="S217" s="140">
        <f>+rawWB2C!S219</f>
        <v>254.59188431446435</v>
      </c>
      <c r="T217" s="140">
        <f>+rawWB2C!T219</f>
        <v>247.35509340669333</v>
      </c>
      <c r="U217" s="140">
        <f>+rawWB2C!U219</f>
        <v>240.7697674173549</v>
      </c>
      <c r="V217" s="140">
        <f>+rawWB2C!V219</f>
        <v>234.36047138690478</v>
      </c>
      <c r="W217" s="140">
        <f>+rawWB2C!W219</f>
        <v>227.65177035579916</v>
      </c>
      <c r="X217" s="140">
        <f>+rawWB2C!X219</f>
        <v>220.16822936449424</v>
      </c>
      <c r="Y217" s="140">
        <f>+rawWB2C!Y219</f>
        <v>211.61522256737058</v>
      </c>
      <c r="Z217" s="140">
        <f>+rawWB2C!Z219</f>
        <v>202.42136057450981</v>
      </c>
      <c r="AA217" s="140">
        <f>+rawWB2C!AA219</f>
        <v>193.19606310991705</v>
      </c>
      <c r="AB217" s="140">
        <f>+rawWB2C!AB219</f>
        <v>184.54874989759918</v>
      </c>
      <c r="AC217" s="140">
        <f>+rawWB2C!AC219</f>
        <v>177.08884066156136</v>
      </c>
      <c r="AD217" s="140">
        <f>+rawWB2C!AD219</f>
        <v>171.02800354902294</v>
      </c>
      <c r="AE217" s="140">
        <f>+rawWB2C!AE219</f>
        <v>165.29026724816291</v>
      </c>
      <c r="AF217" s="140">
        <f>+rawWB2C!AF219</f>
        <v>159.6153762628187</v>
      </c>
      <c r="AG217" s="140">
        <f>+rawWB2C!AG219</f>
        <v>154.04644194493923</v>
      </c>
      <c r="AH217" s="140">
        <f>+rawWB2C!AH219</f>
        <v>148.6265756464725</v>
      </c>
      <c r="AI217" s="140">
        <f>+rawWB2C!AI219</f>
        <v>143.39682605696606</v>
      </c>
      <c r="AJ217" s="140">
        <f>+rawWB2C!AJ219</f>
        <v>138.38999121635811</v>
      </c>
      <c r="AK217" s="140">
        <f>+rawWB2C!AK219</f>
        <v>133.63680650218458</v>
      </c>
      <c r="AL217" s="140">
        <f>+rawWB2C!AL219</f>
        <v>129.16800729198238</v>
      </c>
      <c r="AM217" s="140">
        <f>+rawWB2C!AM219</f>
        <v>125.01432896328741</v>
      </c>
      <c r="AN217" s="140"/>
      <c r="AO217" s="140"/>
      <c r="AP217" s="140"/>
      <c r="AQ217" s="140"/>
      <c r="AR217" s="140"/>
      <c r="AS217" s="140"/>
      <c r="AT217" s="140"/>
      <c r="AU217" s="140"/>
      <c r="AV217" s="140"/>
      <c r="AW217" s="140"/>
      <c r="AX217" s="117"/>
      <c r="AY217" s="140"/>
      <c r="AZ217" s="140"/>
      <c r="BA217" s="140"/>
      <c r="BB217" s="140"/>
      <c r="BC217" s="140"/>
      <c r="BD217" s="140"/>
      <c r="BE217" s="140"/>
      <c r="BF217" s="140"/>
      <c r="BG217" s="140"/>
      <c r="BH217" s="100"/>
      <c r="BI217" s="100"/>
      <c r="BJ217" s="100"/>
      <c r="BK217" s="100"/>
      <c r="BL217" s="100"/>
      <c r="BM217" s="100"/>
      <c r="BN217" s="100"/>
      <c r="BO217" s="100"/>
      <c r="BP217" s="100"/>
      <c r="BQ217" s="100"/>
      <c r="BR217" s="100"/>
      <c r="BS217" s="100"/>
    </row>
    <row r="218" spans="1:71" x14ac:dyDescent="0.25">
      <c r="A218" s="139" t="str">
        <f>+IF(AND(B218='1.5C'!B218,'1.5C'!C218=WB2C!C218),"","NFG")</f>
        <v/>
      </c>
      <c r="B218" s="100" t="str">
        <f t="shared" ref="B218:C218" si="129">+B136</f>
        <v>Ferry RoRo and Passenger</v>
      </c>
      <c r="C218" s="100" t="str">
        <f t="shared" si="129"/>
        <v>Ferry RoRo and Passenger (GT) 5,000 - 9,999</v>
      </c>
      <c r="D218" s="140">
        <f>+rawWB2C!D220</f>
        <v>389.44101809731916</v>
      </c>
      <c r="E218" s="140">
        <f>+rawWB2C!E220</f>
        <v>328.51964622982194</v>
      </c>
      <c r="F218" s="140">
        <f>+rawWB2C!F220</f>
        <v>353.13969701987702</v>
      </c>
      <c r="G218" s="140">
        <f>+rawWB2C!G220</f>
        <v>310.58070364593726</v>
      </c>
      <c r="H218" s="140">
        <f>+rawWB2C!H220</f>
        <v>298.57005446745939</v>
      </c>
      <c r="I218" s="140">
        <f>+rawWB2C!I220</f>
        <v>287.19099989690346</v>
      </c>
      <c r="J218" s="140">
        <f>+rawWB2C!J220</f>
        <v>275.83574390055969</v>
      </c>
      <c r="K218" s="140">
        <f>+rawWB2C!K220</f>
        <v>264.93697682390319</v>
      </c>
      <c r="L218" s="140">
        <f>+rawWB2C!L220</f>
        <v>254.49710867204524</v>
      </c>
      <c r="M218" s="140">
        <f>+rawWB2C!M220</f>
        <v>244.5185494500962</v>
      </c>
      <c r="N218" s="140">
        <f>+rawWB2C!N220</f>
        <v>235.0037091631668</v>
      </c>
      <c r="O218" s="140">
        <f>+rawWB2C!O220</f>
        <v>225.96799084138246</v>
      </c>
      <c r="P218" s="140">
        <f>+rawWB2C!P220</f>
        <v>217.47876961492389</v>
      </c>
      <c r="Q218" s="140">
        <f>+rawWB2C!Q220</f>
        <v>209.61641363898693</v>
      </c>
      <c r="R218" s="140">
        <f>+rawWB2C!R220</f>
        <v>202.46129106876742</v>
      </c>
      <c r="S218" s="140">
        <f>+rawWB2C!S220</f>
        <v>196.09377005946115</v>
      </c>
      <c r="T218" s="140">
        <f>+rawWB2C!T220</f>
        <v>190.51979186271691</v>
      </c>
      <c r="U218" s="140">
        <f>+rawWB2C!U220</f>
        <v>185.44759011599945</v>
      </c>
      <c r="V218" s="140">
        <f>+rawWB2C!V220</f>
        <v>180.51097155322657</v>
      </c>
      <c r="W218" s="140">
        <f>+rawWB2C!W220</f>
        <v>175.34374290831667</v>
      </c>
      <c r="X218" s="140">
        <f>+rawWB2C!X220</f>
        <v>169.57971091518792</v>
      </c>
      <c r="Y218" s="140">
        <f>+rawWB2C!Y220</f>
        <v>162.99194653020635</v>
      </c>
      <c r="Z218" s="140">
        <f>+rawWB2C!Z220</f>
        <v>155.91057759953134</v>
      </c>
      <c r="AA218" s="140">
        <f>+rawWB2C!AA220</f>
        <v>148.80499619176922</v>
      </c>
      <c r="AB218" s="140">
        <f>+rawWB2C!AB220</f>
        <v>142.14459437552773</v>
      </c>
      <c r="AC218" s="140">
        <f>+rawWB2C!AC220</f>
        <v>136.39876421941329</v>
      </c>
      <c r="AD218" s="140">
        <f>+rawWB2C!AD220</f>
        <v>131.73053843399913</v>
      </c>
      <c r="AE218" s="140">
        <f>+rawWB2C!AE220</f>
        <v>127.311173905266</v>
      </c>
      <c r="AF218" s="140">
        <f>+rawWB2C!AF220</f>
        <v>122.94021459134663</v>
      </c>
      <c r="AG218" s="140">
        <f>+rawWB2C!AG220</f>
        <v>118.65086605792027</v>
      </c>
      <c r="AH218" s="140">
        <f>+rawWB2C!AH220</f>
        <v>114.47633387066558</v>
      </c>
      <c r="AI218" s="140">
        <f>+rawWB2C!AI220</f>
        <v>110.44823487515107</v>
      </c>
      <c r="AJ218" s="140">
        <f>+rawWB2C!AJ220</f>
        <v>106.59183103649936</v>
      </c>
      <c r="AK218" s="140">
        <f>+rawWB2C!AK220</f>
        <v>102.93079559972155</v>
      </c>
      <c r="AL218" s="140">
        <f>+rawWB2C!AL220</f>
        <v>99.488801809829539</v>
      </c>
      <c r="AM218" s="140">
        <f>+rawWB2C!AM220</f>
        <v>96.289522911834425</v>
      </c>
      <c r="AN218" s="140"/>
      <c r="AO218" s="140"/>
      <c r="AP218" s="140"/>
      <c r="AQ218" s="140"/>
      <c r="AR218" s="140"/>
      <c r="AS218" s="140"/>
      <c r="AT218" s="140"/>
      <c r="AU218" s="140"/>
      <c r="AV218" s="140"/>
      <c r="AW218" s="140"/>
      <c r="AX218" s="117"/>
      <c r="AY218" s="140"/>
      <c r="AZ218" s="140"/>
      <c r="BA218" s="140"/>
      <c r="BB218" s="140"/>
      <c r="BC218" s="140"/>
      <c r="BD218" s="140"/>
      <c r="BE218" s="140"/>
      <c r="BF218" s="140"/>
      <c r="BG218" s="140"/>
      <c r="BH218" s="100"/>
      <c r="BI218" s="100"/>
      <c r="BJ218" s="100"/>
      <c r="BK218" s="100"/>
      <c r="BL218" s="100"/>
      <c r="BM218" s="100"/>
      <c r="BN218" s="100"/>
      <c r="BO218" s="100"/>
      <c r="BP218" s="100"/>
      <c r="BQ218" s="100"/>
      <c r="BR218" s="100"/>
      <c r="BS218" s="100"/>
    </row>
    <row r="219" spans="1:71" x14ac:dyDescent="0.25">
      <c r="A219" s="139" t="str">
        <f>+IF(AND(B219='1.5C'!B219,'1.5C'!C219=WB2C!C219),"","NFG")</f>
        <v/>
      </c>
      <c r="B219" s="100" t="str">
        <f t="shared" ref="B219:C219" si="130">+B137</f>
        <v>Ferry RoRo and Passenger</v>
      </c>
      <c r="C219" s="100" t="str">
        <f t="shared" si="130"/>
        <v>Ferry RoRo and Passenger (GT) 10,000 - 19,999</v>
      </c>
      <c r="D219" s="140">
        <f>+rawWB2C!D221</f>
        <v>237.43652311723969</v>
      </c>
      <c r="E219" s="140">
        <f>+rawWB2C!E221</f>
        <v>217.18231260579648</v>
      </c>
      <c r="F219" s="140">
        <f>+rawWB2C!F221</f>
        <v>203.52548013122308</v>
      </c>
      <c r="G219" s="140">
        <f>+rawWB2C!G221</f>
        <v>205.42803228071719</v>
      </c>
      <c r="H219" s="140">
        <f>+rawWB2C!H221</f>
        <v>197.48380394268921</v>
      </c>
      <c r="I219" s="140">
        <f>+rawWB2C!I221</f>
        <v>189.95733252252964</v>
      </c>
      <c r="J219" s="140">
        <f>+rawWB2C!J221</f>
        <v>182.44660224215784</v>
      </c>
      <c r="K219" s="140">
        <f>+rawWB2C!K221</f>
        <v>175.23780836488021</v>
      </c>
      <c r="L219" s="140">
        <f>+rawWB2C!L221</f>
        <v>168.33254494532403</v>
      </c>
      <c r="M219" s="140">
        <f>+rawWB2C!M221</f>
        <v>161.73240603811604</v>
      </c>
      <c r="N219" s="140">
        <f>+rawWB2C!N221</f>
        <v>155.43898569788308</v>
      </c>
      <c r="O219" s="140">
        <f>+rawWB2C!O221</f>
        <v>149.46247198245584</v>
      </c>
      <c r="P219" s="140">
        <f>+rawWB2C!P221</f>
        <v>143.84742896247752</v>
      </c>
      <c r="Q219" s="140">
        <f>+rawWB2C!Q221</f>
        <v>138.64701471179524</v>
      </c>
      <c r="R219" s="140">
        <f>+rawWB2C!R221</f>
        <v>133.91438730425614</v>
      </c>
      <c r="S219" s="140">
        <f>+rawWB2C!S221</f>
        <v>129.70270481370733</v>
      </c>
      <c r="T219" s="140">
        <f>+rawWB2C!T221</f>
        <v>126.01589697442139</v>
      </c>
      <c r="U219" s="140">
        <f>+rawWB2C!U221</f>
        <v>122.66098016237488</v>
      </c>
      <c r="V219" s="140">
        <f>+rawWB2C!V221</f>
        <v>119.39574241396991</v>
      </c>
      <c r="W219" s="140">
        <f>+rawWB2C!W221</f>
        <v>115.97797176560887</v>
      </c>
      <c r="X219" s="140">
        <f>+rawWB2C!X221</f>
        <v>112.16545625369412</v>
      </c>
      <c r="Y219" s="140">
        <f>+rawWB2C!Y221</f>
        <v>107.80809773512199</v>
      </c>
      <c r="Z219" s="140">
        <f>+rawWB2C!Z221</f>
        <v>103.12425334876644</v>
      </c>
      <c r="AA219" s="140">
        <f>+rawWB2C!AA221</f>
        <v>98.424394053994988</v>
      </c>
      <c r="AB219" s="140">
        <f>+rawWB2C!AB221</f>
        <v>94.018990810175978</v>
      </c>
      <c r="AC219" s="140">
        <f>+rawWB2C!AC221</f>
        <v>90.218514576676924</v>
      </c>
      <c r="AD219" s="140">
        <f>+rawWB2C!AD221</f>
        <v>87.130800413877608</v>
      </c>
      <c r="AE219" s="140">
        <f>+rawWB2C!AE221</f>
        <v>84.207691062873607</v>
      </c>
      <c r="AF219" s="140">
        <f>+rawWB2C!AF221</f>
        <v>81.316598472455752</v>
      </c>
      <c r="AG219" s="140">
        <f>+rawWB2C!AG221</f>
        <v>78.47948586808586</v>
      </c>
      <c r="AH219" s="140">
        <f>+rawWB2C!AH221</f>
        <v>75.718316475225336</v>
      </c>
      <c r="AI219" s="140">
        <f>+rawWB2C!AI221</f>
        <v>73.054002688932243</v>
      </c>
      <c r="AJ219" s="140">
        <f>+rawWB2C!AJ221</f>
        <v>70.503253582647929</v>
      </c>
      <c r="AK219" s="140">
        <f>+rawWB2C!AK221</f>
        <v>68.081727399409544</v>
      </c>
      <c r="AL219" s="140">
        <f>+rawWB2C!AL221</f>
        <v>65.80508238225471</v>
      </c>
      <c r="AM219" s="140">
        <f>+rawWB2C!AM221</f>
        <v>63.688976774220571</v>
      </c>
      <c r="AN219" s="140"/>
      <c r="AO219" s="140"/>
      <c r="AP219" s="140"/>
      <c r="AQ219" s="140"/>
      <c r="AR219" s="140"/>
      <c r="AS219" s="140"/>
      <c r="AT219" s="140"/>
      <c r="AU219" s="140"/>
      <c r="AV219" s="140"/>
      <c r="AW219" s="140"/>
      <c r="AX219" s="117"/>
      <c r="AY219" s="140"/>
      <c r="AZ219" s="140"/>
      <c r="BA219" s="140"/>
      <c r="BB219" s="140"/>
      <c r="BC219" s="140"/>
      <c r="BD219" s="140"/>
      <c r="BE219" s="140"/>
      <c r="BF219" s="140"/>
      <c r="BG219" s="140"/>
      <c r="BH219" s="100"/>
      <c r="BI219" s="100"/>
      <c r="BJ219" s="100"/>
      <c r="BK219" s="100"/>
      <c r="BL219" s="100"/>
      <c r="BM219" s="100"/>
      <c r="BN219" s="100"/>
      <c r="BO219" s="100"/>
      <c r="BP219" s="100"/>
      <c r="BQ219" s="100"/>
      <c r="BR219" s="100"/>
      <c r="BS219" s="100"/>
    </row>
    <row r="220" spans="1:71" x14ac:dyDescent="0.25">
      <c r="A220" s="139" t="str">
        <f>+IF(AND(B220='1.5C'!B220,'1.5C'!C220=WB2C!C220),"","NFG")</f>
        <v/>
      </c>
      <c r="B220" s="100" t="str">
        <f t="shared" ref="B220:C220" si="131">+B138</f>
        <v>Ferry RoRo and Passenger</v>
      </c>
      <c r="C220" s="100" t="str">
        <f t="shared" si="131"/>
        <v>Ferry RoRo and Passenger (GT) &gt;20,000</v>
      </c>
      <c r="D220" s="140">
        <f>+rawWB2C!D222</f>
        <v>173.0768195759274</v>
      </c>
      <c r="E220" s="140">
        <f>+rawWB2C!E222</f>
        <v>171.5077584206326</v>
      </c>
      <c r="F220" s="140">
        <f>+rawWB2C!F222</f>
        <v>164.27483317803612</v>
      </c>
      <c r="G220" s="140">
        <f>+rawWB2C!G222</f>
        <v>159.42280134757547</v>
      </c>
      <c r="H220" s="140">
        <f>+rawWB2C!H222</f>
        <v>153.25766837067698</v>
      </c>
      <c r="I220" s="140">
        <f>+rawWB2C!I222</f>
        <v>147.41673641634344</v>
      </c>
      <c r="J220" s="140">
        <f>+rawWB2C!J222</f>
        <v>141.58802040242227</v>
      </c>
      <c r="K220" s="140">
        <f>+rawWB2C!K222</f>
        <v>135.99362268808108</v>
      </c>
      <c r="L220" s="140">
        <f>+rawWB2C!L222</f>
        <v>130.63478034233802</v>
      </c>
      <c r="M220" s="140">
        <f>+rawWB2C!M222</f>
        <v>125.51273043421068</v>
      </c>
      <c r="N220" s="140">
        <f>+rawWB2C!N222</f>
        <v>120.6287100327169</v>
      </c>
      <c r="O220" s="140">
        <f>+rawWB2C!O222</f>
        <v>115.99062559882802</v>
      </c>
      <c r="P220" s="140">
        <f>+rawWB2C!P222</f>
        <v>111.63306116132782</v>
      </c>
      <c r="Q220" s="140">
        <f>+rawWB2C!Q222</f>
        <v>107.5972701409538</v>
      </c>
      <c r="R220" s="140">
        <f>+rawWB2C!R222</f>
        <v>103.92450595844345</v>
      </c>
      <c r="S220" s="140">
        <f>+rawWB2C!S222</f>
        <v>100.65602203453426</v>
      </c>
      <c r="T220" s="140">
        <f>+rawWB2C!T222</f>
        <v>97.794868046718264</v>
      </c>
      <c r="U220" s="140">
        <f>+rawWB2C!U222</f>
        <v>95.191278699507563</v>
      </c>
      <c r="V220" s="140">
        <f>+rawWB2C!V222</f>
        <v>92.657284954168887</v>
      </c>
      <c r="W220" s="140">
        <f>+rawWB2C!W222</f>
        <v>90.004917771969176</v>
      </c>
      <c r="X220" s="140">
        <f>+rawWB2C!X222</f>
        <v>87.046208114175371</v>
      </c>
      <c r="Y220" s="140">
        <f>+rawWB2C!Y222</f>
        <v>83.664672041448767</v>
      </c>
      <c r="Z220" s="140">
        <f>+rawWB2C!Z222</f>
        <v>80.029766012029498</v>
      </c>
      <c r="AA220" s="140">
        <f>+rawWB2C!AA222</f>
        <v>76.382431583551693</v>
      </c>
      <c r="AB220" s="140">
        <f>+rawWB2C!AB222</f>
        <v>72.963610313650221</v>
      </c>
      <c r="AC220" s="140">
        <f>+rawWB2C!AC222</f>
        <v>70.014243759959228</v>
      </c>
      <c r="AD220" s="140">
        <f>+rawWB2C!AD222</f>
        <v>67.618017518930017</v>
      </c>
      <c r="AE220" s="140">
        <f>+rawWB2C!AE222</f>
        <v>65.34953314409286</v>
      </c>
      <c r="AF220" s="140">
        <f>+rawWB2C!AF222</f>
        <v>63.105895435049305</v>
      </c>
      <c r="AG220" s="140">
        <f>+rawWB2C!AG222</f>
        <v>60.904148993214648</v>
      </c>
      <c r="AH220" s="140">
        <f>+rawWB2C!AH222</f>
        <v>58.761338420003852</v>
      </c>
      <c r="AI220" s="140">
        <f>+rawWB2C!AI222</f>
        <v>56.693692817969435</v>
      </c>
      <c r="AJ220" s="140">
        <f>+rawWB2C!AJ222</f>
        <v>54.714179294211462</v>
      </c>
      <c r="AK220" s="140">
        <f>+rawWB2C!AK222</f>
        <v>52.834949456966882</v>
      </c>
      <c r="AL220" s="140">
        <f>+rawWB2C!AL222</f>
        <v>51.068154914473027</v>
      </c>
      <c r="AM220" s="140">
        <f>+rawWB2C!AM222</f>
        <v>49.425947274966845</v>
      </c>
      <c r="AN220" s="140"/>
      <c r="AO220" s="140"/>
      <c r="AP220" s="140"/>
      <c r="AQ220" s="140"/>
      <c r="AR220" s="140"/>
      <c r="AS220" s="140"/>
      <c r="AT220" s="140"/>
      <c r="AU220" s="140"/>
      <c r="AV220" s="140"/>
      <c r="AW220" s="140"/>
      <c r="AX220" s="117"/>
      <c r="AY220" s="140"/>
      <c r="AZ220" s="140"/>
      <c r="BA220" s="140"/>
      <c r="BB220" s="140"/>
      <c r="BC220" s="140"/>
      <c r="BD220" s="140"/>
      <c r="BE220" s="140"/>
      <c r="BF220" s="140"/>
      <c r="BG220" s="140"/>
      <c r="BH220" s="100"/>
      <c r="BI220" s="100"/>
      <c r="BJ220" s="100"/>
      <c r="BK220" s="100"/>
      <c r="BL220" s="100"/>
      <c r="BM220" s="100"/>
      <c r="BN220" s="100"/>
      <c r="BO220" s="100"/>
      <c r="BP220" s="100"/>
      <c r="BQ220" s="100"/>
      <c r="BR220" s="100"/>
      <c r="BS220" s="100"/>
    </row>
    <row r="221" spans="1:71" x14ac:dyDescent="0.25">
      <c r="A221" s="139" t="str">
        <f>+IF(AND(B221='1.5C'!B221,'1.5C'!C221=WB2C!C221),"","NFG")</f>
        <v/>
      </c>
      <c r="B221" s="100" t="str">
        <f t="shared" ref="B221:C221" si="132">+B139</f>
        <v>Refrigerated Bulk</v>
      </c>
      <c r="C221" s="100" t="str">
        <f t="shared" si="132"/>
        <v>Refrigerated Bulk (DWT) 0 - 1,999</v>
      </c>
      <c r="D221" s="140">
        <f>+rawWB2C!D223</f>
        <v>232.11715674614683</v>
      </c>
      <c r="E221" s="140">
        <f>+rawWB2C!E223</f>
        <v>235.09791954129028</v>
      </c>
      <c r="F221" s="140">
        <f>+rawWB2C!F223</f>
        <v>263.42005466309746</v>
      </c>
      <c r="G221" s="140">
        <f>+rawWB2C!G223</f>
        <v>247.1937068107195</v>
      </c>
      <c r="H221" s="140">
        <f>+rawWB2C!H223</f>
        <v>237.63433349235748</v>
      </c>
      <c r="I221" s="140">
        <f>+rawWB2C!I223</f>
        <v>228.57765145681222</v>
      </c>
      <c r="J221" s="140">
        <f>+rawWB2C!J223</f>
        <v>219.53991089994619</v>
      </c>
      <c r="K221" s="140">
        <f>+rawWB2C!K223</f>
        <v>210.86549358515822</v>
      </c>
      <c r="L221" s="140">
        <f>+rawWB2C!L223</f>
        <v>202.55631765510782</v>
      </c>
      <c r="M221" s="140">
        <f>+rawWB2C!M223</f>
        <v>194.61430125245377</v>
      </c>
      <c r="N221" s="140">
        <f>+rawWB2C!N223</f>
        <v>187.04136251985517</v>
      </c>
      <c r="O221" s="140">
        <f>+rawWB2C!O223</f>
        <v>179.84976085420342</v>
      </c>
      <c r="P221" s="140">
        <f>+rawWB2C!P223</f>
        <v>173.0931206693167</v>
      </c>
      <c r="Q221" s="140">
        <f>+rawWB2C!Q223</f>
        <v>166.83540763324578</v>
      </c>
      <c r="R221" s="140">
        <f>+rawWB2C!R223</f>
        <v>161.14058741404139</v>
      </c>
      <c r="S221" s="140">
        <f>+rawWB2C!S223</f>
        <v>156.07262567975437</v>
      </c>
      <c r="T221" s="140">
        <f>+rawWB2C!T223</f>
        <v>151.6362511208697</v>
      </c>
      <c r="U221" s="140">
        <f>+rawWB2C!U223</f>
        <v>147.59924451761253</v>
      </c>
      <c r="V221" s="140">
        <f>+rawWB2C!V223</f>
        <v>143.67014967264245</v>
      </c>
      <c r="W221" s="140">
        <f>+rawWB2C!W223</f>
        <v>139.55751038861936</v>
      </c>
      <c r="X221" s="140">
        <f>+rawWB2C!X223</f>
        <v>134.96987046820311</v>
      </c>
      <c r="Y221" s="140">
        <f>+rawWB2C!Y223</f>
        <v>129.72661524080922</v>
      </c>
      <c r="Z221" s="140">
        <f>+rawWB2C!Z223</f>
        <v>124.0904961428779</v>
      </c>
      <c r="AA221" s="140">
        <f>+rawWB2C!AA223</f>
        <v>118.43510613760438</v>
      </c>
      <c r="AB221" s="140">
        <f>+rawWB2C!AB223</f>
        <v>113.13403818818506</v>
      </c>
      <c r="AC221" s="140">
        <f>+rawWB2C!AC223</f>
        <v>108.56088525781522</v>
      </c>
      <c r="AD221" s="140">
        <f>+rawWB2C!AD223</f>
        <v>104.84540640616891</v>
      </c>
      <c r="AE221" s="140">
        <f>+rawWB2C!AE223</f>
        <v>101.32799825176299</v>
      </c>
      <c r="AF221" s="140">
        <f>+rawWB2C!AF223</f>
        <v>97.849116201323966</v>
      </c>
      <c r="AG221" s="140">
        <f>+rawWB2C!AG223</f>
        <v>94.435188834511351</v>
      </c>
      <c r="AH221" s="140">
        <f>+rawWB2C!AH223</f>
        <v>91.112644730984115</v>
      </c>
      <c r="AI221" s="140">
        <f>+rawWB2C!AI223</f>
        <v>87.90664799515055</v>
      </c>
      <c r="AJ221" s="140">
        <f>+rawWB2C!AJ223</f>
        <v>84.83730483041181</v>
      </c>
      <c r="AK221" s="140">
        <f>+rawWB2C!AK223</f>
        <v>81.923456964917278</v>
      </c>
      <c r="AL221" s="140">
        <f>+rawWB2C!AL223</f>
        <v>79.183946126816906</v>
      </c>
      <c r="AM221" s="140">
        <f>+rawWB2C!AM223</f>
        <v>76.637614044260076</v>
      </c>
      <c r="AN221" s="140"/>
      <c r="AO221" s="140"/>
      <c r="AP221" s="140"/>
      <c r="AQ221" s="140"/>
      <c r="AR221" s="140"/>
      <c r="AS221" s="140"/>
      <c r="AT221" s="140"/>
      <c r="AU221" s="140"/>
      <c r="AV221" s="140"/>
      <c r="AW221" s="140"/>
      <c r="AX221" s="117"/>
      <c r="AY221" s="140"/>
      <c r="AZ221" s="140"/>
      <c r="BA221" s="140"/>
      <c r="BB221" s="140"/>
      <c r="BC221" s="140"/>
      <c r="BD221" s="140"/>
      <c r="BE221" s="140"/>
      <c r="BF221" s="140"/>
      <c r="BG221" s="140"/>
      <c r="BH221" s="100"/>
      <c r="BI221" s="100"/>
      <c r="BJ221" s="100"/>
      <c r="BK221" s="100"/>
      <c r="BL221" s="100"/>
      <c r="BM221" s="100"/>
      <c r="BN221" s="100"/>
      <c r="BO221" s="100"/>
      <c r="BP221" s="100"/>
      <c r="BQ221" s="100"/>
      <c r="BR221" s="100"/>
      <c r="BS221" s="100"/>
    </row>
    <row r="222" spans="1:71" x14ac:dyDescent="0.25">
      <c r="A222" s="139" t="str">
        <f>+IF(AND(B222='1.5C'!B222,'1.5C'!C222=WB2C!C222),"","NFG")</f>
        <v/>
      </c>
      <c r="B222" s="100" t="str">
        <f t="shared" ref="B222:C222" si="133">+B140</f>
        <v>Refrigerated Bulk</v>
      </c>
      <c r="C222" s="100" t="str">
        <f t="shared" si="133"/>
        <v>Refrigerated Bulk (DWT) 2,000 - 5,999</v>
      </c>
      <c r="D222" s="140">
        <f>+rawWB2C!D224</f>
        <v>125.83395757940109</v>
      </c>
      <c r="E222" s="140">
        <f>+rawWB2C!E224</f>
        <v>130.21704460913836</v>
      </c>
      <c r="F222" s="140">
        <f>+rawWB2C!F224</f>
        <v>128.96960816744317</v>
      </c>
      <c r="G222" s="140">
        <f>+rawWB2C!G224</f>
        <v>129.13916630914994</v>
      </c>
      <c r="H222" s="140">
        <f>+rawWB2C!H224</f>
        <v>124.14514960581828</v>
      </c>
      <c r="I222" s="140">
        <f>+rawWB2C!I224</f>
        <v>119.41374935017612</v>
      </c>
      <c r="J222" s="140">
        <f>+rawWB2C!J224</f>
        <v>114.69224451944935</v>
      </c>
      <c r="K222" s="140">
        <f>+rawWB2C!K224</f>
        <v>110.16054735489678</v>
      </c>
      <c r="L222" s="140">
        <f>+rawWB2C!L224</f>
        <v>105.81965993439134</v>
      </c>
      <c r="M222" s="140">
        <f>+rawWB2C!M224</f>
        <v>101.6705843358055</v>
      </c>
      <c r="N222" s="140">
        <f>+rawWB2C!N224</f>
        <v>97.714322637011932</v>
      </c>
      <c r="O222" s="140">
        <f>+rawWB2C!O224</f>
        <v>93.957279403541222</v>
      </c>
      <c r="P222" s="140">
        <f>+rawWB2C!P224</f>
        <v>90.427469151554121</v>
      </c>
      <c r="Q222" s="140">
        <f>+rawWB2C!Q224</f>
        <v>87.158308884869456</v>
      </c>
      <c r="R222" s="140">
        <f>+rawWB2C!R224</f>
        <v>84.183215607306082</v>
      </c>
      <c r="S222" s="140">
        <f>+rawWB2C!S224</f>
        <v>81.53560632268281</v>
      </c>
      <c r="T222" s="140">
        <f>+rawWB2C!T224</f>
        <v>79.217951397882587</v>
      </c>
      <c r="U222" s="140">
        <f>+rawWB2C!U224</f>
        <v>77.108934652046258</v>
      </c>
      <c r="V222" s="140">
        <f>+rawWB2C!V224</f>
        <v>75.056293267378891</v>
      </c>
      <c r="W222" s="140">
        <f>+rawWB2C!W224</f>
        <v>72.90776442608572</v>
      </c>
      <c r="X222" s="140">
        <f>+rawWB2C!X224</f>
        <v>70.511085310371925</v>
      </c>
      <c r="Y222" s="140">
        <f>+rawWB2C!Y224</f>
        <v>67.771899035980994</v>
      </c>
      <c r="Z222" s="140">
        <f>+rawWB2C!Z224</f>
        <v>64.827472452810511</v>
      </c>
      <c r="AA222" s="140">
        <f>+rawWB2C!AA224</f>
        <v>61.872978344296058</v>
      </c>
      <c r="AB222" s="140">
        <f>+rawWB2C!AB224</f>
        <v>59.103589493873756</v>
      </c>
      <c r="AC222" s="140">
        <f>+rawWB2C!AC224</f>
        <v>56.714478684979177</v>
      </c>
      <c r="AD222" s="140">
        <f>+rawWB2C!AD224</f>
        <v>54.77343476629931</v>
      </c>
      <c r="AE222" s="140">
        <f>+rawWB2C!AE224</f>
        <v>52.935867125563199</v>
      </c>
      <c r="AF222" s="140">
        <f>+rawWB2C!AF224</f>
        <v>51.118426327907429</v>
      </c>
      <c r="AG222" s="140">
        <f>+rawWB2C!AG224</f>
        <v>49.334919216507721</v>
      </c>
      <c r="AH222" s="140">
        <f>+rawWB2C!AH224</f>
        <v>47.599152634539536</v>
      </c>
      <c r="AI222" s="140">
        <f>+rawWB2C!AI224</f>
        <v>45.924272836841347</v>
      </c>
      <c r="AJ222" s="140">
        <f>+rawWB2C!AJ224</f>
        <v>44.32078372490146</v>
      </c>
      <c r="AK222" s="140">
        <f>+rawWB2C!AK224</f>
        <v>42.798528611870637</v>
      </c>
      <c r="AL222" s="140">
        <f>+rawWB2C!AL224</f>
        <v>41.367350810899929</v>
      </c>
      <c r="AM222" s="140">
        <f>+rawWB2C!AM224</f>
        <v>40.037093635140103</v>
      </c>
      <c r="AN222" s="140"/>
      <c r="AO222" s="140"/>
      <c r="AP222" s="140"/>
      <c r="AQ222" s="140"/>
      <c r="AR222" s="140"/>
      <c r="AS222" s="140"/>
      <c r="AT222" s="140"/>
      <c r="AU222" s="140"/>
      <c r="AV222" s="140"/>
      <c r="AW222" s="140"/>
      <c r="AX222" s="117"/>
      <c r="AY222" s="140"/>
      <c r="AZ222" s="140"/>
      <c r="BA222" s="140"/>
      <c r="BB222" s="140"/>
      <c r="BC222" s="140"/>
      <c r="BD222" s="140"/>
      <c r="BE222" s="140"/>
      <c r="BF222" s="140"/>
      <c r="BG222" s="140"/>
      <c r="BH222" s="100"/>
      <c r="BI222" s="100"/>
      <c r="BJ222" s="100"/>
      <c r="BK222" s="100"/>
      <c r="BL222" s="100"/>
      <c r="BM222" s="100"/>
      <c r="BN222" s="100"/>
      <c r="BO222" s="100"/>
      <c r="BP222" s="100"/>
      <c r="BQ222" s="100"/>
      <c r="BR222" s="100"/>
      <c r="BS222" s="100"/>
    </row>
    <row r="223" spans="1:71" x14ac:dyDescent="0.25">
      <c r="A223" s="139" t="str">
        <f>+IF(AND(B223='1.5C'!B223,'1.5C'!C223=WB2C!C223),"","NFG")</f>
        <v/>
      </c>
      <c r="B223" s="100" t="str">
        <f t="shared" ref="B223:C223" si="134">+B141</f>
        <v>Refrigerated Bulk</v>
      </c>
      <c r="C223" s="100" t="str">
        <f t="shared" si="134"/>
        <v>Refrigerated Bulk (DWT) 6,000 - 9,999</v>
      </c>
      <c r="D223" s="140">
        <f>+rawWB2C!D225</f>
        <v>86.018594986984624</v>
      </c>
      <c r="E223" s="140">
        <f>+rawWB2C!E225</f>
        <v>99.02653566669791</v>
      </c>
      <c r="F223" s="140">
        <f>+rawWB2C!F225</f>
        <v>99.31210894312305</v>
      </c>
      <c r="G223" s="140">
        <f>+rawWB2C!G225</f>
        <v>97.393247636425741</v>
      </c>
      <c r="H223" s="140">
        <f>+rawWB2C!H225</f>
        <v>93.626896037688766</v>
      </c>
      <c r="I223" s="140">
        <f>+rawWB2C!I225</f>
        <v>90.058602622647911</v>
      </c>
      <c r="J223" s="140">
        <f>+rawWB2C!J225</f>
        <v>86.497772067998653</v>
      </c>
      <c r="K223" s="140">
        <f>+rawWB2C!K225</f>
        <v>83.080089293866607</v>
      </c>
      <c r="L223" s="140">
        <f>+rawWB2C!L225</f>
        <v>79.806310040134676</v>
      </c>
      <c r="M223" s="140">
        <f>+rawWB2C!M225</f>
        <v>76.677190046685482</v>
      </c>
      <c r="N223" s="140">
        <f>+rawWB2C!N225</f>
        <v>73.693485053401758</v>
      </c>
      <c r="O223" s="140">
        <f>+rawWB2C!O225</f>
        <v>70.860025209451649</v>
      </c>
      <c r="P223" s="140">
        <f>+rawWB2C!P225</f>
        <v>68.197938301143822</v>
      </c>
      <c r="Q223" s="140">
        <f>+rawWB2C!Q225</f>
        <v>65.732426524072494</v>
      </c>
      <c r="R223" s="140">
        <f>+rawWB2C!R225</f>
        <v>63.488692073831857</v>
      </c>
      <c r="S223" s="140">
        <f>+rawWB2C!S225</f>
        <v>61.491937146016099</v>
      </c>
      <c r="T223" s="140">
        <f>+rawWB2C!T225</f>
        <v>59.744024824153314</v>
      </c>
      <c r="U223" s="140">
        <f>+rawWB2C!U225</f>
        <v>58.153461743508331</v>
      </c>
      <c r="V223" s="140">
        <f>+rawWB2C!V225</f>
        <v>56.605415427279944</v>
      </c>
      <c r="W223" s="140">
        <f>+rawWB2C!W225</f>
        <v>54.985053398667077</v>
      </c>
      <c r="X223" s="140">
        <f>+rawWB2C!X225</f>
        <v>53.177543180868611</v>
      </c>
      <c r="Y223" s="140">
        <f>+rawWB2C!Y225</f>
        <v>51.111723377561177</v>
      </c>
      <c r="Z223" s="140">
        <f>+rawWB2C!Z225</f>
        <v>48.891116914332997</v>
      </c>
      <c r="AA223" s="140">
        <f>+rawWB2C!AA225</f>
        <v>46.66291779724979</v>
      </c>
      <c r="AB223" s="140">
        <f>+rawWB2C!AB225</f>
        <v>44.574320032377699</v>
      </c>
      <c r="AC223" s="140">
        <f>+rawWB2C!AC225</f>
        <v>42.772517625782442</v>
      </c>
      <c r="AD223" s="140">
        <f>+rawWB2C!AD225</f>
        <v>41.308635083807474</v>
      </c>
      <c r="AE223" s="140">
        <f>+rawWB2C!AE225</f>
        <v>39.922791536897307</v>
      </c>
      <c r="AF223" s="140">
        <f>+rawWB2C!AF225</f>
        <v>38.552127107742713</v>
      </c>
      <c r="AG223" s="140">
        <f>+rawWB2C!AG225</f>
        <v>37.207054542026675</v>
      </c>
      <c r="AH223" s="140">
        <f>+rawWB2C!AH225</f>
        <v>35.897986585431994</v>
      </c>
      <c r="AI223" s="140">
        <f>+rawWB2C!AI225</f>
        <v>34.634837785880634</v>
      </c>
      <c r="AJ223" s="140">
        <f>+rawWB2C!AJ225</f>
        <v>33.425529900249593</v>
      </c>
      <c r="AK223" s="140">
        <f>+rawWB2C!AK225</f>
        <v>32.277486487654613</v>
      </c>
      <c r="AL223" s="140">
        <f>+rawWB2C!AL225</f>
        <v>31.198131107211687</v>
      </c>
      <c r="AM223" s="140">
        <f>+rawWB2C!AM225</f>
        <v>30.194887318036557</v>
      </c>
      <c r="AN223" s="140"/>
      <c r="AO223" s="140"/>
      <c r="AP223" s="140"/>
      <c r="AQ223" s="140"/>
      <c r="AR223" s="140"/>
      <c r="AS223" s="140"/>
      <c r="AT223" s="140"/>
      <c r="AU223" s="140"/>
      <c r="AV223" s="140"/>
      <c r="AW223" s="140"/>
      <c r="AX223" s="117"/>
      <c r="AY223" s="140"/>
      <c r="AZ223" s="140"/>
      <c r="BA223" s="140"/>
      <c r="BB223" s="140"/>
      <c r="BC223" s="140"/>
      <c r="BD223" s="140"/>
      <c r="BE223" s="140"/>
      <c r="BF223" s="140"/>
      <c r="BG223" s="140"/>
      <c r="BH223" s="100"/>
      <c r="BI223" s="100"/>
      <c r="BJ223" s="100"/>
      <c r="BK223" s="100"/>
      <c r="BL223" s="100"/>
      <c r="BM223" s="100"/>
      <c r="BN223" s="100"/>
      <c r="BO223" s="100"/>
      <c r="BP223" s="100"/>
      <c r="BQ223" s="100"/>
      <c r="BR223" s="100"/>
      <c r="BS223" s="100"/>
    </row>
    <row r="224" spans="1:71" x14ac:dyDescent="0.25">
      <c r="A224" s="139" t="str">
        <f>+IF(AND(B224='1.5C'!B224,'1.5C'!C224=WB2C!C224),"","NFG")</f>
        <v/>
      </c>
      <c r="B224" s="100" t="str">
        <f t="shared" ref="B224:C224" si="135">+B142</f>
        <v>Refrigerated Bulk</v>
      </c>
      <c r="C224" s="100" t="str">
        <f t="shared" si="135"/>
        <v>Refrigerated Bulk (DWT) &gt;10,000</v>
      </c>
      <c r="D224" s="140">
        <f>+rawWB2C!D226</f>
        <v>70.89372343980763</v>
      </c>
      <c r="E224" s="140">
        <f>+rawWB2C!E226</f>
        <v>73.619723080127386</v>
      </c>
      <c r="F224" s="140">
        <f>+rawWB2C!F226</f>
        <v>73.142827767654907</v>
      </c>
      <c r="G224" s="140">
        <f>+rawWB2C!G226</f>
        <v>71.656608176589174</v>
      </c>
      <c r="H224" s="140">
        <f>+rawWB2C!H226</f>
        <v>68.885533309330853</v>
      </c>
      <c r="I224" s="140">
        <f>+rawWB2C!I226</f>
        <v>66.260178787267918</v>
      </c>
      <c r="J224" s="140">
        <f>+rawWB2C!J226</f>
        <v>63.64031502843482</v>
      </c>
      <c r="K224" s="140">
        <f>+rawWB2C!K226</f>
        <v>61.125771552771269</v>
      </c>
      <c r="L224" s="140">
        <f>+rawWB2C!L226</f>
        <v>58.717104392219802</v>
      </c>
      <c r="M224" s="140">
        <f>+rawWB2C!M226</f>
        <v>56.414869578722737</v>
      </c>
      <c r="N224" s="140">
        <f>+rawWB2C!N226</f>
        <v>54.219623144222481</v>
      </c>
      <c r="O224" s="140">
        <f>+rawWB2C!O226</f>
        <v>52.134918847473102</v>
      </c>
      <c r="P224" s="140">
        <f>+rawWB2C!P226</f>
        <v>50.176301354474575</v>
      </c>
      <c r="Q224" s="140">
        <f>+rawWB2C!Q226</f>
        <v>48.362313058038602</v>
      </c>
      <c r="R224" s="140">
        <f>+rawWB2C!R226</f>
        <v>46.711496350976915</v>
      </c>
      <c r="S224" s="140">
        <f>+rawWB2C!S226</f>
        <v>45.242393626101212</v>
      </c>
      <c r="T224" s="140">
        <f>+rawWB2C!T226</f>
        <v>43.956375638054269</v>
      </c>
      <c r="U224" s="140">
        <f>+rawWB2C!U226</f>
        <v>42.786126588803974</v>
      </c>
      <c r="V224" s="140">
        <f>+rawWB2C!V226</f>
        <v>41.647159042149312</v>
      </c>
      <c r="W224" s="140">
        <f>+rawWB2C!W226</f>
        <v>40.454985561889373</v>
      </c>
      <c r="X224" s="140">
        <f>+rawWB2C!X226</f>
        <v>39.125118711823227</v>
      </c>
      <c r="Y224" s="140">
        <f>+rawWB2C!Y226</f>
        <v>37.605201840772345</v>
      </c>
      <c r="Z224" s="140">
        <f>+rawWB2C!Z226</f>
        <v>35.971401437648396</v>
      </c>
      <c r="AA224" s="140">
        <f>+rawWB2C!AA226</f>
        <v>34.332014776385265</v>
      </c>
      <c r="AB224" s="140">
        <f>+rawWB2C!AB226</f>
        <v>32.795339130917164</v>
      </c>
      <c r="AC224" s="140">
        <f>+rawWB2C!AC226</f>
        <v>31.469671775177982</v>
      </c>
      <c r="AD224" s="140">
        <f>+rawWB2C!AD226</f>
        <v>30.392627316013467</v>
      </c>
      <c r="AE224" s="140">
        <f>+rawWB2C!AE226</f>
        <v>29.372999667845221</v>
      </c>
      <c r="AF224" s="140">
        <f>+rawWB2C!AF226</f>
        <v>28.364539981726434</v>
      </c>
      <c r="AG224" s="140">
        <f>+rawWB2C!AG226</f>
        <v>27.374909384640301</v>
      </c>
      <c r="AH224" s="140">
        <f>+rawWB2C!AH226</f>
        <v>26.411769003569876</v>
      </c>
      <c r="AI224" s="140">
        <f>+rawWB2C!AI226</f>
        <v>25.48241341891918</v>
      </c>
      <c r="AJ224" s="140">
        <f>+rawWB2C!AJ226</f>
        <v>24.592671024774866</v>
      </c>
      <c r="AK224" s="140">
        <f>+rawWB2C!AK226</f>
        <v>23.748003668644269</v>
      </c>
      <c r="AL224" s="140">
        <f>+rawWB2C!AL226</f>
        <v>22.953873198034874</v>
      </c>
      <c r="AM224" s="140">
        <f>+rawWB2C!AM226</f>
        <v>22.215741460454002</v>
      </c>
      <c r="AN224" s="140"/>
      <c r="AO224" s="140"/>
      <c r="AP224" s="140"/>
      <c r="AQ224" s="140"/>
      <c r="AR224" s="140"/>
      <c r="AS224" s="140"/>
      <c r="AT224" s="140"/>
      <c r="AU224" s="140"/>
      <c r="AV224" s="140"/>
      <c r="AW224" s="140"/>
      <c r="AX224" s="117"/>
      <c r="AY224" s="140"/>
      <c r="AZ224" s="140"/>
      <c r="BA224" s="140"/>
      <c r="BB224" s="140"/>
      <c r="BC224" s="140"/>
      <c r="BD224" s="140"/>
      <c r="BE224" s="140"/>
      <c r="BF224" s="140"/>
      <c r="BG224" s="140"/>
      <c r="BH224" s="100"/>
      <c r="BI224" s="100"/>
      <c r="BJ224" s="100"/>
      <c r="BK224" s="100"/>
      <c r="BL224" s="100"/>
      <c r="BM224" s="100"/>
      <c r="BN224" s="100"/>
      <c r="BO224" s="100"/>
      <c r="BP224" s="100"/>
      <c r="BQ224" s="100"/>
      <c r="BR224" s="100"/>
      <c r="BS224" s="100"/>
    </row>
    <row r="225" spans="1:71" x14ac:dyDescent="0.25">
      <c r="A225" s="139" t="str">
        <f>+IF(AND(B225='1.5C'!B225,'1.5C'!C225=WB2C!C225),"","NFG")</f>
        <v/>
      </c>
      <c r="B225" s="100" t="str">
        <f t="shared" ref="B225:C225" si="136">+B143</f>
        <v>RoRo</v>
      </c>
      <c r="C225" s="100" t="str">
        <f t="shared" si="136"/>
        <v>RoRo (DWT) 0 - 4,999</v>
      </c>
      <c r="D225" s="140">
        <f>+rawWB2C!D227</f>
        <v>328.62780752689508</v>
      </c>
      <c r="E225" s="140">
        <f>+rawWB2C!E227</f>
        <v>354.7135557976228</v>
      </c>
      <c r="F225" s="140">
        <f>+rawWB2C!F227</f>
        <v>341.28907761219909</v>
      </c>
      <c r="G225" s="140">
        <f>+rawWB2C!G227</f>
        <v>304.97943345809421</v>
      </c>
      <c r="H225" s="140">
        <f>+rawWB2C!H227</f>
        <v>293.18539429559701</v>
      </c>
      <c r="I225" s="140">
        <f>+rawWB2C!I227</f>
        <v>282.01155903964656</v>
      </c>
      <c r="J225" s="140">
        <f>+rawWB2C!J227</f>
        <v>270.86109315466837</v>
      </c>
      <c r="K225" s="140">
        <f>+rawWB2C!K227</f>
        <v>260.15888348931941</v>
      </c>
      <c r="L225" s="140">
        <f>+rawWB2C!L227</f>
        <v>249.90729658467853</v>
      </c>
      <c r="M225" s="140">
        <f>+rawWB2C!M227</f>
        <v>240.10869898182366</v>
      </c>
      <c r="N225" s="140">
        <f>+rawWB2C!N227</f>
        <v>230.76545722183309</v>
      </c>
      <c r="O225" s="140">
        <f>+rawWB2C!O227</f>
        <v>221.8926965438026</v>
      </c>
      <c r="P225" s="140">
        <f>+rawWB2C!P227</f>
        <v>213.5565769788947</v>
      </c>
      <c r="Q225" s="140">
        <f>+rawWB2C!Q227</f>
        <v>205.83601725628978</v>
      </c>
      <c r="R225" s="140">
        <f>+rawWB2C!R227</f>
        <v>198.8099361051683</v>
      </c>
      <c r="S225" s="140">
        <f>+rawWB2C!S227</f>
        <v>192.55725225471059</v>
      </c>
      <c r="T225" s="140">
        <f>+rawWB2C!T227</f>
        <v>187.08379980710211</v>
      </c>
      <c r="U225" s="140">
        <f>+rawWB2C!U227</f>
        <v>182.10307435655207</v>
      </c>
      <c r="V225" s="140">
        <f>+rawWB2C!V227</f>
        <v>177.25548687027498</v>
      </c>
      <c r="W225" s="140">
        <f>+rawWB2C!W227</f>
        <v>172.18144831548574</v>
      </c>
      <c r="X225" s="140">
        <f>+rawWB2C!X227</f>
        <v>166.52136965939911</v>
      </c>
      <c r="Y225" s="140">
        <f>+rawWB2C!Y227</f>
        <v>160.05241448510245</v>
      </c>
      <c r="Z225" s="140">
        <f>+rawWB2C!Z227</f>
        <v>153.09875683917525</v>
      </c>
      <c r="AA225" s="140">
        <f>+rawWB2C!AA227</f>
        <v>146.12132338406883</v>
      </c>
      <c r="AB225" s="140">
        <f>+rawWB2C!AB227</f>
        <v>139.58104078223579</v>
      </c>
      <c r="AC225" s="140">
        <f>+rawWB2C!AC227</f>
        <v>133.93883569612743</v>
      </c>
      <c r="AD225" s="140">
        <f>+rawWB2C!AD227</f>
        <v>129.35480056909935</v>
      </c>
      <c r="AE225" s="140">
        <f>+rawWB2C!AE227</f>
        <v>125.01513852829741</v>
      </c>
      <c r="AF225" s="140">
        <f>+rawWB2C!AF227</f>
        <v>120.72300872248954</v>
      </c>
      <c r="AG225" s="140">
        <f>+rawWB2C!AG227</f>
        <v>116.51101786062328</v>
      </c>
      <c r="AH225" s="140">
        <f>+rawWB2C!AH227</f>
        <v>112.41177265164563</v>
      </c>
      <c r="AI225" s="140">
        <f>+rawWB2C!AI227</f>
        <v>108.45631973669053</v>
      </c>
      <c r="AJ225" s="140">
        <f>+rawWB2C!AJ227</f>
        <v>104.6694654856344</v>
      </c>
      <c r="AK225" s="140">
        <f>+rawWB2C!AK227</f>
        <v>101.07445620053934</v>
      </c>
      <c r="AL225" s="140">
        <f>+rawWB2C!AL227</f>
        <v>97.694538183468168</v>
      </c>
      <c r="AM225" s="140">
        <f>+rawWB2C!AM227</f>
        <v>94.552957736482966</v>
      </c>
      <c r="AN225" s="140"/>
      <c r="AO225" s="140"/>
      <c r="AP225" s="140"/>
      <c r="AQ225" s="140"/>
      <c r="AR225" s="140"/>
      <c r="AS225" s="140"/>
      <c r="AT225" s="140"/>
      <c r="AU225" s="140"/>
      <c r="AV225" s="140"/>
      <c r="AW225" s="140"/>
      <c r="AX225" s="117"/>
      <c r="AY225" s="140"/>
      <c r="AZ225" s="140"/>
      <c r="BA225" s="140"/>
      <c r="BB225" s="140"/>
      <c r="BC225" s="140"/>
      <c r="BD225" s="140"/>
      <c r="BE225" s="140"/>
      <c r="BF225" s="140"/>
      <c r="BG225" s="140"/>
      <c r="BH225" s="100"/>
      <c r="BI225" s="100"/>
      <c r="BJ225" s="100"/>
      <c r="BK225" s="100"/>
      <c r="BL225" s="100"/>
      <c r="BM225" s="100"/>
      <c r="BN225" s="100"/>
      <c r="BO225" s="100"/>
      <c r="BP225" s="100"/>
      <c r="BQ225" s="100"/>
      <c r="BR225" s="100"/>
      <c r="BS225" s="100"/>
    </row>
    <row r="226" spans="1:71" x14ac:dyDescent="0.25">
      <c r="A226" s="139" t="str">
        <f>+IF(AND(B226='1.5C'!B226,'1.5C'!C226=WB2C!C226),"","NFG")</f>
        <v/>
      </c>
      <c r="B226" s="100" t="str">
        <f t="shared" ref="B226:C226" si="137">+B144</f>
        <v>RoRo</v>
      </c>
      <c r="C226" s="100" t="str">
        <f t="shared" si="137"/>
        <v>RoRo (DWT) 5,000 - 9,999</v>
      </c>
      <c r="D226" s="140">
        <f>+rawWB2C!D228</f>
        <v>77.374567466198229</v>
      </c>
      <c r="E226" s="140">
        <f>+rawWB2C!E228</f>
        <v>75.282445564673196</v>
      </c>
      <c r="F226" s="140">
        <f>+rawWB2C!F228</f>
        <v>77.548509965810211</v>
      </c>
      <c r="G226" s="140">
        <f>+rawWB2C!G228</f>
        <v>75.094545657248432</v>
      </c>
      <c r="H226" s="140">
        <f>+rawWB2C!H228</f>
        <v>72.1905202863271</v>
      </c>
      <c r="I226" s="140">
        <f>+rawWB2C!I228</f>
        <v>69.439206624680338</v>
      </c>
      <c r="J226" s="140">
        <f>+rawWB2C!J228</f>
        <v>66.693647161851374</v>
      </c>
      <c r="K226" s="140">
        <f>+rawWB2C!K228</f>
        <v>64.058461033936865</v>
      </c>
      <c r="L226" s="140">
        <f>+rawWB2C!L228</f>
        <v>61.534230950154573</v>
      </c>
      <c r="M226" s="140">
        <f>+rawWB2C!M228</f>
        <v>59.121539619721972</v>
      </c>
      <c r="N226" s="140">
        <f>+rawWB2C!N228</f>
        <v>56.820969751856666</v>
      </c>
      <c r="O226" s="140">
        <f>+rawWB2C!O228</f>
        <v>54.636245607388247</v>
      </c>
      <c r="P226" s="140">
        <f>+rawWB2C!P228</f>
        <v>52.583657653593413</v>
      </c>
      <c r="Q226" s="140">
        <f>+rawWB2C!Q228</f>
        <v>50.682637909360949</v>
      </c>
      <c r="R226" s="140">
        <f>+rawWB2C!R228</f>
        <v>48.952618393579655</v>
      </c>
      <c r="S226" s="140">
        <f>+rawWB2C!S228</f>
        <v>47.413031125138311</v>
      </c>
      <c r="T226" s="140">
        <f>+rawWB2C!T228</f>
        <v>46.065312624683457</v>
      </c>
      <c r="U226" s="140">
        <f>+rawWB2C!U228</f>
        <v>44.838917419893548</v>
      </c>
      <c r="V226" s="140">
        <f>+rawWB2C!V228</f>
        <v>43.645304540204862</v>
      </c>
      <c r="W226" s="140">
        <f>+rawWB2C!W228</f>
        <v>42.39593301505375</v>
      </c>
      <c r="X226" s="140">
        <f>+rawWB2C!X228</f>
        <v>41.002261873876563</v>
      </c>
      <c r="Y226" s="140">
        <f>+rawWB2C!Y228</f>
        <v>39.409422500471194</v>
      </c>
      <c r="Z226" s="140">
        <f>+rawWB2C!Z228</f>
        <v>37.697235696082288</v>
      </c>
      <c r="AA226" s="140">
        <f>+rawWB2C!AA228</f>
        <v>35.979194616315844</v>
      </c>
      <c r="AB226" s="140">
        <f>+rawWB2C!AB228</f>
        <v>34.368792416778199</v>
      </c>
      <c r="AC226" s="140">
        <f>+rawWB2C!AC228</f>
        <v>32.979522253075373</v>
      </c>
      <c r="AD226" s="140">
        <f>+rawWB2C!AD228</f>
        <v>31.850803403945694</v>
      </c>
      <c r="AE226" s="140">
        <f>+rawWB2C!AE228</f>
        <v>30.782256106952939</v>
      </c>
      <c r="AF226" s="140">
        <f>+rawWB2C!AF228</f>
        <v>29.725412587983769</v>
      </c>
      <c r="AG226" s="140">
        <f>+rawWB2C!AG228</f>
        <v>28.68830153922254</v>
      </c>
      <c r="AH226" s="140">
        <f>+rawWB2C!AH228</f>
        <v>27.678951652853478</v>
      </c>
      <c r="AI226" s="140">
        <f>+rawWB2C!AI228</f>
        <v>26.705007488326704</v>
      </c>
      <c r="AJ226" s="140">
        <f>+rawWB2C!AJ228</f>
        <v>25.772577074154679</v>
      </c>
      <c r="AK226" s="140">
        <f>+rawWB2C!AK228</f>
        <v>24.887384306115461</v>
      </c>
      <c r="AL226" s="140">
        <f>+rawWB2C!AL228</f>
        <v>24.055153079987281</v>
      </c>
      <c r="AM226" s="140">
        <f>+rawWB2C!AM228</f>
        <v>23.281607291548188</v>
      </c>
      <c r="AN226" s="140"/>
      <c r="AO226" s="140"/>
      <c r="AP226" s="140"/>
      <c r="AQ226" s="140"/>
      <c r="AR226" s="140"/>
      <c r="AS226" s="140"/>
      <c r="AT226" s="140"/>
      <c r="AU226" s="140"/>
      <c r="AV226" s="140"/>
      <c r="AW226" s="140"/>
      <c r="AX226" s="117"/>
      <c r="AY226" s="140"/>
      <c r="AZ226" s="140"/>
      <c r="BA226" s="140"/>
      <c r="BB226" s="140"/>
      <c r="BC226" s="140"/>
      <c r="BD226" s="140"/>
      <c r="BE226" s="140"/>
      <c r="BF226" s="140"/>
      <c r="BG226" s="140"/>
      <c r="BH226" s="100"/>
      <c r="BI226" s="100"/>
      <c r="BJ226" s="100"/>
      <c r="BK226" s="100"/>
      <c r="BL226" s="100"/>
      <c r="BM226" s="100"/>
      <c r="BN226" s="100"/>
      <c r="BO226" s="100"/>
      <c r="BP226" s="100"/>
      <c r="BQ226" s="100"/>
      <c r="BR226" s="100"/>
      <c r="BS226" s="100"/>
    </row>
    <row r="227" spans="1:71" x14ac:dyDescent="0.25">
      <c r="A227" s="139" t="str">
        <f>+IF(AND(B227='1.5C'!B227,'1.5C'!C227=WB2C!C227),"","NFG")</f>
        <v/>
      </c>
      <c r="B227" s="100" t="str">
        <f t="shared" ref="B227:C227" si="138">+B145</f>
        <v>RoRo</v>
      </c>
      <c r="C227" s="100" t="str">
        <f t="shared" si="138"/>
        <v>RoRo (DWT) 10,000 - 14,999</v>
      </c>
      <c r="D227" s="140">
        <f>+rawWB2C!D229</f>
        <v>61.254111480326472</v>
      </c>
      <c r="E227" s="140">
        <f>+rawWB2C!E229</f>
        <v>62.233967513118195</v>
      </c>
      <c r="F227" s="140">
        <f>+rawWB2C!F229</f>
        <v>60.414601135966898</v>
      </c>
      <c r="G227" s="140">
        <f>+rawWB2C!G229</f>
        <v>62.720536253078038</v>
      </c>
      <c r="H227" s="140">
        <f>+rawWB2C!H229</f>
        <v>60.295033482369831</v>
      </c>
      <c r="I227" s="140">
        <f>+rawWB2C!I229</f>
        <v>57.997078727486141</v>
      </c>
      <c r="J227" s="140">
        <f>+rawWB2C!J229</f>
        <v>55.70392999988978</v>
      </c>
      <c r="K227" s="140">
        <f>+rawWB2C!K229</f>
        <v>53.50296739171511</v>
      </c>
      <c r="L227" s="140">
        <f>+rawWB2C!L229</f>
        <v>51.394677593896802</v>
      </c>
      <c r="M227" s="140">
        <f>+rawWB2C!M229</f>
        <v>49.379547297369356</v>
      </c>
      <c r="N227" s="140">
        <f>+rawWB2C!N229</f>
        <v>47.458063193067339</v>
      </c>
      <c r="O227" s="140">
        <f>+rawWB2C!O229</f>
        <v>45.633335861583973</v>
      </c>
      <c r="P227" s="140">
        <f>+rawWB2C!P229</f>
        <v>43.918971442146358</v>
      </c>
      <c r="Q227" s="140">
        <f>+rawWB2C!Q229</f>
        <v>42.331199963640309</v>
      </c>
      <c r="R227" s="140">
        <f>+rawWB2C!R229</f>
        <v>40.886251454951662</v>
      </c>
      <c r="S227" s="140">
        <f>+rawWB2C!S229</f>
        <v>39.600355944966211</v>
      </c>
      <c r="T227" s="140">
        <f>+rawWB2C!T229</f>
        <v>38.474713245794177</v>
      </c>
      <c r="U227" s="140">
        <f>+rawWB2C!U229</f>
        <v>37.45040230244404</v>
      </c>
      <c r="V227" s="140">
        <f>+rawWB2C!V229</f>
        <v>36.453471843148705</v>
      </c>
      <c r="W227" s="140">
        <f>+rawWB2C!W229</f>
        <v>35.409970596141157</v>
      </c>
      <c r="X227" s="140">
        <f>+rawWB2C!X229</f>
        <v>34.245947289654389</v>
      </c>
      <c r="Y227" s="140">
        <f>+rawWB2C!Y229</f>
        <v>32.915574507042599</v>
      </c>
      <c r="Z227" s="140">
        <f>+rawWB2C!Z229</f>
        <v>31.485520252145449</v>
      </c>
      <c r="AA227" s="140">
        <f>+rawWB2C!AA229</f>
        <v>30.050576383923676</v>
      </c>
      <c r="AB227" s="140">
        <f>+rawWB2C!AB229</f>
        <v>28.705534761338296</v>
      </c>
      <c r="AC227" s="140">
        <f>+rawWB2C!AC229</f>
        <v>27.545187243350053</v>
      </c>
      <c r="AD227" s="140">
        <f>+rawWB2C!AD229</f>
        <v>26.602457636602146</v>
      </c>
      <c r="AE227" s="140">
        <f>+rawWB2C!AE229</f>
        <v>25.70998456958262</v>
      </c>
      <c r="AF227" s="140">
        <f>+rawWB2C!AF229</f>
        <v>24.827286742927104</v>
      </c>
      <c r="AG227" s="140">
        <f>+rawWB2C!AG229</f>
        <v>23.961069888387581</v>
      </c>
      <c r="AH227" s="140">
        <f>+rawWB2C!AH229</f>
        <v>23.118039737715907</v>
      </c>
      <c r="AI227" s="140">
        <f>+rawWB2C!AI229</f>
        <v>22.304581186964572</v>
      </c>
      <c r="AJ227" s="140">
        <f>+rawWB2C!AJ229</f>
        <v>21.525795789387512</v>
      </c>
      <c r="AK227" s="140">
        <f>+rawWB2C!AK229</f>
        <v>20.786464262539031</v>
      </c>
      <c r="AL227" s="140">
        <f>+rawWB2C!AL229</f>
        <v>20.091367323973589</v>
      </c>
      <c r="AM227" s="140">
        <f>+rawWB2C!AM229</f>
        <v>19.445285691245488</v>
      </c>
      <c r="AN227" s="140"/>
      <c r="AO227" s="140"/>
      <c r="AP227" s="140"/>
      <c r="AQ227" s="140"/>
      <c r="AR227" s="140"/>
      <c r="AS227" s="140"/>
      <c r="AT227" s="140"/>
      <c r="AU227" s="140"/>
      <c r="AV227" s="140"/>
      <c r="AW227" s="140"/>
      <c r="AX227" s="117"/>
      <c r="AY227" s="140"/>
      <c r="AZ227" s="140"/>
      <c r="BA227" s="140"/>
      <c r="BB227" s="140"/>
      <c r="BC227" s="140"/>
      <c r="BD227" s="140"/>
      <c r="BE227" s="140"/>
      <c r="BF227" s="140"/>
      <c r="BG227" s="140"/>
      <c r="BH227" s="100"/>
      <c r="BI227" s="100"/>
      <c r="BJ227" s="100"/>
      <c r="BK227" s="100"/>
      <c r="BL227" s="100"/>
      <c r="BM227" s="100"/>
      <c r="BN227" s="100"/>
      <c r="BO227" s="100"/>
      <c r="BP227" s="100"/>
      <c r="BQ227" s="100"/>
      <c r="BR227" s="100"/>
      <c r="BS227" s="100"/>
    </row>
    <row r="228" spans="1:71" x14ac:dyDescent="0.25">
      <c r="A228" s="139" t="str">
        <f>+IF(AND(B228='1.5C'!B228,'1.5C'!C228=WB2C!C228),"","NFG")</f>
        <v/>
      </c>
      <c r="B228" s="100" t="str">
        <f t="shared" ref="B228:C228" si="139">+B146</f>
        <v>RoRo</v>
      </c>
      <c r="C228" s="100" t="str">
        <f t="shared" si="139"/>
        <v>RoRo (DWT) &gt;15,000</v>
      </c>
      <c r="D228" s="140">
        <f>+rawWB2C!D230</f>
        <v>34.947007219766803</v>
      </c>
      <c r="E228" s="140">
        <f>+rawWB2C!E230</f>
        <v>33.754206213716081</v>
      </c>
      <c r="F228" s="140">
        <f>+rawWB2C!F230</f>
        <v>32.416173503147263</v>
      </c>
      <c r="G228" s="140">
        <f>+rawWB2C!G230</f>
        <v>31.656441849646164</v>
      </c>
      <c r="H228" s="140">
        <f>+rawWB2C!H230</f>
        <v>30.432236955937022</v>
      </c>
      <c r="I228" s="140">
        <f>+rawWB2C!I230</f>
        <v>29.272408366819633</v>
      </c>
      <c r="J228" s="140">
        <f>+rawWB2C!J230</f>
        <v>28.115005485970034</v>
      </c>
      <c r="K228" s="140">
        <f>+rawWB2C!K230</f>
        <v>27.004130978491506</v>
      </c>
      <c r="L228" s="140">
        <f>+rawWB2C!L230</f>
        <v>25.940030488063027</v>
      </c>
      <c r="M228" s="140">
        <f>+rawWB2C!M230</f>
        <v>24.922949658363478</v>
      </c>
      <c r="N228" s="140">
        <f>+rawWB2C!N230</f>
        <v>23.953134133071774</v>
      </c>
      <c r="O228" s="140">
        <f>+rawWB2C!O230</f>
        <v>23.032153891010655</v>
      </c>
      <c r="P228" s="140">
        <f>+rawWB2C!P230</f>
        <v>22.166876251577747</v>
      </c>
      <c r="Q228" s="140">
        <f>+rawWB2C!Q230</f>
        <v>21.365492869314547</v>
      </c>
      <c r="R228" s="140">
        <f>+rawWB2C!R230</f>
        <v>20.636195398762542</v>
      </c>
      <c r="S228" s="140">
        <f>+rawWB2C!S230</f>
        <v>19.987175494463209</v>
      </c>
      <c r="T228" s="140">
        <f>+rawWB2C!T230</f>
        <v>19.419038728125063</v>
      </c>
      <c r="U228" s="140">
        <f>+rawWB2C!U230</f>
        <v>18.902046340125054</v>
      </c>
      <c r="V228" s="140">
        <f>+rawWB2C!V230</f>
        <v>18.39887348800718</v>
      </c>
      <c r="W228" s="140">
        <f>+rawWB2C!W230</f>
        <v>17.872195329315474</v>
      </c>
      <c r="X228" s="140">
        <f>+rawWB2C!X230</f>
        <v>17.284687021593967</v>
      </c>
      <c r="Y228" s="140">
        <f>+rawWB2C!Y230</f>
        <v>16.613218454087335</v>
      </c>
      <c r="Z228" s="140">
        <f>+rawWB2C!Z230</f>
        <v>15.891438442843107</v>
      </c>
      <c r="AA228" s="140">
        <f>+rawWB2C!AA230</f>
        <v>15.167190535609379</v>
      </c>
      <c r="AB228" s="140">
        <f>+rawWB2C!AB230</f>
        <v>14.488318280134392</v>
      </c>
      <c r="AC228" s="140">
        <f>+rawWB2C!AC230</f>
        <v>13.902665224166245</v>
      </c>
      <c r="AD228" s="140">
        <f>+rawWB2C!AD230</f>
        <v>13.426848741100217</v>
      </c>
      <c r="AE228" s="140">
        <f>+rawWB2C!AE230</f>
        <v>12.976397845169101</v>
      </c>
      <c r="AF228" s="140">
        <f>+rawWB2C!AF230</f>
        <v>12.53088072925066</v>
      </c>
      <c r="AG228" s="140">
        <f>+rawWB2C!AG230</f>
        <v>12.093681924472136</v>
      </c>
      <c r="AH228" s="140">
        <f>+rawWB2C!AH230</f>
        <v>11.66818596196071</v>
      </c>
      <c r="AI228" s="140">
        <f>+rawWB2C!AI230</f>
        <v>11.257615439970101</v>
      </c>
      <c r="AJ228" s="140">
        <f>+rawWB2C!AJ230</f>
        <v>10.864545225259652</v>
      </c>
      <c r="AK228" s="140">
        <f>+rawWB2C!AK230</f>
        <v>10.491388251715117</v>
      </c>
      <c r="AL228" s="140">
        <f>+rawWB2C!AL230</f>
        <v>10.140557453222316</v>
      </c>
      <c r="AM228" s="140">
        <f>+rawWB2C!AM230</f>
        <v>9.8144657636670019</v>
      </c>
      <c r="AN228" s="140"/>
      <c r="AO228" s="140"/>
      <c r="AP228" s="140"/>
      <c r="AQ228" s="140"/>
      <c r="AR228" s="140"/>
      <c r="AS228" s="140"/>
      <c r="AT228" s="140"/>
      <c r="AU228" s="140"/>
      <c r="AV228" s="140"/>
      <c r="AW228" s="140"/>
      <c r="AX228" s="117"/>
      <c r="AY228" s="140"/>
      <c r="AZ228" s="140"/>
      <c r="BA228" s="140"/>
      <c r="BB228" s="140"/>
      <c r="BC228" s="140"/>
      <c r="BD228" s="140"/>
      <c r="BE228" s="140"/>
      <c r="BF228" s="140"/>
      <c r="BG228" s="140"/>
      <c r="BH228" s="100"/>
      <c r="BI228" s="100"/>
      <c r="BJ228" s="100"/>
      <c r="BK228" s="100"/>
      <c r="BL228" s="100"/>
      <c r="BM228" s="100"/>
      <c r="BN228" s="100"/>
      <c r="BO228" s="100"/>
      <c r="BP228" s="100"/>
      <c r="BQ228" s="100"/>
      <c r="BR228" s="100"/>
      <c r="BS228" s="100"/>
    </row>
    <row r="229" spans="1:71" x14ac:dyDescent="0.25">
      <c r="A229" s="139" t="str">
        <f>+IF(AND(B229='1.5C'!B229,'1.5C'!C229=WB2C!C229),"","NFG")</f>
        <v/>
      </c>
      <c r="B229" s="100" t="str">
        <f t="shared" ref="B229:C229" si="140">+B147</f>
        <v>Vehicle Carrier</v>
      </c>
      <c r="C229" s="100" t="str">
        <f t="shared" si="140"/>
        <v>Vehicle Carrier (GT) 0 - 29,999</v>
      </c>
      <c r="D229" s="140">
        <f>+rawWB2C!D231</f>
        <v>162.32046617925252</v>
      </c>
      <c r="E229" s="140">
        <f>+rawWB2C!E231</f>
        <v>158.84020714698221</v>
      </c>
      <c r="F229" s="140">
        <f>+rawWB2C!F231</f>
        <v>167.15472469712569</v>
      </c>
      <c r="G229" s="140">
        <f>+rawWB2C!G231</f>
        <v>166.2483400492745</v>
      </c>
      <c r="H229" s="140">
        <f>+rawWB2C!H231</f>
        <v>159.81925264817045</v>
      </c>
      <c r="I229" s="140">
        <f>+rawWB2C!I231</f>
        <v>153.72824663434665</v>
      </c>
      <c r="J229" s="140">
        <f>+rawWB2C!J231</f>
        <v>147.6499795750421</v>
      </c>
      <c r="K229" s="140">
        <f>+rawWB2C!K231</f>
        <v>141.81606293499416</v>
      </c>
      <c r="L229" s="140">
        <f>+rawWB2C!L231</f>
        <v>136.22778674717836</v>
      </c>
      <c r="M229" s="140">
        <f>+rawWB2C!M231</f>
        <v>130.88644104456969</v>
      </c>
      <c r="N229" s="140">
        <f>+rawWB2C!N231</f>
        <v>125.79331586014335</v>
      </c>
      <c r="O229" s="140">
        <f>+rawWB2C!O231</f>
        <v>120.95665616263057</v>
      </c>
      <c r="P229" s="140">
        <f>+rawWB2C!P231</f>
        <v>116.41252666378473</v>
      </c>
      <c r="Q229" s="140">
        <f>+rawWB2C!Q231</f>
        <v>112.2039470111154</v>
      </c>
      <c r="R229" s="140">
        <f>+rawWB2C!R231</f>
        <v>108.3739368521322</v>
      </c>
      <c r="S229" s="140">
        <f>+rawWB2C!S231</f>
        <v>104.96551583434467</v>
      </c>
      <c r="T229" s="140">
        <f>+rawWB2C!T231</f>
        <v>101.98186420434523</v>
      </c>
      <c r="U229" s="140">
        <f>+rawWB2C!U231</f>
        <v>99.266804605059519</v>
      </c>
      <c r="V229" s="140">
        <f>+rawWB2C!V231</f>
        <v>96.624320278496114</v>
      </c>
      <c r="W229" s="140">
        <f>+rawWB2C!W231</f>
        <v>93.85839446666381</v>
      </c>
      <c r="X229" s="140">
        <f>+rawWB2C!X231</f>
        <v>90.773010411571377</v>
      </c>
      <c r="Y229" s="140">
        <f>+rawWB2C!Y231</f>
        <v>87.24669702254819</v>
      </c>
      <c r="Z229" s="140">
        <f>+rawWB2C!Z231</f>
        <v>83.456165878207301</v>
      </c>
      <c r="AA229" s="140">
        <f>+rawWB2C!AA231</f>
        <v>79.652674224482055</v>
      </c>
      <c r="AB229" s="140">
        <f>+rawWB2C!AB231</f>
        <v>76.087479307306452</v>
      </c>
      <c r="AC229" s="140">
        <f>+rawWB2C!AC231</f>
        <v>73.011838372613795</v>
      </c>
      <c r="AD229" s="140">
        <f>+rawWB2C!AD231</f>
        <v>70.513019937695631</v>
      </c>
      <c r="AE229" s="140">
        <f>+rawWB2C!AE231</f>
        <v>68.1474125179504</v>
      </c>
      <c r="AF229" s="140">
        <f>+rawWB2C!AF231</f>
        <v>65.807715550844506</v>
      </c>
      <c r="AG229" s="140">
        <f>+rawWB2C!AG231</f>
        <v>63.511703386521972</v>
      </c>
      <c r="AH229" s="140">
        <f>+rawWB2C!AH231</f>
        <v>61.277150375126482</v>
      </c>
      <c r="AI229" s="140">
        <f>+rawWB2C!AI231</f>
        <v>59.120980453115308</v>
      </c>
      <c r="AJ229" s="140">
        <f>+rawWB2C!AJ231</f>
        <v>57.05671590219724</v>
      </c>
      <c r="AK229" s="140">
        <f>+rawWB2C!AK231</f>
        <v>55.097028590393954</v>
      </c>
      <c r="AL229" s="140">
        <f>+rawWB2C!AL231</f>
        <v>53.254590385727518</v>
      </c>
      <c r="AM229" s="140">
        <f>+rawWB2C!AM231</f>
        <v>51.542073156219601</v>
      </c>
      <c r="AN229" s="140"/>
      <c r="AO229" s="140"/>
      <c r="AP229" s="140"/>
      <c r="AQ229" s="140"/>
      <c r="AR229" s="140"/>
      <c r="AS229" s="140"/>
      <c r="AT229" s="140"/>
      <c r="AU229" s="140"/>
      <c r="AV229" s="140"/>
      <c r="AW229" s="140"/>
      <c r="AX229" s="117"/>
      <c r="AY229" s="140"/>
      <c r="AZ229" s="140"/>
      <c r="BA229" s="140"/>
      <c r="BB229" s="140"/>
      <c r="BC229" s="140"/>
      <c r="BD229" s="140"/>
      <c r="BE229" s="140"/>
      <c r="BF229" s="140"/>
      <c r="BG229" s="140"/>
      <c r="BH229" s="100"/>
      <c r="BI229" s="100"/>
      <c r="BJ229" s="100"/>
      <c r="BK229" s="100"/>
      <c r="BL229" s="100"/>
      <c r="BM229" s="100"/>
      <c r="BN229" s="100"/>
      <c r="BO229" s="100"/>
      <c r="BP229" s="100"/>
      <c r="BQ229" s="100"/>
      <c r="BR229" s="100"/>
      <c r="BS229" s="100"/>
    </row>
    <row r="230" spans="1:71" x14ac:dyDescent="0.25">
      <c r="A230" s="139" t="str">
        <f>+IF(AND(B230='1.5C'!B230,'1.5C'!C230=WB2C!C230),"","NFG")</f>
        <v/>
      </c>
      <c r="B230" s="100" t="str">
        <f t="shared" ref="B230:C230" si="141">+B148</f>
        <v>Vehicle Carrier</v>
      </c>
      <c r="C230" s="100" t="str">
        <f t="shared" si="141"/>
        <v>Vehicle Carrier (GT) 30,000 - 49,999</v>
      </c>
      <c r="D230" s="140">
        <f>+rawWB2C!D232</f>
        <v>80.209284751810856</v>
      </c>
      <c r="E230" s="140">
        <f>+rawWB2C!E232</f>
        <v>85.238488155230911</v>
      </c>
      <c r="F230" s="140">
        <f>+rawWB2C!F232</f>
        <v>83.16438307615816</v>
      </c>
      <c r="G230" s="140">
        <f>+rawWB2C!G232</f>
        <v>81.033378340180647</v>
      </c>
      <c r="H230" s="140">
        <f>+rawWB2C!H232</f>
        <v>77.899688875363466</v>
      </c>
      <c r="I230" s="140">
        <f>+rawWB2C!I232</f>
        <v>74.930788285774383</v>
      </c>
      <c r="J230" s="140">
        <f>+rawWB2C!J232</f>
        <v>71.968096964325412</v>
      </c>
      <c r="K230" s="140">
        <f>+rawWB2C!K232</f>
        <v>69.124507824379933</v>
      </c>
      <c r="L230" s="140">
        <f>+rawWB2C!L232</f>
        <v>66.400649658563168</v>
      </c>
      <c r="M230" s="140">
        <f>+rawWB2C!M232</f>
        <v>63.797151259500048</v>
      </c>
      <c r="N230" s="140">
        <f>+rawWB2C!N232</f>
        <v>61.314641419815651</v>
      </c>
      <c r="O230" s="140">
        <f>+rawWB2C!O232</f>
        <v>58.957138932542136</v>
      </c>
      <c r="P230" s="140">
        <f>+rawWB2C!P232</f>
        <v>56.742222592339211</v>
      </c>
      <c r="Q230" s="140">
        <f>+rawWB2C!Q232</f>
        <v>54.690861194273765</v>
      </c>
      <c r="R230" s="140">
        <f>+rawWB2C!R232</f>
        <v>52.824023533412714</v>
      </c>
      <c r="S230" s="140">
        <f>+rawWB2C!S232</f>
        <v>51.162678404822927</v>
      </c>
      <c r="T230" s="140">
        <f>+rawWB2C!T232</f>
        <v>49.708375936014022</v>
      </c>
      <c r="U230" s="140">
        <f>+rawWB2C!U232</f>
        <v>48.384991584267418</v>
      </c>
      <c r="V230" s="140">
        <f>+rawWB2C!V232</f>
        <v>47.096982139307279</v>
      </c>
      <c r="W230" s="140">
        <f>+rawWB2C!W232</f>
        <v>45.748804390857899</v>
      </c>
      <c r="X230" s="140">
        <f>+rawWB2C!X232</f>
        <v>44.244915128643541</v>
      </c>
      <c r="Y230" s="140">
        <f>+rawWB2C!Y232</f>
        <v>42.526106466168663</v>
      </c>
      <c r="Z230" s="140">
        <f>+rawWB2C!Z232</f>
        <v>40.678511812059199</v>
      </c>
      <c r="AA230" s="140">
        <f>+rawWB2C!AA232</f>
        <v>38.824599898721075</v>
      </c>
      <c r="AB230" s="140">
        <f>+rawWB2C!AB232</f>
        <v>37.086839458560569</v>
      </c>
      <c r="AC230" s="140">
        <f>+rawWB2C!AC232</f>
        <v>35.587699223983634</v>
      </c>
      <c r="AD230" s="140">
        <f>+rawWB2C!AD232</f>
        <v>34.369715937172309</v>
      </c>
      <c r="AE230" s="140">
        <f>+rawWB2C!AE232</f>
        <v>33.216662854105508</v>
      </c>
      <c r="AF230" s="140">
        <f>+rawWB2C!AF232</f>
        <v>32.076239139314303</v>
      </c>
      <c r="AG230" s="140">
        <f>+rawWB2C!AG232</f>
        <v>30.957108432023869</v>
      </c>
      <c r="AH230" s="140">
        <f>+rawWB2C!AH232</f>
        <v>29.867934371459224</v>
      </c>
      <c r="AI230" s="140">
        <f>+rawWB2C!AI232</f>
        <v>28.816966085073545</v>
      </c>
      <c r="AJ230" s="140">
        <f>+rawWB2C!AJ232</f>
        <v>27.810794653231348</v>
      </c>
      <c r="AK230" s="140">
        <f>+rawWB2C!AK232</f>
        <v>26.855596644524972</v>
      </c>
      <c r="AL230" s="140">
        <f>+rawWB2C!AL232</f>
        <v>25.957548627546952</v>
      </c>
      <c r="AM230" s="140">
        <f>+rawWB2C!AM232</f>
        <v>25.122827170889629</v>
      </c>
      <c r="AN230" s="140"/>
      <c r="AO230" s="140"/>
      <c r="AP230" s="140"/>
      <c r="AQ230" s="140"/>
      <c r="AR230" s="140"/>
      <c r="AS230" s="140"/>
      <c r="AT230" s="140"/>
      <c r="AU230" s="140"/>
      <c r="AV230" s="140"/>
      <c r="AW230" s="140"/>
      <c r="AX230" s="117"/>
      <c r="AY230" s="140"/>
      <c r="AZ230" s="140"/>
      <c r="BA230" s="140"/>
      <c r="BB230" s="140"/>
      <c r="BC230" s="140"/>
      <c r="BD230" s="140"/>
      <c r="BE230" s="140"/>
      <c r="BF230" s="140"/>
      <c r="BG230" s="140"/>
      <c r="BH230" s="100"/>
      <c r="BI230" s="100"/>
      <c r="BJ230" s="100"/>
      <c r="BK230" s="100"/>
      <c r="BL230" s="100"/>
      <c r="BM230" s="100"/>
      <c r="BN230" s="100"/>
      <c r="BO230" s="100"/>
      <c r="BP230" s="100"/>
      <c r="BQ230" s="100"/>
      <c r="BR230" s="100"/>
      <c r="BS230" s="100"/>
    </row>
    <row r="231" spans="1:71" x14ac:dyDescent="0.25">
      <c r="A231" s="139" t="str">
        <f>+IF(AND(B231='1.5C'!B231,'1.5C'!C231=WB2C!C231),"","NFG")</f>
        <v/>
      </c>
      <c r="B231" s="100" t="str">
        <f t="shared" ref="B231:C231" si="142">+B149</f>
        <v>Vehicle Carrier</v>
      </c>
      <c r="C231" s="100" t="str">
        <f t="shared" si="142"/>
        <v>Vehicle Carrier (GT) &gt;50,000</v>
      </c>
      <c r="D231" s="140">
        <f>+rawWB2C!D233</f>
        <v>67.13307751498013</v>
      </c>
      <c r="E231" s="140">
        <f>+rawWB2C!E233</f>
        <v>67.555817753172846</v>
      </c>
      <c r="F231" s="140">
        <f>+rawWB2C!F233</f>
        <v>68.57833094852424</v>
      </c>
      <c r="G231" s="140">
        <f>+rawWB2C!G233</f>
        <v>65.569770394673512</v>
      </c>
      <c r="H231" s="140">
        <f>+rawWB2C!H233</f>
        <v>63.034083213600077</v>
      </c>
      <c r="I231" s="140">
        <f>+rawWB2C!I233</f>
        <v>60.631738229700531</v>
      </c>
      <c r="J231" s="140">
        <f>+rawWB2C!J233</f>
        <v>58.234417598661572</v>
      </c>
      <c r="K231" s="140">
        <f>+rawWB2C!K233</f>
        <v>55.933470867546959</v>
      </c>
      <c r="L231" s="140">
        <f>+rawWB2C!L233</f>
        <v>53.729406836420395</v>
      </c>
      <c r="M231" s="140">
        <f>+rawWB2C!M233</f>
        <v>51.622734305345368</v>
      </c>
      <c r="N231" s="140">
        <f>+rawWB2C!N233</f>
        <v>49.613962074385455</v>
      </c>
      <c r="O231" s="140">
        <f>+rawWB2C!O233</f>
        <v>47.706342029884034</v>
      </c>
      <c r="P231" s="140">
        <f>+rawWB2C!P233</f>
        <v>45.914098403303022</v>
      </c>
      <c r="Q231" s="140">
        <f>+rawWB2C!Q233</f>
        <v>44.254198512384228</v>
      </c>
      <c r="R231" s="140">
        <f>+rawWB2C!R233</f>
        <v>42.743609674869447</v>
      </c>
      <c r="S231" s="140">
        <f>+rawWB2C!S233</f>
        <v>41.399299208500473</v>
      </c>
      <c r="T231" s="140">
        <f>+rawWB2C!T233</f>
        <v>40.222521429794405</v>
      </c>
      <c r="U231" s="140">
        <f>+rawWB2C!U233</f>
        <v>39.151678650370236</v>
      </c>
      <c r="V231" s="140">
        <f>+rawWB2C!V233</f>
        <v>38.109460180622321</v>
      </c>
      <c r="W231" s="140">
        <f>+rawWB2C!W233</f>
        <v>37.018555330945084</v>
      </c>
      <c r="X231" s="140">
        <f>+rawWB2C!X233</f>
        <v>35.801653411732921</v>
      </c>
      <c r="Y231" s="140">
        <f>+rawWB2C!Y233</f>
        <v>34.410845183576285</v>
      </c>
      <c r="Z231" s="140">
        <f>+rawWB2C!Z233</f>
        <v>32.915827207850185</v>
      </c>
      <c r="AA231" s="140">
        <f>+rawWB2C!AA233</f>
        <v>31.415697496125521</v>
      </c>
      <c r="AB231" s="140">
        <f>+rawWB2C!AB233</f>
        <v>30.009554059973471</v>
      </c>
      <c r="AC231" s="140">
        <f>+rawWB2C!AC233</f>
        <v>28.796494910964928</v>
      </c>
      <c r="AD231" s="140">
        <f>+rawWB2C!AD233</f>
        <v>27.810939500384592</v>
      </c>
      <c r="AE231" s="140">
        <f>+rawWB2C!AE233</f>
        <v>26.877923656072056</v>
      </c>
      <c r="AF231" s="140">
        <f>+rawWB2C!AF233</f>
        <v>25.955127116384642</v>
      </c>
      <c r="AG231" s="140">
        <f>+rawWB2C!AG233</f>
        <v>25.04956023738071</v>
      </c>
      <c r="AH231" s="140">
        <f>+rawWB2C!AH233</f>
        <v>24.168233375118497</v>
      </c>
      <c r="AI231" s="140">
        <f>+rawWB2C!AI233</f>
        <v>23.317821475208579</v>
      </c>
      <c r="AJ231" s="140">
        <f>+rawWB2C!AJ233</f>
        <v>22.503657841469774</v>
      </c>
      <c r="AK231" s="140">
        <f>+rawWB2C!AK233</f>
        <v>21.730740367272972</v>
      </c>
      <c r="AL231" s="140">
        <f>+rawWB2C!AL233</f>
        <v>21.004066945989209</v>
      </c>
      <c r="AM231" s="140">
        <f>+rawWB2C!AM233</f>
        <v>20.328635470989372</v>
      </c>
      <c r="AN231" s="140"/>
      <c r="AO231" s="140"/>
      <c r="AP231" s="140"/>
      <c r="AQ231" s="140"/>
      <c r="AR231" s="140"/>
      <c r="AS231" s="140"/>
      <c r="AT231" s="140"/>
      <c r="AU231" s="140"/>
      <c r="AV231" s="140"/>
      <c r="AW231" s="140"/>
      <c r="AX231" s="117"/>
      <c r="AY231" s="140"/>
      <c r="AZ231" s="140"/>
      <c r="BA231" s="140"/>
      <c r="BB231" s="140"/>
      <c r="BC231" s="140"/>
      <c r="BD231" s="140"/>
      <c r="BE231" s="140"/>
      <c r="BF231" s="140"/>
      <c r="BG231" s="140"/>
      <c r="BH231" s="100"/>
      <c r="BI231" s="100"/>
      <c r="BJ231" s="100"/>
      <c r="BK231" s="100"/>
      <c r="BL231" s="100"/>
      <c r="BM231" s="100"/>
      <c r="BN231" s="100"/>
      <c r="BO231" s="100"/>
      <c r="BP231" s="100"/>
      <c r="BQ231" s="100"/>
      <c r="BR231" s="100"/>
      <c r="BS231" s="100"/>
    </row>
    <row r="232" spans="1:71" x14ac:dyDescent="0.25">
      <c r="A232" s="139" t="str">
        <f>+IF(AND(B232='1.5C'!B232,'1.5C'!C232=WB2C!C232),"","NFG")</f>
        <v/>
      </c>
      <c r="B232" s="100" t="str">
        <f t="shared" ref="B232:C232" si="143">+B150</f>
        <v>Offshore</v>
      </c>
      <c r="C232" s="100" t="str">
        <f t="shared" si="143"/>
        <v>Offshore (GT) 0-+</v>
      </c>
      <c r="D232" s="140">
        <f>+rawWB2C!D234</f>
        <v>222.90150763332261</v>
      </c>
      <c r="E232" s="140">
        <f>+rawWB2C!E234</f>
        <v>238.73073219348157</v>
      </c>
      <c r="F232" s="140">
        <f>+rawWB2C!F234</f>
        <v>225.87193004556323</v>
      </c>
      <c r="G232" s="140">
        <f>+rawWB2C!G234</f>
        <v>214.04889119522554</v>
      </c>
      <c r="H232" s="140">
        <f>+rawWB2C!H234</f>
        <v>205.77128054843263</v>
      </c>
      <c r="I232" s="140">
        <f>+rawWB2C!I234</f>
        <v>197.9289581340494</v>
      </c>
      <c r="J232" s="140">
        <f>+rawWB2C!J234</f>
        <v>190.10303744186695</v>
      </c>
      <c r="K232" s="140">
        <f>+rawWB2C!K234</f>
        <v>182.59172401908319</v>
      </c>
      <c r="L232" s="140">
        <f>+rawWB2C!L234</f>
        <v>175.39667881538296</v>
      </c>
      <c r="M232" s="140">
        <f>+rawWB2C!M234</f>
        <v>168.51956278045051</v>
      </c>
      <c r="N232" s="140">
        <f>+rawWB2C!N234</f>
        <v>161.96203686397027</v>
      </c>
      <c r="O232" s="140">
        <f>+rawWB2C!O234</f>
        <v>155.73471666916774</v>
      </c>
      <c r="P232" s="140">
        <f>+rawWB2C!P234</f>
        <v>149.88403641342998</v>
      </c>
      <c r="Q232" s="140">
        <f>+rawWB2C!Q234</f>
        <v>144.46538496768528</v>
      </c>
      <c r="R232" s="140">
        <f>+rawWB2C!R234</f>
        <v>139.53415120286201</v>
      </c>
      <c r="S232" s="140">
        <f>+rawWB2C!S234</f>
        <v>135.14572398988844</v>
      </c>
      <c r="T232" s="140">
        <f>+rawWB2C!T234</f>
        <v>131.30419797570437</v>
      </c>
      <c r="U232" s="140">
        <f>+rawWB2C!U234</f>
        <v>127.80849091129812</v>
      </c>
      <c r="V232" s="140">
        <f>+rawWB2C!V234</f>
        <v>124.40622632366967</v>
      </c>
      <c r="W232" s="140">
        <f>+rawWB2C!W234</f>
        <v>120.84502773981926</v>
      </c>
      <c r="X232" s="140">
        <f>+rawWB2C!X234</f>
        <v>116.87251868674709</v>
      </c>
      <c r="Y232" s="140">
        <f>+rawWB2C!Y234</f>
        <v>112.33230210050282</v>
      </c>
      <c r="Z232" s="140">
        <f>+rawWB2C!Z234</f>
        <v>107.45189855333564</v>
      </c>
      <c r="AA232" s="140">
        <f>+rawWB2C!AA234</f>
        <v>102.55480802654371</v>
      </c>
      <c r="AB232" s="140">
        <f>+rawWB2C!AB234</f>
        <v>97.964530501426111</v>
      </c>
      <c r="AC232" s="140">
        <f>+rawWB2C!AC234</f>
        <v>94.00456595928101</v>
      </c>
      <c r="AD232" s="140">
        <f>+rawWB2C!AD234</f>
        <v>90.787274796350346</v>
      </c>
      <c r="AE232" s="140">
        <f>+rawWB2C!AE234</f>
        <v>87.741496143465227</v>
      </c>
      <c r="AF232" s="140">
        <f>+rawWB2C!AF234</f>
        <v>84.729077845674027</v>
      </c>
      <c r="AG232" s="140">
        <f>+rawWB2C!AG234</f>
        <v>81.772904822843699</v>
      </c>
      <c r="AH232" s="140">
        <f>+rawWB2C!AH234</f>
        <v>78.895861994840772</v>
      </c>
      <c r="AI232" s="140">
        <f>+rawWB2C!AI234</f>
        <v>76.119739352664652</v>
      </c>
      <c r="AJ232" s="140">
        <f>+rawWB2C!AJ234</f>
        <v>73.461947171842496</v>
      </c>
      <c r="AK232" s="140">
        <f>+rawWB2C!AK234</f>
        <v>70.938800799033487</v>
      </c>
      <c r="AL232" s="140">
        <f>+rawWB2C!AL234</f>
        <v>68.566615580897263</v>
      </c>
      <c r="AM232" s="140">
        <f>+rawWB2C!AM234</f>
        <v>66.36170686409298</v>
      </c>
      <c r="AN232" s="140"/>
      <c r="AO232" s="140"/>
      <c r="AP232" s="140"/>
      <c r="AQ232" s="140"/>
      <c r="AR232" s="140"/>
      <c r="AS232" s="140"/>
      <c r="AT232" s="140"/>
      <c r="AU232" s="140"/>
      <c r="AV232" s="140"/>
      <c r="AW232" s="140"/>
      <c r="AX232" s="117"/>
      <c r="AY232" s="140"/>
      <c r="AZ232" s="140"/>
      <c r="BA232" s="140"/>
      <c r="BB232" s="140"/>
      <c r="BC232" s="140"/>
      <c r="BD232" s="140"/>
      <c r="BE232" s="140"/>
      <c r="BF232" s="140"/>
      <c r="BG232" s="140"/>
      <c r="BH232" s="100"/>
      <c r="BI232" s="100"/>
      <c r="BJ232" s="100"/>
      <c r="BK232" s="100"/>
      <c r="BL232" s="100"/>
      <c r="BM232" s="100"/>
      <c r="BN232" s="100"/>
      <c r="BO232" s="100"/>
      <c r="BP232" s="100"/>
      <c r="BQ232" s="100"/>
      <c r="BR232" s="100"/>
      <c r="BS232" s="100"/>
    </row>
    <row r="233" spans="1:71" x14ac:dyDescent="0.25">
      <c r="A233" s="139" t="str">
        <f>+IF(AND(B233='1.5C'!B233,'1.5C'!C233=WB2C!C233),"","NFG")</f>
        <v/>
      </c>
      <c r="B233" s="100" t="str">
        <f t="shared" ref="B233:C233" si="144">+B151</f>
        <v>Bulk Carrier</v>
      </c>
      <c r="C233" s="100" t="str">
        <f t="shared" si="144"/>
        <v>Bulk Carrier Default</v>
      </c>
      <c r="D233" s="140">
        <f>+rawWB2C!D235</f>
        <v>7.7</v>
      </c>
      <c r="E233" s="140">
        <f>+rawWB2C!E235</f>
        <v>7.7</v>
      </c>
      <c r="F233" s="140">
        <f>+rawWB2C!F235</f>
        <v>7.6</v>
      </c>
      <c r="G233" s="140">
        <f>+rawWB2C!G235</f>
        <v>7.5</v>
      </c>
      <c r="H233" s="140">
        <f>+rawWB2C!H235</f>
        <v>7.2</v>
      </c>
      <c r="I233" s="140">
        <f>+rawWB2C!I235</f>
        <v>6.9</v>
      </c>
      <c r="J233" s="140">
        <f>+rawWB2C!J235</f>
        <v>6.6</v>
      </c>
      <c r="K233" s="140">
        <f>+rawWB2C!K235</f>
        <v>6.4</v>
      </c>
      <c r="L233" s="140">
        <f>+rawWB2C!L235</f>
        <v>6.1</v>
      </c>
      <c r="M233" s="140">
        <f>+rawWB2C!M235</f>
        <v>5.9</v>
      </c>
      <c r="N233" s="140">
        <f>+rawWB2C!N235</f>
        <v>5.6</v>
      </c>
      <c r="O233" s="140">
        <f>+rawWB2C!O235</f>
        <v>5.4</v>
      </c>
      <c r="P233" s="140">
        <f>+rawWB2C!P235</f>
        <v>5.3</v>
      </c>
      <c r="Q233" s="140">
        <f>+rawWB2C!Q235</f>
        <v>5.0999999999999996</v>
      </c>
      <c r="R233" s="140">
        <f>+rawWB2C!R235</f>
        <v>4.9000000000000004</v>
      </c>
      <c r="S233" s="140">
        <f>+rawWB2C!S235</f>
        <v>4.8</v>
      </c>
      <c r="T233" s="140">
        <f>+rawWB2C!T235</f>
        <v>4.5999999999999996</v>
      </c>
      <c r="U233" s="140">
        <f>+rawWB2C!U235</f>
        <v>4.5</v>
      </c>
      <c r="V233" s="140">
        <f>+rawWB2C!V235</f>
        <v>4.4000000000000004</v>
      </c>
      <c r="W233" s="140">
        <f>+rawWB2C!W235</f>
        <v>4.2</v>
      </c>
      <c r="X233" s="140">
        <f>+rawWB2C!X235</f>
        <v>4.0999999999999996</v>
      </c>
      <c r="Y233" s="140">
        <f>+rawWB2C!Y235</f>
        <v>3.9</v>
      </c>
      <c r="Z233" s="140">
        <f>+rawWB2C!Z235</f>
        <v>3.8</v>
      </c>
      <c r="AA233" s="140">
        <f>+rawWB2C!AA235</f>
        <v>3.6</v>
      </c>
      <c r="AB233" s="140">
        <f>+rawWB2C!AB235</f>
        <v>3.5</v>
      </c>
      <c r="AC233" s="140">
        <f>+rawWB2C!AC235</f>
        <v>3.3</v>
      </c>
      <c r="AD233" s="140">
        <f>+rawWB2C!AD235</f>
        <v>3.2</v>
      </c>
      <c r="AE233" s="140">
        <f>+rawWB2C!AE235</f>
        <v>3.1</v>
      </c>
      <c r="AF233" s="140">
        <f>+rawWB2C!AF235</f>
        <v>3</v>
      </c>
      <c r="AG233" s="140">
        <f>+rawWB2C!AG235</f>
        <v>2.9</v>
      </c>
      <c r="AH233" s="140">
        <f>+rawWB2C!AH235</f>
        <v>2.8</v>
      </c>
      <c r="AI233" s="140">
        <f>+rawWB2C!AI235</f>
        <v>2.7</v>
      </c>
      <c r="AJ233" s="140">
        <f>+rawWB2C!AJ235</f>
        <v>2.6</v>
      </c>
      <c r="AK233" s="140">
        <f>+rawWB2C!AK235</f>
        <v>2.5</v>
      </c>
      <c r="AL233" s="140">
        <f>+rawWB2C!AL235</f>
        <v>2.4</v>
      </c>
      <c r="AM233" s="140">
        <f>+rawWB2C!AM235</f>
        <v>2.2999999999999998</v>
      </c>
      <c r="AN233" s="140"/>
      <c r="AO233" s="140"/>
      <c r="AP233" s="140"/>
      <c r="AQ233" s="140"/>
      <c r="AR233" s="140"/>
      <c r="AS233" s="140"/>
      <c r="AT233" s="140"/>
      <c r="AU233" s="140"/>
      <c r="AV233" s="140"/>
      <c r="AW233" s="140"/>
      <c r="AX233" s="117"/>
      <c r="AY233" s="140"/>
      <c r="AZ233" s="140"/>
      <c r="BA233" s="140"/>
      <c r="BB233" s="140"/>
      <c r="BC233" s="140"/>
      <c r="BD233" s="140"/>
      <c r="BE233" s="140"/>
      <c r="BF233" s="140"/>
      <c r="BG233" s="140"/>
      <c r="BH233" s="100"/>
      <c r="BI233" s="100"/>
      <c r="BJ233" s="100"/>
      <c r="BK233" s="100"/>
      <c r="BL233" s="100"/>
      <c r="BM233" s="100"/>
      <c r="BN233" s="100"/>
      <c r="BO233" s="100"/>
      <c r="BP233" s="100"/>
      <c r="BQ233" s="100"/>
      <c r="BR233" s="100"/>
      <c r="BS233" s="100"/>
    </row>
    <row r="234" spans="1:71" x14ac:dyDescent="0.25">
      <c r="A234" s="139" t="str">
        <f>+IF(AND(B234='1.5C'!B234,'1.5C'!C234=WB2C!C234),"","NFG")</f>
        <v/>
      </c>
      <c r="B234" s="100" t="str">
        <f t="shared" ref="B234:C234" si="145">+B152</f>
        <v>Chemical Tanker</v>
      </c>
      <c r="C234" s="100" t="str">
        <f t="shared" si="145"/>
        <v>Chemical Tanker Default</v>
      </c>
      <c r="D234" s="140">
        <f>+rawWB2C!D236</f>
        <v>20</v>
      </c>
      <c r="E234" s="140">
        <f>+rawWB2C!E236</f>
        <v>19.3</v>
      </c>
      <c r="F234" s="140">
        <f>+rawWB2C!F236</f>
        <v>18.5</v>
      </c>
      <c r="G234" s="140">
        <f>+rawWB2C!G236</f>
        <v>18.3</v>
      </c>
      <c r="H234" s="140">
        <f>+rawWB2C!H236</f>
        <v>17.5</v>
      </c>
      <c r="I234" s="140">
        <f>+rawWB2C!I236</f>
        <v>16.8</v>
      </c>
      <c r="J234" s="140">
        <f>+rawWB2C!J236</f>
        <v>16.100000000000001</v>
      </c>
      <c r="K234" s="140">
        <f>+rawWB2C!K236</f>
        <v>15.5</v>
      </c>
      <c r="L234" s="140">
        <f>+rawWB2C!L236</f>
        <v>14.8</v>
      </c>
      <c r="M234" s="140">
        <f>+rawWB2C!M236</f>
        <v>14.3</v>
      </c>
      <c r="N234" s="140">
        <f>+rawWB2C!N236</f>
        <v>13.7</v>
      </c>
      <c r="O234" s="140">
        <f>+rawWB2C!O236</f>
        <v>13.3</v>
      </c>
      <c r="P234" s="140">
        <f>+rawWB2C!P236</f>
        <v>12.8</v>
      </c>
      <c r="Q234" s="140">
        <f>+rawWB2C!Q236</f>
        <v>12.4</v>
      </c>
      <c r="R234" s="140">
        <f>+rawWB2C!R236</f>
        <v>12</v>
      </c>
      <c r="S234" s="140">
        <f>+rawWB2C!S236</f>
        <v>11.6</v>
      </c>
      <c r="T234" s="140">
        <f>+rawWB2C!T236</f>
        <v>11.3</v>
      </c>
      <c r="U234" s="140">
        <f>+rawWB2C!U236</f>
        <v>10.9</v>
      </c>
      <c r="V234" s="140">
        <f>+rawWB2C!V236</f>
        <v>10.6</v>
      </c>
      <c r="W234" s="140">
        <f>+rawWB2C!W236</f>
        <v>10.3</v>
      </c>
      <c r="X234" s="140">
        <f>+rawWB2C!X236</f>
        <v>10</v>
      </c>
      <c r="Y234" s="140">
        <f>+rawWB2C!Y236</f>
        <v>9.6</v>
      </c>
      <c r="Z234" s="140">
        <f>+rawWB2C!Z236</f>
        <v>9.1999999999999993</v>
      </c>
      <c r="AA234" s="140">
        <f>+rawWB2C!AA236</f>
        <v>8.8000000000000007</v>
      </c>
      <c r="AB234" s="140">
        <f>+rawWB2C!AB236</f>
        <v>8.5</v>
      </c>
      <c r="AC234" s="140">
        <f>+rawWB2C!AC236</f>
        <v>8.1</v>
      </c>
      <c r="AD234" s="140">
        <f>+rawWB2C!AD236</f>
        <v>7.8</v>
      </c>
      <c r="AE234" s="140">
        <f>+rawWB2C!AE236</f>
        <v>7.5</v>
      </c>
      <c r="AF234" s="140">
        <f>+rawWB2C!AF236</f>
        <v>7.3</v>
      </c>
      <c r="AG234" s="140">
        <f>+rawWB2C!AG236</f>
        <v>7</v>
      </c>
      <c r="AH234" s="140">
        <f>+rawWB2C!AH236</f>
        <v>6.7</v>
      </c>
      <c r="AI234" s="140">
        <f>+rawWB2C!AI236</f>
        <v>6.5</v>
      </c>
      <c r="AJ234" s="140">
        <f>+rawWB2C!AJ236</f>
        <v>6.3</v>
      </c>
      <c r="AK234" s="140">
        <f>+rawWB2C!AK236</f>
        <v>6.1</v>
      </c>
      <c r="AL234" s="140">
        <f>+rawWB2C!AL236</f>
        <v>5.9</v>
      </c>
      <c r="AM234" s="140">
        <f>+rawWB2C!AM236</f>
        <v>5.7</v>
      </c>
      <c r="AN234" s="140"/>
      <c r="AO234" s="140"/>
      <c r="AP234" s="140"/>
      <c r="AQ234" s="140"/>
      <c r="AR234" s="140"/>
      <c r="AS234" s="140"/>
      <c r="AT234" s="140"/>
      <c r="AU234" s="140"/>
      <c r="AV234" s="140"/>
      <c r="AW234" s="140"/>
      <c r="AX234" s="117"/>
      <c r="AY234" s="140"/>
      <c r="AZ234" s="140"/>
      <c r="BA234" s="140"/>
      <c r="BB234" s="140"/>
      <c r="BC234" s="140"/>
      <c r="BD234" s="140"/>
      <c r="BE234" s="140"/>
      <c r="BF234" s="140"/>
      <c r="BG234" s="140"/>
      <c r="BH234" s="100"/>
      <c r="BI234" s="100"/>
      <c r="BJ234" s="100"/>
      <c r="BK234" s="100"/>
      <c r="BL234" s="100"/>
      <c r="BM234" s="100"/>
      <c r="BN234" s="100"/>
      <c r="BO234" s="100"/>
      <c r="BP234" s="100"/>
      <c r="BQ234" s="100"/>
      <c r="BR234" s="100"/>
      <c r="BS234" s="100"/>
    </row>
    <row r="235" spans="1:71" x14ac:dyDescent="0.25">
      <c r="A235" s="139" t="str">
        <f>+IF(AND(B235='1.5C'!B235,'1.5C'!C235=WB2C!C235),"","NFG")</f>
        <v/>
      </c>
      <c r="B235" s="100" t="str">
        <f t="shared" ref="B235:C235" si="146">+B153</f>
        <v>Container</v>
      </c>
      <c r="C235" s="100" t="str">
        <f t="shared" si="146"/>
        <v>Container Default</v>
      </c>
      <c r="D235" s="140">
        <f>+rawWB2C!D237</f>
        <v>17.100000000000001</v>
      </c>
      <c r="E235" s="140">
        <f>+rawWB2C!E237</f>
        <v>17.100000000000001</v>
      </c>
      <c r="F235" s="140">
        <f>+rawWB2C!F237</f>
        <v>16.5</v>
      </c>
      <c r="G235" s="140">
        <f>+rawWB2C!G237</f>
        <v>16</v>
      </c>
      <c r="H235" s="140">
        <f>+rawWB2C!H237</f>
        <v>15.3</v>
      </c>
      <c r="I235" s="140">
        <f>+rawWB2C!I237</f>
        <v>14.7</v>
      </c>
      <c r="J235" s="140">
        <f>+rawWB2C!J237</f>
        <v>14.1</v>
      </c>
      <c r="K235" s="140">
        <f>+rawWB2C!K237</f>
        <v>13.5</v>
      </c>
      <c r="L235" s="140">
        <f>+rawWB2C!L237</f>
        <v>13</v>
      </c>
      <c r="M235" s="140">
        <f>+rawWB2C!M237</f>
        <v>12.5</v>
      </c>
      <c r="N235" s="140">
        <f>+rawWB2C!N237</f>
        <v>12</v>
      </c>
      <c r="O235" s="140">
        <f>+rawWB2C!O237</f>
        <v>11.6</v>
      </c>
      <c r="P235" s="140">
        <f>+rawWB2C!P237</f>
        <v>11.2</v>
      </c>
      <c r="Q235" s="140">
        <f>+rawWB2C!Q237</f>
        <v>10.9</v>
      </c>
      <c r="R235" s="140">
        <f>+rawWB2C!R237</f>
        <v>10.5</v>
      </c>
      <c r="S235" s="140">
        <f>+rawWB2C!S237</f>
        <v>10.199999999999999</v>
      </c>
      <c r="T235" s="140">
        <f>+rawWB2C!T237</f>
        <v>9.9</v>
      </c>
      <c r="U235" s="140">
        <f>+rawWB2C!U237</f>
        <v>9.6</v>
      </c>
      <c r="V235" s="140">
        <f>+rawWB2C!V237</f>
        <v>9.3000000000000007</v>
      </c>
      <c r="W235" s="140">
        <f>+rawWB2C!W237</f>
        <v>9</v>
      </c>
      <c r="X235" s="140">
        <f>+rawWB2C!X237</f>
        <v>8.8000000000000007</v>
      </c>
      <c r="Y235" s="140">
        <f>+rawWB2C!Y237</f>
        <v>8.4</v>
      </c>
      <c r="Z235" s="140">
        <f>+rawWB2C!Z237</f>
        <v>8.1</v>
      </c>
      <c r="AA235" s="140">
        <f>+rawWB2C!AA237</f>
        <v>7.7</v>
      </c>
      <c r="AB235" s="140">
        <f>+rawWB2C!AB237</f>
        <v>7.4</v>
      </c>
      <c r="AC235" s="140">
        <f>+rawWB2C!AC237</f>
        <v>7.1</v>
      </c>
      <c r="AD235" s="140">
        <f>+rawWB2C!AD237</f>
        <v>6.8</v>
      </c>
      <c r="AE235" s="140">
        <f>+rawWB2C!AE237</f>
        <v>6.6</v>
      </c>
      <c r="AF235" s="140">
        <f>+rawWB2C!AF237</f>
        <v>6.4</v>
      </c>
      <c r="AG235" s="140">
        <f>+rawWB2C!AG237</f>
        <v>6.1</v>
      </c>
      <c r="AH235" s="140">
        <f>+rawWB2C!AH237</f>
        <v>5.9</v>
      </c>
      <c r="AI235" s="140">
        <f>+rawWB2C!AI237</f>
        <v>5.7</v>
      </c>
      <c r="AJ235" s="140">
        <f>+rawWB2C!AJ237</f>
        <v>5.5</v>
      </c>
      <c r="AK235" s="140">
        <f>+rawWB2C!AK237</f>
        <v>5.3</v>
      </c>
      <c r="AL235" s="140">
        <f>+rawWB2C!AL237</f>
        <v>5.0999999999999996</v>
      </c>
      <c r="AM235" s="140">
        <f>+rawWB2C!AM237</f>
        <v>5</v>
      </c>
      <c r="AN235" s="140"/>
      <c r="AO235" s="140"/>
      <c r="AP235" s="140"/>
      <c r="AQ235" s="140"/>
      <c r="AR235" s="140"/>
      <c r="AS235" s="140"/>
      <c r="AT235" s="140"/>
      <c r="AU235" s="140"/>
      <c r="AV235" s="140"/>
      <c r="AW235" s="140"/>
      <c r="AX235" s="117"/>
      <c r="AY235" s="140"/>
      <c r="AZ235" s="140"/>
      <c r="BA235" s="140"/>
      <c r="BB235" s="140"/>
      <c r="BC235" s="140"/>
      <c r="BD235" s="140"/>
      <c r="BE235" s="140"/>
      <c r="BF235" s="140"/>
      <c r="BG235" s="140"/>
      <c r="BH235" s="100"/>
      <c r="BI235" s="100"/>
      <c r="BJ235" s="100"/>
      <c r="BK235" s="100"/>
      <c r="BL235" s="100"/>
      <c r="BM235" s="100"/>
      <c r="BN235" s="100"/>
      <c r="BO235" s="100"/>
      <c r="BP235" s="100"/>
      <c r="BQ235" s="100"/>
      <c r="BR235" s="100"/>
      <c r="BS235" s="100"/>
    </row>
    <row r="236" spans="1:71" x14ac:dyDescent="0.25">
      <c r="A236" s="139" t="str">
        <f>+IF(AND(B236='1.5C'!B236,'1.5C'!C236=WB2C!C236),"","NFG")</f>
        <v/>
      </c>
      <c r="B236" s="100" t="str">
        <f t="shared" ref="B236:C236" si="147">+B154</f>
        <v>General Cargo</v>
      </c>
      <c r="C236" s="100" t="str">
        <f t="shared" si="147"/>
        <v>General Cargo Default</v>
      </c>
      <c r="D236" s="140">
        <f>+rawWB2C!D238</f>
        <v>26</v>
      </c>
      <c r="E236" s="140">
        <f>+rawWB2C!E238</f>
        <v>26</v>
      </c>
      <c r="F236" s="140">
        <f>+rawWB2C!F238</f>
        <v>24.8</v>
      </c>
      <c r="G236" s="140">
        <f>+rawWB2C!G238</f>
        <v>24.6</v>
      </c>
      <c r="H236" s="140">
        <f>+rawWB2C!H238</f>
        <v>23.5</v>
      </c>
      <c r="I236" s="140">
        <f>+rawWB2C!I238</f>
        <v>22.5</v>
      </c>
      <c r="J236" s="140">
        <f>+rawWB2C!J238</f>
        <v>21.6</v>
      </c>
      <c r="K236" s="140">
        <f>+rawWB2C!K238</f>
        <v>20.7</v>
      </c>
      <c r="L236" s="140">
        <f>+rawWB2C!L238</f>
        <v>19.899999999999999</v>
      </c>
      <c r="M236" s="140">
        <f>+rawWB2C!M238</f>
        <v>19.100000000000001</v>
      </c>
      <c r="N236" s="140">
        <f>+rawWB2C!N238</f>
        <v>18.399999999999999</v>
      </c>
      <c r="O236" s="140">
        <f>+rawWB2C!O238</f>
        <v>17.8</v>
      </c>
      <c r="P236" s="140">
        <f>+rawWB2C!P238</f>
        <v>17.2</v>
      </c>
      <c r="Q236" s="140">
        <f>+rawWB2C!Q238</f>
        <v>16.7</v>
      </c>
      <c r="R236" s="140">
        <f>+rawWB2C!R238</f>
        <v>16.100000000000001</v>
      </c>
      <c r="S236" s="140">
        <f>+rawWB2C!S238</f>
        <v>15.6</v>
      </c>
      <c r="T236" s="140">
        <f>+rawWB2C!T238</f>
        <v>15.2</v>
      </c>
      <c r="U236" s="140">
        <f>+rawWB2C!U238</f>
        <v>14.7</v>
      </c>
      <c r="V236" s="140">
        <f>+rawWB2C!V238</f>
        <v>14.3</v>
      </c>
      <c r="W236" s="140">
        <f>+rawWB2C!W238</f>
        <v>13.8</v>
      </c>
      <c r="X236" s="140">
        <f>+rawWB2C!X238</f>
        <v>13.4</v>
      </c>
      <c r="Y236" s="140">
        <f>+rawWB2C!Y238</f>
        <v>12.9</v>
      </c>
      <c r="Z236" s="140">
        <f>+rawWB2C!Z238</f>
        <v>12.4</v>
      </c>
      <c r="AA236" s="140">
        <f>+rawWB2C!AA238</f>
        <v>11.9</v>
      </c>
      <c r="AB236" s="140">
        <f>+rawWB2C!AB238</f>
        <v>11.4</v>
      </c>
      <c r="AC236" s="140">
        <f>+rawWB2C!AC238</f>
        <v>10.9</v>
      </c>
      <c r="AD236" s="140">
        <f>+rawWB2C!AD238</f>
        <v>10.5</v>
      </c>
      <c r="AE236" s="140">
        <f>+rawWB2C!AE238</f>
        <v>10.1</v>
      </c>
      <c r="AF236" s="140">
        <f>+rawWB2C!AF238</f>
        <v>9.6999999999999993</v>
      </c>
      <c r="AG236" s="140">
        <f>+rawWB2C!AG238</f>
        <v>9.4</v>
      </c>
      <c r="AH236" s="140">
        <f>+rawWB2C!AH238</f>
        <v>9</v>
      </c>
      <c r="AI236" s="140">
        <f>+rawWB2C!AI238</f>
        <v>8.6999999999999993</v>
      </c>
      <c r="AJ236" s="140">
        <f>+rawWB2C!AJ238</f>
        <v>8.4</v>
      </c>
      <c r="AK236" s="140">
        <f>+rawWB2C!AK238</f>
        <v>8.1999999999999993</v>
      </c>
      <c r="AL236" s="140">
        <f>+rawWB2C!AL238</f>
        <v>7.9</v>
      </c>
      <c r="AM236" s="140">
        <f>+rawWB2C!AM238</f>
        <v>7.6</v>
      </c>
      <c r="AN236" s="140"/>
      <c r="AO236" s="140"/>
      <c r="AP236" s="140"/>
      <c r="AQ236" s="140"/>
      <c r="AR236" s="140"/>
      <c r="AS236" s="140"/>
      <c r="AT236" s="140"/>
      <c r="AU236" s="140"/>
      <c r="AV236" s="140"/>
      <c r="AW236" s="140"/>
      <c r="AX236" s="117"/>
      <c r="AY236" s="140"/>
      <c r="AZ236" s="140"/>
      <c r="BA236" s="140"/>
      <c r="BB236" s="140"/>
      <c r="BC236" s="140"/>
      <c r="BD236" s="140"/>
      <c r="BE236" s="140"/>
      <c r="BF236" s="140"/>
      <c r="BG236" s="140"/>
      <c r="BH236" s="100"/>
      <c r="BI236" s="100"/>
      <c r="BJ236" s="100"/>
      <c r="BK236" s="100"/>
      <c r="BL236" s="100"/>
      <c r="BM236" s="100"/>
      <c r="BN236" s="100"/>
      <c r="BO236" s="100"/>
      <c r="BP236" s="100"/>
      <c r="BQ236" s="100"/>
      <c r="BR236" s="100"/>
      <c r="BS236" s="100"/>
    </row>
    <row r="237" spans="1:71" x14ac:dyDescent="0.25">
      <c r="A237" s="139" t="str">
        <f>+IF(AND(B237='1.5C'!B237,'1.5C'!C237=WB2C!C237),"","NFG")</f>
        <v/>
      </c>
      <c r="B237" s="100" t="str">
        <f t="shared" ref="B237:C237" si="148">+B155</f>
        <v>Liquefied Gas Tanker</v>
      </c>
      <c r="C237" s="100" t="str">
        <f t="shared" si="148"/>
        <v>Liquefied Gas Tanker Default</v>
      </c>
      <c r="D237" s="140">
        <f>+rawWB2C!D239</f>
        <v>21.4</v>
      </c>
      <c r="E237" s="140">
        <f>+rawWB2C!E239</f>
        <v>20.8</v>
      </c>
      <c r="F237" s="140">
        <f>+rawWB2C!F239</f>
        <v>20.3</v>
      </c>
      <c r="G237" s="140">
        <f>+rawWB2C!G239</f>
        <v>19.899999999999999</v>
      </c>
      <c r="H237" s="140">
        <f>+rawWB2C!H239</f>
        <v>19</v>
      </c>
      <c r="I237" s="140">
        <f>+rawWB2C!I239</f>
        <v>18.2</v>
      </c>
      <c r="J237" s="140">
        <f>+rawWB2C!J239</f>
        <v>17.5</v>
      </c>
      <c r="K237" s="140">
        <f>+rawWB2C!K239</f>
        <v>16.8</v>
      </c>
      <c r="L237" s="140">
        <f>+rawWB2C!L239</f>
        <v>16.100000000000001</v>
      </c>
      <c r="M237" s="140">
        <f>+rawWB2C!M239</f>
        <v>15.5</v>
      </c>
      <c r="N237" s="140">
        <f>+rawWB2C!N239</f>
        <v>14.9</v>
      </c>
      <c r="O237" s="140">
        <f>+rawWB2C!O239</f>
        <v>14.4</v>
      </c>
      <c r="P237" s="140">
        <f>+rawWB2C!P239</f>
        <v>13.9</v>
      </c>
      <c r="Q237" s="140">
        <f>+rawWB2C!Q239</f>
        <v>13.5</v>
      </c>
      <c r="R237" s="140">
        <f>+rawWB2C!R239</f>
        <v>13.1</v>
      </c>
      <c r="S237" s="140">
        <f>+rawWB2C!S239</f>
        <v>12.6</v>
      </c>
      <c r="T237" s="140">
        <f>+rawWB2C!T239</f>
        <v>12.3</v>
      </c>
      <c r="U237" s="140">
        <f>+rawWB2C!U239</f>
        <v>11.9</v>
      </c>
      <c r="V237" s="140">
        <f>+rawWB2C!V239</f>
        <v>11.5</v>
      </c>
      <c r="W237" s="140">
        <f>+rawWB2C!W239</f>
        <v>11.2</v>
      </c>
      <c r="X237" s="140">
        <f>+rawWB2C!X239</f>
        <v>10.9</v>
      </c>
      <c r="Y237" s="140">
        <f>+rawWB2C!Y239</f>
        <v>10.4</v>
      </c>
      <c r="Z237" s="140">
        <f>+rawWB2C!Z239</f>
        <v>10</v>
      </c>
      <c r="AA237" s="140">
        <f>+rawWB2C!AA239</f>
        <v>9.6</v>
      </c>
      <c r="AB237" s="140">
        <f>+rawWB2C!AB239</f>
        <v>9.1999999999999993</v>
      </c>
      <c r="AC237" s="140">
        <f>+rawWB2C!AC239</f>
        <v>8.8000000000000007</v>
      </c>
      <c r="AD237" s="140">
        <f>+rawWB2C!AD239</f>
        <v>8.5</v>
      </c>
      <c r="AE237" s="140">
        <f>+rawWB2C!AE239</f>
        <v>8.1999999999999993</v>
      </c>
      <c r="AF237" s="140">
        <f>+rawWB2C!AF239</f>
        <v>7.9</v>
      </c>
      <c r="AG237" s="140">
        <f>+rawWB2C!AG239</f>
        <v>7.6</v>
      </c>
      <c r="AH237" s="140">
        <f>+rawWB2C!AH239</f>
        <v>7.3</v>
      </c>
      <c r="AI237" s="140">
        <f>+rawWB2C!AI239</f>
        <v>7.1</v>
      </c>
      <c r="AJ237" s="140">
        <f>+rawWB2C!AJ239</f>
        <v>6.8</v>
      </c>
      <c r="AK237" s="140">
        <f>+rawWB2C!AK239</f>
        <v>6.6</v>
      </c>
      <c r="AL237" s="140">
        <f>+rawWB2C!AL239</f>
        <v>6.4</v>
      </c>
      <c r="AM237" s="140">
        <f>+rawWB2C!AM239</f>
        <v>6.2</v>
      </c>
      <c r="AN237" s="140"/>
      <c r="AO237" s="140"/>
      <c r="AP237" s="140"/>
      <c r="AQ237" s="140"/>
      <c r="AR237" s="140"/>
      <c r="AS237" s="140"/>
      <c r="AT237" s="140"/>
      <c r="AU237" s="140"/>
      <c r="AV237" s="140"/>
      <c r="AW237" s="140"/>
      <c r="AX237" s="117"/>
      <c r="AY237" s="140"/>
      <c r="AZ237" s="140"/>
      <c r="BA237" s="140"/>
      <c r="BB237" s="140"/>
      <c r="BC237" s="140"/>
      <c r="BD237" s="140"/>
      <c r="BE237" s="140"/>
      <c r="BF237" s="140"/>
      <c r="BG237" s="140"/>
      <c r="BH237" s="100"/>
      <c r="BI237" s="100"/>
      <c r="BJ237" s="100"/>
      <c r="BK237" s="100"/>
      <c r="BL237" s="100"/>
      <c r="BM237" s="100"/>
      <c r="BN237" s="100"/>
      <c r="BO237" s="100"/>
      <c r="BP237" s="100"/>
      <c r="BQ237" s="100"/>
      <c r="BR237" s="100"/>
      <c r="BS237" s="100"/>
    </row>
    <row r="238" spans="1:71" x14ac:dyDescent="0.25">
      <c r="A238" s="139" t="str">
        <f>+IF(AND(B238='1.5C'!B238,'1.5C'!C238=WB2C!C238),"","NFG")</f>
        <v/>
      </c>
      <c r="B238" s="100" t="str">
        <f t="shared" ref="B238:C238" si="149">+B156</f>
        <v>Oil Tanker</v>
      </c>
      <c r="C238" s="100" t="str">
        <f t="shared" si="149"/>
        <v>Oil Tanker Default</v>
      </c>
      <c r="D238" s="140">
        <f>+rawWB2C!D240</f>
        <v>10.199999999999999</v>
      </c>
      <c r="E238" s="140">
        <f>+rawWB2C!E240</f>
        <v>9.9</v>
      </c>
      <c r="F238" s="140">
        <f>+rawWB2C!F240</f>
        <v>9.5</v>
      </c>
      <c r="G238" s="140">
        <f>+rawWB2C!G240</f>
        <v>9.4</v>
      </c>
      <c r="H238" s="140">
        <f>+rawWB2C!H240</f>
        <v>9</v>
      </c>
      <c r="I238" s="140">
        <f>+rawWB2C!I240</f>
        <v>8.6</v>
      </c>
      <c r="J238" s="140">
        <f>+rawWB2C!J240</f>
        <v>8.3000000000000007</v>
      </c>
      <c r="K238" s="140">
        <f>+rawWB2C!K240</f>
        <v>8</v>
      </c>
      <c r="L238" s="140">
        <f>+rawWB2C!L240</f>
        <v>7.6</v>
      </c>
      <c r="M238" s="140">
        <f>+rawWB2C!M240</f>
        <v>7.3</v>
      </c>
      <c r="N238" s="140">
        <f>+rawWB2C!N240</f>
        <v>7.1</v>
      </c>
      <c r="O238" s="140">
        <f>+rawWB2C!O240</f>
        <v>6.8</v>
      </c>
      <c r="P238" s="140">
        <f>+rawWB2C!P240</f>
        <v>6.6</v>
      </c>
      <c r="Q238" s="140">
        <f>+rawWB2C!Q240</f>
        <v>6.4</v>
      </c>
      <c r="R238" s="140">
        <f>+rawWB2C!R240</f>
        <v>6.2</v>
      </c>
      <c r="S238" s="140">
        <f>+rawWB2C!S240</f>
        <v>6</v>
      </c>
      <c r="T238" s="140">
        <f>+rawWB2C!T240</f>
        <v>5.8</v>
      </c>
      <c r="U238" s="140">
        <f>+rawWB2C!U240</f>
        <v>5.6</v>
      </c>
      <c r="V238" s="140">
        <f>+rawWB2C!V240</f>
        <v>5.5</v>
      </c>
      <c r="W238" s="140">
        <f>+rawWB2C!W240</f>
        <v>5.3</v>
      </c>
      <c r="X238" s="140">
        <f>+rawWB2C!X240</f>
        <v>5.2</v>
      </c>
      <c r="Y238" s="140">
        <f>+rawWB2C!Y240</f>
        <v>4.9000000000000004</v>
      </c>
      <c r="Z238" s="140">
        <f>+rawWB2C!Z240</f>
        <v>4.7</v>
      </c>
      <c r="AA238" s="140">
        <f>+rawWB2C!AA240</f>
        <v>4.5</v>
      </c>
      <c r="AB238" s="140">
        <f>+rawWB2C!AB240</f>
        <v>4.4000000000000004</v>
      </c>
      <c r="AC238" s="140">
        <f>+rawWB2C!AC240</f>
        <v>4.2</v>
      </c>
      <c r="AD238" s="140">
        <f>+rawWB2C!AD240</f>
        <v>4</v>
      </c>
      <c r="AE238" s="140">
        <f>+rawWB2C!AE240</f>
        <v>3.9</v>
      </c>
      <c r="AF238" s="140">
        <f>+rawWB2C!AF240</f>
        <v>3.7</v>
      </c>
      <c r="AG238" s="140">
        <f>+rawWB2C!AG240</f>
        <v>3.6</v>
      </c>
      <c r="AH238" s="140">
        <f>+rawWB2C!AH240</f>
        <v>3.5</v>
      </c>
      <c r="AI238" s="140">
        <f>+rawWB2C!AI240</f>
        <v>3.4</v>
      </c>
      <c r="AJ238" s="140">
        <f>+rawWB2C!AJ240</f>
        <v>3.2</v>
      </c>
      <c r="AK238" s="140">
        <f>+rawWB2C!AK240</f>
        <v>3.1</v>
      </c>
      <c r="AL238" s="140">
        <f>+rawWB2C!AL240</f>
        <v>3</v>
      </c>
      <c r="AM238" s="140">
        <f>+rawWB2C!AM240</f>
        <v>2.9</v>
      </c>
      <c r="AN238" s="140"/>
      <c r="AO238" s="140"/>
      <c r="AP238" s="140"/>
      <c r="AQ238" s="140"/>
      <c r="AR238" s="140"/>
      <c r="AS238" s="140"/>
      <c r="AT238" s="140"/>
      <c r="AU238" s="140"/>
      <c r="AV238" s="140"/>
      <c r="AW238" s="140"/>
      <c r="AX238" s="117"/>
      <c r="AY238" s="140"/>
      <c r="AZ238" s="140"/>
      <c r="BA238" s="140"/>
      <c r="BB238" s="140"/>
      <c r="BC238" s="140"/>
      <c r="BD238" s="140"/>
      <c r="BE238" s="140"/>
      <c r="BF238" s="140"/>
      <c r="BG238" s="140"/>
      <c r="BH238" s="100"/>
      <c r="BI238" s="100"/>
      <c r="BJ238" s="100"/>
      <c r="BK238" s="100"/>
      <c r="BL238" s="100"/>
      <c r="BM238" s="100"/>
      <c r="BN238" s="100"/>
      <c r="BO238" s="100"/>
      <c r="BP238" s="100"/>
      <c r="BQ238" s="100"/>
      <c r="BR238" s="100"/>
      <c r="BS238" s="100"/>
    </row>
    <row r="239" spans="1:71" x14ac:dyDescent="0.25">
      <c r="A239" s="139" t="str">
        <f>+IF(AND(B239='1.5C'!B239,'1.5C'!C239=WB2C!C239),"","NFG")</f>
        <v/>
      </c>
      <c r="B239" s="100" t="str">
        <f t="shared" ref="B239:C239" si="150">+B157</f>
        <v>Other Liquids Tankers</v>
      </c>
      <c r="C239" s="100" t="str">
        <f t="shared" si="150"/>
        <v>Other Liquids Tankers Default</v>
      </c>
      <c r="D239" s="140">
        <f>+rawWB2C!D241</f>
        <v>22.1</v>
      </c>
      <c r="E239" s="140">
        <f>+rawWB2C!E241</f>
        <v>26.3</v>
      </c>
      <c r="F239" s="140">
        <f>+rawWB2C!F241</f>
        <v>24.2</v>
      </c>
      <c r="G239" s="140">
        <f>+rawWB2C!G241</f>
        <v>24.4</v>
      </c>
      <c r="H239" s="140">
        <f>+rawWB2C!H241</f>
        <v>23.4</v>
      </c>
      <c r="I239" s="140">
        <f>+rawWB2C!I241</f>
        <v>22.4</v>
      </c>
      <c r="J239" s="140">
        <f>+rawWB2C!J241</f>
        <v>21.5</v>
      </c>
      <c r="K239" s="140">
        <f>+rawWB2C!K241</f>
        <v>20.6</v>
      </c>
      <c r="L239" s="140">
        <f>+rawWB2C!L241</f>
        <v>19.8</v>
      </c>
      <c r="M239" s="140">
        <f>+rawWB2C!M241</f>
        <v>19</v>
      </c>
      <c r="N239" s="140">
        <f>+rawWB2C!N241</f>
        <v>18.3</v>
      </c>
      <c r="O239" s="140">
        <f>+rawWB2C!O241</f>
        <v>17.7</v>
      </c>
      <c r="P239" s="140">
        <f>+rawWB2C!P241</f>
        <v>17.100000000000001</v>
      </c>
      <c r="Q239" s="140">
        <f>+rawWB2C!Q241</f>
        <v>16.5</v>
      </c>
      <c r="R239" s="140">
        <f>+rawWB2C!R241</f>
        <v>16</v>
      </c>
      <c r="S239" s="140">
        <f>+rawWB2C!S241</f>
        <v>15.5</v>
      </c>
      <c r="T239" s="140">
        <f>+rawWB2C!T241</f>
        <v>15.1</v>
      </c>
      <c r="U239" s="140">
        <f>+rawWB2C!U241</f>
        <v>14.6</v>
      </c>
      <c r="V239" s="140">
        <f>+rawWB2C!V241</f>
        <v>14.2</v>
      </c>
      <c r="W239" s="140">
        <f>+rawWB2C!W241</f>
        <v>13.8</v>
      </c>
      <c r="X239" s="140">
        <f>+rawWB2C!X241</f>
        <v>13.4</v>
      </c>
      <c r="Y239" s="140">
        <f>+rawWB2C!Y241</f>
        <v>12.8</v>
      </c>
      <c r="Z239" s="140">
        <f>+rawWB2C!Z241</f>
        <v>12.3</v>
      </c>
      <c r="AA239" s="140">
        <f>+rawWB2C!AA241</f>
        <v>11.8</v>
      </c>
      <c r="AB239" s="140">
        <f>+rawWB2C!AB241</f>
        <v>11.3</v>
      </c>
      <c r="AC239" s="140">
        <f>+rawWB2C!AC241</f>
        <v>10.8</v>
      </c>
      <c r="AD239" s="140">
        <f>+rawWB2C!AD241</f>
        <v>10.4</v>
      </c>
      <c r="AE239" s="140">
        <f>+rawWB2C!AE241</f>
        <v>10</v>
      </c>
      <c r="AF239" s="140">
        <f>+rawWB2C!AF241</f>
        <v>9.6999999999999993</v>
      </c>
      <c r="AG239" s="140">
        <f>+rawWB2C!AG241</f>
        <v>9.3000000000000007</v>
      </c>
      <c r="AH239" s="140">
        <f>+rawWB2C!AH241</f>
        <v>9</v>
      </c>
      <c r="AI239" s="140">
        <f>+rawWB2C!AI241</f>
        <v>8.6999999999999993</v>
      </c>
      <c r="AJ239" s="140">
        <f>+rawWB2C!AJ241</f>
        <v>8.4</v>
      </c>
      <c r="AK239" s="140">
        <f>+rawWB2C!AK241</f>
        <v>8.1</v>
      </c>
      <c r="AL239" s="140">
        <f>+rawWB2C!AL241</f>
        <v>7.8</v>
      </c>
      <c r="AM239" s="140">
        <f>+rawWB2C!AM241</f>
        <v>7.6</v>
      </c>
      <c r="AN239" s="140"/>
      <c r="AO239" s="140"/>
      <c r="AP239" s="140"/>
      <c r="AQ239" s="140"/>
      <c r="AR239" s="140"/>
      <c r="AS239" s="140"/>
      <c r="AT239" s="140"/>
      <c r="AU239" s="140"/>
      <c r="AV239" s="140"/>
      <c r="AW239" s="140"/>
      <c r="AX239" s="117"/>
      <c r="AY239" s="140"/>
      <c r="AZ239" s="140"/>
      <c r="BA239" s="140"/>
      <c r="BB239" s="140"/>
      <c r="BC239" s="140"/>
      <c r="BD239" s="140"/>
      <c r="BE239" s="140"/>
      <c r="BF239" s="140"/>
      <c r="BG239" s="140"/>
      <c r="BH239" s="100"/>
      <c r="BI239" s="100"/>
      <c r="BJ239" s="100"/>
      <c r="BK239" s="100"/>
      <c r="BL239" s="100"/>
      <c r="BM239" s="100"/>
      <c r="BN239" s="100"/>
      <c r="BO239" s="100"/>
      <c r="BP239" s="100"/>
      <c r="BQ239" s="100"/>
      <c r="BR239" s="100"/>
      <c r="BS239" s="100"/>
    </row>
    <row r="240" spans="1:71" x14ac:dyDescent="0.25">
      <c r="A240" s="139" t="str">
        <f>+IF(AND(B240='1.5C'!B240,'1.5C'!C240=WB2C!C240),"","NFG")</f>
        <v/>
      </c>
      <c r="B240" s="100" t="str">
        <f t="shared" ref="B240:C240" si="151">+B158</f>
        <v>Ferry Passenger Only</v>
      </c>
      <c r="C240" s="100" t="str">
        <f t="shared" si="151"/>
        <v>Ferry Passenger Only Default</v>
      </c>
      <c r="D240" s="140">
        <f>+rawWB2C!D242</f>
        <v>139.80000000000001</v>
      </c>
      <c r="E240" s="140">
        <f>+rawWB2C!E242</f>
        <v>123.6</v>
      </c>
      <c r="F240" s="140">
        <f>+rawWB2C!F242</f>
        <v>106.8</v>
      </c>
      <c r="G240" s="140">
        <f>+rawWB2C!G242</f>
        <v>90</v>
      </c>
      <c r="H240" s="140">
        <f>+rawWB2C!H242</f>
        <v>86.2</v>
      </c>
      <c r="I240" s="140">
        <f>+rawWB2C!I242</f>
        <v>82.6</v>
      </c>
      <c r="J240" s="140">
        <f>+rawWB2C!J242</f>
        <v>79.2</v>
      </c>
      <c r="K240" s="140">
        <f>+rawWB2C!K242</f>
        <v>76.099999999999994</v>
      </c>
      <c r="L240" s="140">
        <f>+rawWB2C!L242</f>
        <v>73</v>
      </c>
      <c r="M240" s="140">
        <f>+rawWB2C!M242</f>
        <v>70.2</v>
      </c>
      <c r="N240" s="140">
        <f>+rawWB2C!N242</f>
        <v>67.5</v>
      </c>
      <c r="O240" s="140">
        <f>+rawWB2C!O242</f>
        <v>65.2</v>
      </c>
      <c r="P240" s="140">
        <f>+rawWB2C!P242</f>
        <v>63.1</v>
      </c>
      <c r="Q240" s="140">
        <f>+rawWB2C!Q242</f>
        <v>61.1</v>
      </c>
      <c r="R240" s="140">
        <f>+rawWB2C!R242</f>
        <v>59.1</v>
      </c>
      <c r="S240" s="140">
        <f>+rawWB2C!S242</f>
        <v>57.3</v>
      </c>
      <c r="T240" s="140">
        <f>+rawWB2C!T242</f>
        <v>55.6</v>
      </c>
      <c r="U240" s="140">
        <f>+rawWB2C!U242</f>
        <v>53.9</v>
      </c>
      <c r="V240" s="140">
        <f>+rawWB2C!V242</f>
        <v>52.3</v>
      </c>
      <c r="W240" s="140">
        <f>+rawWB2C!W242</f>
        <v>50.8</v>
      </c>
      <c r="X240" s="140">
        <f>+rawWB2C!X242</f>
        <v>49.3</v>
      </c>
      <c r="Y240" s="140">
        <f>+rawWB2C!Y242</f>
        <v>47.3</v>
      </c>
      <c r="Z240" s="140">
        <f>+rawWB2C!Z242</f>
        <v>45.3</v>
      </c>
      <c r="AA240" s="140">
        <f>+rawWB2C!AA242</f>
        <v>43.5</v>
      </c>
      <c r="AB240" s="140">
        <f>+rawWB2C!AB242</f>
        <v>41.7</v>
      </c>
      <c r="AC240" s="140">
        <f>+rawWB2C!AC242</f>
        <v>39.9</v>
      </c>
      <c r="AD240" s="140">
        <f>+rawWB2C!AD242</f>
        <v>38.5</v>
      </c>
      <c r="AE240" s="140">
        <f>+rawWB2C!AE242</f>
        <v>37.1</v>
      </c>
      <c r="AF240" s="140">
        <f>+rawWB2C!AF242</f>
        <v>35.700000000000003</v>
      </c>
      <c r="AG240" s="140">
        <f>+rawWB2C!AG242</f>
        <v>34.4</v>
      </c>
      <c r="AH240" s="140">
        <f>+rawWB2C!AH242</f>
        <v>33.200000000000003</v>
      </c>
      <c r="AI240" s="140">
        <f>+rawWB2C!AI242</f>
        <v>32</v>
      </c>
      <c r="AJ240" s="140">
        <f>+rawWB2C!AJ242</f>
        <v>31</v>
      </c>
      <c r="AK240" s="140">
        <f>+rawWB2C!AK242</f>
        <v>29.9</v>
      </c>
      <c r="AL240" s="140">
        <f>+rawWB2C!AL242</f>
        <v>28.9</v>
      </c>
      <c r="AM240" s="140">
        <f>+rawWB2C!AM242</f>
        <v>27.9</v>
      </c>
      <c r="AN240" s="140"/>
      <c r="AO240" s="140"/>
      <c r="AP240" s="140"/>
      <c r="AQ240" s="140"/>
      <c r="AR240" s="140"/>
      <c r="AS240" s="140"/>
      <c r="AT240" s="140"/>
      <c r="AU240" s="140"/>
      <c r="AV240" s="140"/>
      <c r="AW240" s="140"/>
      <c r="AX240" s="117"/>
      <c r="AY240" s="140"/>
      <c r="AZ240" s="140"/>
      <c r="BA240" s="140"/>
      <c r="BB240" s="140"/>
      <c r="BC240" s="140"/>
      <c r="BD240" s="140"/>
      <c r="BE240" s="140"/>
      <c r="BF240" s="140"/>
      <c r="BG240" s="140"/>
      <c r="BH240" s="100"/>
      <c r="BI240" s="100"/>
      <c r="BJ240" s="100"/>
      <c r="BK240" s="100"/>
      <c r="BL240" s="100"/>
      <c r="BM240" s="100"/>
      <c r="BN240" s="100"/>
      <c r="BO240" s="100"/>
      <c r="BP240" s="100"/>
      <c r="BQ240" s="100"/>
      <c r="BR240" s="100"/>
      <c r="BS240" s="100"/>
    </row>
    <row r="241" spans="1:71" x14ac:dyDescent="0.25">
      <c r="A241" s="139" t="str">
        <f>+IF(AND(B241='1.5C'!B241,'1.5C'!C241=WB2C!C241),"","NFG")</f>
        <v/>
      </c>
      <c r="B241" s="100" t="str">
        <f t="shared" ref="B241:C241" si="152">+B159</f>
        <v>Cruise</v>
      </c>
      <c r="C241" s="100" t="str">
        <f t="shared" si="152"/>
        <v>Cruise Default</v>
      </c>
      <c r="D241" s="140">
        <f>+rawWB2C!D243</f>
        <v>13.6</v>
      </c>
      <c r="E241" s="140">
        <f>+rawWB2C!E243</f>
        <v>13.4</v>
      </c>
      <c r="F241" s="140">
        <f>+rawWB2C!F243</f>
        <v>12.9</v>
      </c>
      <c r="G241" s="140">
        <f>+rawWB2C!G243</f>
        <v>13</v>
      </c>
      <c r="H241" s="140">
        <f>+rawWB2C!H243</f>
        <v>12.4</v>
      </c>
      <c r="I241" s="140">
        <f>+rawWB2C!I243</f>
        <v>11.9</v>
      </c>
      <c r="J241" s="140">
        <f>+rawWB2C!J243</f>
        <v>11.4</v>
      </c>
      <c r="K241" s="140">
        <f>+rawWB2C!K243</f>
        <v>11</v>
      </c>
      <c r="L241" s="140">
        <f>+rawWB2C!L243</f>
        <v>10.5</v>
      </c>
      <c r="M241" s="140">
        <f>+rawWB2C!M243</f>
        <v>10.1</v>
      </c>
      <c r="N241" s="140">
        <f>+rawWB2C!N243</f>
        <v>9.6999999999999993</v>
      </c>
      <c r="O241" s="140">
        <f>+rawWB2C!O243</f>
        <v>9.4</v>
      </c>
      <c r="P241" s="140">
        <f>+rawWB2C!P243</f>
        <v>9.1</v>
      </c>
      <c r="Q241" s="140">
        <f>+rawWB2C!Q243</f>
        <v>8.8000000000000007</v>
      </c>
      <c r="R241" s="140">
        <f>+rawWB2C!R243</f>
        <v>8.5</v>
      </c>
      <c r="S241" s="140">
        <f>+rawWB2C!S243</f>
        <v>8.3000000000000007</v>
      </c>
      <c r="T241" s="140">
        <f>+rawWB2C!T243</f>
        <v>8</v>
      </c>
      <c r="U241" s="140">
        <f>+rawWB2C!U243</f>
        <v>7.8</v>
      </c>
      <c r="V241" s="140">
        <f>+rawWB2C!V243</f>
        <v>7.5</v>
      </c>
      <c r="W241" s="140">
        <f>+rawWB2C!W243</f>
        <v>7.3</v>
      </c>
      <c r="X241" s="140">
        <f>+rawWB2C!X243</f>
        <v>7.1</v>
      </c>
      <c r="Y241" s="140">
        <f>+rawWB2C!Y243</f>
        <v>6.8</v>
      </c>
      <c r="Z241" s="140">
        <f>+rawWB2C!Z243</f>
        <v>6.5</v>
      </c>
      <c r="AA241" s="140">
        <f>+rawWB2C!AA243</f>
        <v>6.3</v>
      </c>
      <c r="AB241" s="140">
        <f>+rawWB2C!AB243</f>
        <v>6</v>
      </c>
      <c r="AC241" s="140">
        <f>+rawWB2C!AC243</f>
        <v>5.8</v>
      </c>
      <c r="AD241" s="140">
        <f>+rawWB2C!AD243</f>
        <v>5.5</v>
      </c>
      <c r="AE241" s="140">
        <f>+rawWB2C!AE243</f>
        <v>5.3</v>
      </c>
      <c r="AF241" s="140">
        <f>+rawWB2C!AF243</f>
        <v>5.0999999999999996</v>
      </c>
      <c r="AG241" s="140">
        <f>+rawWB2C!AG243</f>
        <v>5</v>
      </c>
      <c r="AH241" s="140">
        <f>+rawWB2C!AH243</f>
        <v>4.8</v>
      </c>
      <c r="AI241" s="140">
        <f>+rawWB2C!AI243</f>
        <v>4.5999999999999996</v>
      </c>
      <c r="AJ241" s="140">
        <f>+rawWB2C!AJ243</f>
        <v>4.5</v>
      </c>
      <c r="AK241" s="140">
        <f>+rawWB2C!AK243</f>
        <v>4.3</v>
      </c>
      <c r="AL241" s="140">
        <f>+rawWB2C!AL243</f>
        <v>4.2</v>
      </c>
      <c r="AM241" s="140">
        <f>+rawWB2C!AM243</f>
        <v>4</v>
      </c>
      <c r="AN241" s="140"/>
      <c r="AO241" s="140"/>
      <c r="AP241" s="140"/>
      <c r="AQ241" s="140"/>
      <c r="AR241" s="140"/>
      <c r="AS241" s="140"/>
      <c r="AT241" s="140"/>
      <c r="AU241" s="140"/>
      <c r="AV241" s="140"/>
      <c r="AW241" s="140"/>
      <c r="AX241" s="117"/>
      <c r="AY241" s="140"/>
      <c r="AZ241" s="140"/>
      <c r="BA241" s="140"/>
      <c r="BB241" s="140"/>
      <c r="BC241" s="140"/>
      <c r="BD241" s="140"/>
      <c r="BE241" s="140"/>
      <c r="BF241" s="140"/>
      <c r="BG241" s="140"/>
      <c r="BH241" s="100"/>
      <c r="BI241" s="100"/>
      <c r="BJ241" s="100"/>
      <c r="BK241" s="100"/>
      <c r="BL241" s="100"/>
      <c r="BM241" s="100"/>
      <c r="BN241" s="100"/>
      <c r="BO241" s="100"/>
      <c r="BP241" s="100"/>
      <c r="BQ241" s="100"/>
      <c r="BR241" s="100"/>
      <c r="BS241" s="100"/>
    </row>
    <row r="242" spans="1:71" x14ac:dyDescent="0.25">
      <c r="A242" s="139" t="str">
        <f>+IF(AND(B242='1.5C'!B242,'1.5C'!C242=WB2C!C242),"","NFG")</f>
        <v/>
      </c>
      <c r="B242" s="100" t="str">
        <f t="shared" ref="B242:C242" si="153">+B160</f>
        <v>Ferry RoRo and Passenger</v>
      </c>
      <c r="C242" s="100" t="str">
        <f t="shared" si="153"/>
        <v>Ferry RoRo and Passenger Default</v>
      </c>
      <c r="D242" s="140">
        <f>+rawWB2C!D244</f>
        <v>124.3</v>
      </c>
      <c r="E242" s="140">
        <f>+rawWB2C!E244</f>
        <v>125.1</v>
      </c>
      <c r="F242" s="140">
        <f>+rawWB2C!F244</f>
        <v>120.3</v>
      </c>
      <c r="G242" s="140">
        <f>+rawWB2C!G244</f>
        <v>117.5</v>
      </c>
      <c r="H242" s="140">
        <f>+rawWB2C!H244</f>
        <v>112.5</v>
      </c>
      <c r="I242" s="140">
        <f>+rawWB2C!I244</f>
        <v>107.8</v>
      </c>
      <c r="J242" s="140">
        <f>+rawWB2C!J244</f>
        <v>103.4</v>
      </c>
      <c r="K242" s="140">
        <f>+rawWB2C!K244</f>
        <v>99.3</v>
      </c>
      <c r="L242" s="140">
        <f>+rawWB2C!L244</f>
        <v>95.3</v>
      </c>
      <c r="M242" s="140">
        <f>+rawWB2C!M244</f>
        <v>91.6</v>
      </c>
      <c r="N242" s="140">
        <f>+rawWB2C!N244</f>
        <v>88.1</v>
      </c>
      <c r="O242" s="140">
        <f>+rawWB2C!O244</f>
        <v>85.1</v>
      </c>
      <c r="P242" s="140">
        <f>+rawWB2C!P244</f>
        <v>82.4</v>
      </c>
      <c r="Q242" s="140">
        <f>+rawWB2C!Q244</f>
        <v>79.7</v>
      </c>
      <c r="R242" s="140">
        <f>+rawWB2C!R244</f>
        <v>77.2</v>
      </c>
      <c r="S242" s="140">
        <f>+rawWB2C!S244</f>
        <v>74.8</v>
      </c>
      <c r="T242" s="140">
        <f>+rawWB2C!T244</f>
        <v>72.5</v>
      </c>
      <c r="U242" s="140">
        <f>+rawWB2C!U244</f>
        <v>70.3</v>
      </c>
      <c r="V242" s="140">
        <f>+rawWB2C!V244</f>
        <v>68.2</v>
      </c>
      <c r="W242" s="140">
        <f>+rawWB2C!W244</f>
        <v>66.2</v>
      </c>
      <c r="X242" s="140">
        <f>+rawWB2C!X244</f>
        <v>64.3</v>
      </c>
      <c r="Y242" s="140">
        <f>+rawWB2C!Y244</f>
        <v>61.7</v>
      </c>
      <c r="Z242" s="140">
        <f>+rawWB2C!Z244</f>
        <v>59.2</v>
      </c>
      <c r="AA242" s="140">
        <f>+rawWB2C!AA244</f>
        <v>56.7</v>
      </c>
      <c r="AB242" s="140">
        <f>+rawWB2C!AB244</f>
        <v>54.4</v>
      </c>
      <c r="AC242" s="140">
        <f>+rawWB2C!AC244</f>
        <v>52.1</v>
      </c>
      <c r="AD242" s="140">
        <f>+rawWB2C!AD244</f>
        <v>50.2</v>
      </c>
      <c r="AE242" s="140">
        <f>+rawWB2C!AE244</f>
        <v>48.4</v>
      </c>
      <c r="AF242" s="140">
        <f>+rawWB2C!AF244</f>
        <v>46.6</v>
      </c>
      <c r="AG242" s="140">
        <f>+rawWB2C!AG244</f>
        <v>44.9</v>
      </c>
      <c r="AH242" s="140">
        <f>+rawWB2C!AH244</f>
        <v>43.3</v>
      </c>
      <c r="AI242" s="140">
        <f>+rawWB2C!AI244</f>
        <v>41.8</v>
      </c>
      <c r="AJ242" s="140">
        <f>+rawWB2C!AJ244</f>
        <v>40.4</v>
      </c>
      <c r="AK242" s="140">
        <f>+rawWB2C!AK244</f>
        <v>39</v>
      </c>
      <c r="AL242" s="140">
        <f>+rawWB2C!AL244</f>
        <v>37.700000000000003</v>
      </c>
      <c r="AM242" s="140">
        <f>+rawWB2C!AM244</f>
        <v>36.4</v>
      </c>
      <c r="AN242" s="140"/>
      <c r="AO242" s="140"/>
      <c r="AP242" s="140"/>
      <c r="AQ242" s="140"/>
      <c r="AR242" s="140"/>
      <c r="AS242" s="140"/>
      <c r="AT242" s="140"/>
      <c r="AU242" s="140"/>
      <c r="AV242" s="140"/>
      <c r="AW242" s="140"/>
      <c r="AX242" s="117"/>
      <c r="AY242" s="140"/>
      <c r="AZ242" s="140"/>
      <c r="BA242" s="140"/>
      <c r="BB242" s="140"/>
      <c r="BC242" s="140"/>
      <c r="BD242" s="140"/>
      <c r="BE242" s="140"/>
      <c r="BF242" s="140"/>
      <c r="BG242" s="140"/>
      <c r="BH242" s="100"/>
      <c r="BI242" s="100"/>
      <c r="BJ242" s="100"/>
      <c r="BK242" s="100"/>
      <c r="BL242" s="100"/>
      <c r="BM242" s="100"/>
      <c r="BN242" s="100"/>
      <c r="BO242" s="100"/>
      <c r="BP242" s="100"/>
      <c r="BQ242" s="100"/>
      <c r="BR242" s="100"/>
      <c r="BS242" s="100"/>
    </row>
    <row r="243" spans="1:71" x14ac:dyDescent="0.25">
      <c r="A243" s="139" t="str">
        <f>+IF(AND(B243='1.5C'!B243,'1.5C'!C243=WB2C!C243),"","NFG")</f>
        <v/>
      </c>
      <c r="B243" s="100" t="str">
        <f t="shared" ref="B243:C243" si="154">+B161</f>
        <v>Refrigerated Bulk</v>
      </c>
      <c r="C243" s="100" t="str">
        <f t="shared" si="154"/>
        <v>Refrigerated Bulk Default</v>
      </c>
      <c r="D243" s="140">
        <f>+rawWB2C!D245</f>
        <v>63.9</v>
      </c>
      <c r="E243" s="140">
        <f>+rawWB2C!E245</f>
        <v>66.099999999999994</v>
      </c>
      <c r="F243" s="140">
        <f>+rawWB2C!F245</f>
        <v>65.7</v>
      </c>
      <c r="G243" s="140">
        <f>+rawWB2C!G245</f>
        <v>65</v>
      </c>
      <c r="H243" s="140">
        <f>+rawWB2C!H245</f>
        <v>62.3</v>
      </c>
      <c r="I243" s="140">
        <f>+rawWB2C!I245</f>
        <v>59.7</v>
      </c>
      <c r="J243" s="140">
        <f>+rawWB2C!J245</f>
        <v>57.2</v>
      </c>
      <c r="K243" s="140">
        <f>+rawWB2C!K245</f>
        <v>54.9</v>
      </c>
      <c r="L243" s="140">
        <f>+rawWB2C!L245</f>
        <v>52.8</v>
      </c>
      <c r="M243" s="140">
        <f>+rawWB2C!M245</f>
        <v>50.7</v>
      </c>
      <c r="N243" s="140">
        <f>+rawWB2C!N245</f>
        <v>48.7</v>
      </c>
      <c r="O243" s="140">
        <f>+rawWB2C!O245</f>
        <v>47.1</v>
      </c>
      <c r="P243" s="140">
        <f>+rawWB2C!P245</f>
        <v>45.6</v>
      </c>
      <c r="Q243" s="140">
        <f>+rawWB2C!Q245</f>
        <v>44.1</v>
      </c>
      <c r="R243" s="140">
        <f>+rawWB2C!R245</f>
        <v>42.7</v>
      </c>
      <c r="S243" s="140">
        <f>+rawWB2C!S245</f>
        <v>41.4</v>
      </c>
      <c r="T243" s="140">
        <f>+rawWB2C!T245</f>
        <v>40.1</v>
      </c>
      <c r="U243" s="140">
        <f>+rawWB2C!U245</f>
        <v>38.9</v>
      </c>
      <c r="V243" s="140">
        <f>+rawWB2C!V245</f>
        <v>37.799999999999997</v>
      </c>
      <c r="W243" s="140">
        <f>+rawWB2C!W245</f>
        <v>36.700000000000003</v>
      </c>
      <c r="X243" s="140">
        <f>+rawWB2C!X245</f>
        <v>35.6</v>
      </c>
      <c r="Y243" s="140">
        <f>+rawWB2C!Y245</f>
        <v>34.1</v>
      </c>
      <c r="Z243" s="140">
        <f>+rawWB2C!Z245</f>
        <v>32.700000000000003</v>
      </c>
      <c r="AA243" s="140">
        <f>+rawWB2C!AA245</f>
        <v>31.4</v>
      </c>
      <c r="AB243" s="140">
        <f>+rawWB2C!AB245</f>
        <v>30.1</v>
      </c>
      <c r="AC243" s="140">
        <f>+rawWB2C!AC245</f>
        <v>28.8</v>
      </c>
      <c r="AD243" s="140">
        <f>+rawWB2C!AD245</f>
        <v>27.8</v>
      </c>
      <c r="AE243" s="140">
        <f>+rawWB2C!AE245</f>
        <v>26.8</v>
      </c>
      <c r="AF243" s="140">
        <f>+rawWB2C!AF245</f>
        <v>25.8</v>
      </c>
      <c r="AG243" s="140">
        <f>+rawWB2C!AG245</f>
        <v>24.9</v>
      </c>
      <c r="AH243" s="140">
        <f>+rawWB2C!AH245</f>
        <v>24</v>
      </c>
      <c r="AI243" s="140">
        <f>+rawWB2C!AI245</f>
        <v>23.1</v>
      </c>
      <c r="AJ243" s="140">
        <f>+rawWB2C!AJ245</f>
        <v>22.4</v>
      </c>
      <c r="AK243" s="140">
        <f>+rawWB2C!AK245</f>
        <v>21.6</v>
      </c>
      <c r="AL243" s="140">
        <f>+rawWB2C!AL245</f>
        <v>20.9</v>
      </c>
      <c r="AM243" s="140">
        <f>+rawWB2C!AM245</f>
        <v>20.2</v>
      </c>
      <c r="AN243" s="140"/>
      <c r="AO243" s="140"/>
      <c r="AP243" s="140"/>
      <c r="AQ243" s="140"/>
      <c r="AR243" s="140"/>
      <c r="AS243" s="140"/>
      <c r="AT243" s="140"/>
      <c r="AU243" s="140"/>
      <c r="AV243" s="140"/>
      <c r="AW243" s="140"/>
      <c r="AX243" s="117"/>
      <c r="AY243" s="140"/>
      <c r="AZ243" s="140"/>
      <c r="BA243" s="140"/>
      <c r="BB243" s="140"/>
      <c r="BC243" s="140"/>
      <c r="BD243" s="140"/>
      <c r="BE243" s="140"/>
      <c r="BF243" s="140"/>
      <c r="BG243" s="140"/>
      <c r="BH243" s="100"/>
      <c r="BI243" s="100"/>
      <c r="BJ243" s="100"/>
      <c r="BK243" s="100"/>
      <c r="BL243" s="100"/>
      <c r="BM243" s="100"/>
      <c r="BN243" s="100"/>
      <c r="BO243" s="100"/>
      <c r="BP243" s="100"/>
      <c r="BQ243" s="100"/>
      <c r="BR243" s="100"/>
      <c r="BS243" s="100"/>
    </row>
    <row r="244" spans="1:71" x14ac:dyDescent="0.25">
      <c r="A244" s="139" t="str">
        <f>+IF(AND(B244='1.5C'!B244,'1.5C'!C244=WB2C!C244),"","NFG")</f>
        <v/>
      </c>
      <c r="B244" s="100" t="str">
        <f t="shared" ref="B244:C244" si="155">+B162</f>
        <v>RoRo</v>
      </c>
      <c r="C244" s="100" t="str">
        <f t="shared" si="155"/>
        <v>RoRo Default</v>
      </c>
      <c r="D244" s="140">
        <f>+rawWB2C!D246</f>
        <v>48.3</v>
      </c>
      <c r="E244" s="140">
        <f>+rawWB2C!E246</f>
        <v>47.3</v>
      </c>
      <c r="F244" s="140">
        <f>+rawWB2C!F246</f>
        <v>45.5</v>
      </c>
      <c r="G244" s="140">
        <f>+rawWB2C!G246</f>
        <v>47.6</v>
      </c>
      <c r="H244" s="140">
        <f>+rawWB2C!H246</f>
        <v>45.6</v>
      </c>
      <c r="I244" s="140">
        <f>+rawWB2C!I246</f>
        <v>43.7</v>
      </c>
      <c r="J244" s="140">
        <f>+rawWB2C!J246</f>
        <v>41.9</v>
      </c>
      <c r="K244" s="140">
        <f>+rawWB2C!K246</f>
        <v>40.200000000000003</v>
      </c>
      <c r="L244" s="140">
        <f>+rawWB2C!L246</f>
        <v>38.6</v>
      </c>
      <c r="M244" s="140">
        <f>+rawWB2C!M246</f>
        <v>37.1</v>
      </c>
      <c r="N244" s="140">
        <f>+rawWB2C!N246</f>
        <v>35.700000000000003</v>
      </c>
      <c r="O244" s="140">
        <f>+rawWB2C!O246</f>
        <v>34.5</v>
      </c>
      <c r="P244" s="140">
        <f>+rawWB2C!P246</f>
        <v>33.4</v>
      </c>
      <c r="Q244" s="140">
        <f>+rawWB2C!Q246</f>
        <v>32.299999999999997</v>
      </c>
      <c r="R244" s="140">
        <f>+rawWB2C!R246</f>
        <v>31.3</v>
      </c>
      <c r="S244" s="140">
        <f>+rawWB2C!S246</f>
        <v>30.3</v>
      </c>
      <c r="T244" s="140">
        <f>+rawWB2C!T246</f>
        <v>29.4</v>
      </c>
      <c r="U244" s="140">
        <f>+rawWB2C!U246</f>
        <v>28.5</v>
      </c>
      <c r="V244" s="140">
        <f>+rawWB2C!V246</f>
        <v>27.6</v>
      </c>
      <c r="W244" s="140">
        <f>+rawWB2C!W246</f>
        <v>26.8</v>
      </c>
      <c r="X244" s="140">
        <f>+rawWB2C!X246</f>
        <v>26.1</v>
      </c>
      <c r="Y244" s="140">
        <f>+rawWB2C!Y246</f>
        <v>25</v>
      </c>
      <c r="Z244" s="140">
        <f>+rawWB2C!Z246</f>
        <v>24</v>
      </c>
      <c r="AA244" s="140">
        <f>+rawWB2C!AA246</f>
        <v>23</v>
      </c>
      <c r="AB244" s="140">
        <f>+rawWB2C!AB246</f>
        <v>22</v>
      </c>
      <c r="AC244" s="140">
        <f>+rawWB2C!AC246</f>
        <v>21.1</v>
      </c>
      <c r="AD244" s="140">
        <f>+rawWB2C!AD246</f>
        <v>20.3</v>
      </c>
      <c r="AE244" s="140">
        <f>+rawWB2C!AE246</f>
        <v>19.600000000000001</v>
      </c>
      <c r="AF244" s="140">
        <f>+rawWB2C!AF246</f>
        <v>18.899999999999999</v>
      </c>
      <c r="AG244" s="140">
        <f>+rawWB2C!AG246</f>
        <v>18.2</v>
      </c>
      <c r="AH244" s="140">
        <f>+rawWB2C!AH246</f>
        <v>17.5</v>
      </c>
      <c r="AI244" s="140">
        <f>+rawWB2C!AI246</f>
        <v>16.899999999999999</v>
      </c>
      <c r="AJ244" s="140">
        <f>+rawWB2C!AJ246</f>
        <v>16.399999999999999</v>
      </c>
      <c r="AK244" s="140">
        <f>+rawWB2C!AK246</f>
        <v>15.8</v>
      </c>
      <c r="AL244" s="140">
        <f>+rawWB2C!AL246</f>
        <v>15.3</v>
      </c>
      <c r="AM244" s="140">
        <f>+rawWB2C!AM246</f>
        <v>14.8</v>
      </c>
      <c r="AN244" s="140"/>
      <c r="AO244" s="140"/>
      <c r="AP244" s="140"/>
      <c r="AQ244" s="140"/>
      <c r="AR244" s="140"/>
      <c r="AS244" s="140"/>
      <c r="AT244" s="140"/>
      <c r="AU244" s="140"/>
      <c r="AV244" s="140"/>
      <c r="AW244" s="140"/>
      <c r="AX244" s="117"/>
      <c r="AY244" s="140"/>
      <c r="AZ244" s="140"/>
      <c r="BA244" s="140"/>
      <c r="BB244" s="140"/>
      <c r="BC244" s="140"/>
      <c r="BD244" s="140"/>
      <c r="BE244" s="140"/>
      <c r="BF244" s="140"/>
      <c r="BG244" s="140"/>
      <c r="BH244" s="100"/>
      <c r="BI244" s="100"/>
      <c r="BJ244" s="100"/>
      <c r="BK244" s="100"/>
      <c r="BL244" s="100"/>
      <c r="BM244" s="100"/>
      <c r="BN244" s="100"/>
      <c r="BO244" s="100"/>
      <c r="BP244" s="100"/>
      <c r="BQ244" s="100"/>
      <c r="BR244" s="100"/>
      <c r="BS244" s="100"/>
    </row>
    <row r="245" spans="1:71" x14ac:dyDescent="0.25">
      <c r="A245" s="139" t="str">
        <f>+IF(AND(B245='1.5C'!B245,'1.5C'!C245=WB2C!C245),"","NFG")</f>
        <v/>
      </c>
      <c r="B245" s="100" t="str">
        <f t="shared" ref="B245:C245" si="156">+B163</f>
        <v>Vehicle Carrier</v>
      </c>
      <c r="C245" s="100" t="str">
        <f t="shared" si="156"/>
        <v>Vehicle Carrier Default</v>
      </c>
      <c r="D245" s="140">
        <f>+rawWB2C!D247</f>
        <v>65.8</v>
      </c>
      <c r="E245" s="140">
        <f>+rawWB2C!E247</f>
        <v>66.8</v>
      </c>
      <c r="F245" s="140">
        <f>+rawWB2C!F247</f>
        <v>66.2</v>
      </c>
      <c r="G245" s="140">
        <f>+rawWB2C!G247</f>
        <v>64</v>
      </c>
      <c r="H245" s="140">
        <f>+rawWB2C!H247</f>
        <v>61.2</v>
      </c>
      <c r="I245" s="140">
        <f>+rawWB2C!I247</f>
        <v>58.7</v>
      </c>
      <c r="J245" s="140">
        <f>+rawWB2C!J247</f>
        <v>56.3</v>
      </c>
      <c r="K245" s="140">
        <f>+rawWB2C!K247</f>
        <v>54</v>
      </c>
      <c r="L245" s="140">
        <f>+rawWB2C!L247</f>
        <v>51.9</v>
      </c>
      <c r="M245" s="140">
        <f>+rawWB2C!M247</f>
        <v>49.9</v>
      </c>
      <c r="N245" s="140">
        <f>+rawWB2C!N247</f>
        <v>47.9</v>
      </c>
      <c r="O245" s="140">
        <f>+rawWB2C!O247</f>
        <v>46.3</v>
      </c>
      <c r="P245" s="140">
        <f>+rawWB2C!P247</f>
        <v>44.8</v>
      </c>
      <c r="Q245" s="140">
        <f>+rawWB2C!Q247</f>
        <v>43.4</v>
      </c>
      <c r="R245" s="140">
        <f>+rawWB2C!R247</f>
        <v>42</v>
      </c>
      <c r="S245" s="140">
        <f>+rawWB2C!S247</f>
        <v>40.700000000000003</v>
      </c>
      <c r="T245" s="140">
        <f>+rawWB2C!T247</f>
        <v>39.5</v>
      </c>
      <c r="U245" s="140">
        <f>+rawWB2C!U247</f>
        <v>38.299999999999997</v>
      </c>
      <c r="V245" s="140">
        <f>+rawWB2C!V247</f>
        <v>37.1</v>
      </c>
      <c r="W245" s="140">
        <f>+rawWB2C!W247</f>
        <v>36.1</v>
      </c>
      <c r="X245" s="140">
        <f>+rawWB2C!X247</f>
        <v>35</v>
      </c>
      <c r="Y245" s="140">
        <f>+rawWB2C!Y247</f>
        <v>33.6</v>
      </c>
      <c r="Z245" s="140">
        <f>+rawWB2C!Z247</f>
        <v>32.200000000000003</v>
      </c>
      <c r="AA245" s="140">
        <f>+rawWB2C!AA247</f>
        <v>30.9</v>
      </c>
      <c r="AB245" s="140">
        <f>+rawWB2C!AB247</f>
        <v>29.6</v>
      </c>
      <c r="AC245" s="140">
        <f>+rawWB2C!AC247</f>
        <v>28.4</v>
      </c>
      <c r="AD245" s="140">
        <f>+rawWB2C!AD247</f>
        <v>27.3</v>
      </c>
      <c r="AE245" s="140">
        <f>+rawWB2C!AE247</f>
        <v>26.3</v>
      </c>
      <c r="AF245" s="140">
        <f>+rawWB2C!AF247</f>
        <v>25.4</v>
      </c>
      <c r="AG245" s="140">
        <f>+rawWB2C!AG247</f>
        <v>24.5</v>
      </c>
      <c r="AH245" s="140">
        <f>+rawWB2C!AH247</f>
        <v>23.6</v>
      </c>
      <c r="AI245" s="140">
        <f>+rawWB2C!AI247</f>
        <v>22.8</v>
      </c>
      <c r="AJ245" s="140">
        <f>+rawWB2C!AJ247</f>
        <v>22</v>
      </c>
      <c r="AK245" s="140">
        <f>+rawWB2C!AK247</f>
        <v>21.2</v>
      </c>
      <c r="AL245" s="140">
        <f>+rawWB2C!AL247</f>
        <v>20.5</v>
      </c>
      <c r="AM245" s="140">
        <f>+rawWB2C!AM247</f>
        <v>19.8</v>
      </c>
      <c r="AN245" s="140"/>
      <c r="AO245" s="140"/>
      <c r="AP245" s="140"/>
      <c r="AQ245" s="140"/>
      <c r="AR245" s="140"/>
      <c r="AS245" s="140"/>
      <c r="AT245" s="140"/>
      <c r="AU245" s="140"/>
      <c r="AV245" s="140"/>
      <c r="AW245" s="140"/>
      <c r="AX245" s="117"/>
      <c r="AY245" s="140"/>
      <c r="AZ245" s="140"/>
      <c r="BA245" s="140"/>
      <c r="BB245" s="140"/>
      <c r="BC245" s="140"/>
      <c r="BD245" s="140"/>
      <c r="BE245" s="140"/>
      <c r="BF245" s="140"/>
      <c r="BG245" s="140"/>
      <c r="BH245" s="100"/>
      <c r="BI245" s="100"/>
      <c r="BJ245" s="100"/>
      <c r="BK245" s="100"/>
      <c r="BL245" s="100"/>
      <c r="BM245" s="100"/>
      <c r="BN245" s="100"/>
      <c r="BO245" s="100"/>
      <c r="BP245" s="100"/>
      <c r="BQ245" s="100"/>
      <c r="BR245" s="100"/>
      <c r="BS245" s="100"/>
    </row>
    <row r="246" spans="1:71" x14ac:dyDescent="0.25">
      <c r="A246" s="139" t="str">
        <f>+IF(AND(B246='1.5C'!B246,'1.5C'!C246=WB2C!C246),"","NFG")</f>
        <v/>
      </c>
      <c r="B246" s="100" t="str">
        <f t="shared" ref="B246:C246" si="157">+B164</f>
        <v>Offshore</v>
      </c>
      <c r="C246" s="100" t="str">
        <f t="shared" si="157"/>
        <v>Offshore Default</v>
      </c>
      <c r="D246" s="140">
        <f>+rawWB2C!D248</f>
        <v>120.8</v>
      </c>
      <c r="E246" s="140">
        <f>+rawWB2C!E248</f>
        <v>130.69999999999999</v>
      </c>
      <c r="F246" s="140">
        <f>+rawWB2C!F248</f>
        <v>120.5</v>
      </c>
      <c r="G246" s="140">
        <f>+rawWB2C!G248</f>
        <v>123.7</v>
      </c>
      <c r="H246" s="140">
        <f>+rawWB2C!H248</f>
        <v>118.4</v>
      </c>
      <c r="I246" s="140">
        <f>+rawWB2C!I248</f>
        <v>113.5</v>
      </c>
      <c r="J246" s="140">
        <f>+rawWB2C!J248</f>
        <v>108.9</v>
      </c>
      <c r="K246" s="140">
        <f>+rawWB2C!K248</f>
        <v>104.5</v>
      </c>
      <c r="L246" s="140">
        <f>+rawWB2C!L248</f>
        <v>100.3</v>
      </c>
      <c r="M246" s="140">
        <f>+rawWB2C!M248</f>
        <v>96.4</v>
      </c>
      <c r="N246" s="140">
        <f>+rawWB2C!N248</f>
        <v>92.7</v>
      </c>
      <c r="O246" s="140">
        <f>+rawWB2C!O248</f>
        <v>89.6</v>
      </c>
      <c r="P246" s="140">
        <f>+rawWB2C!P248</f>
        <v>86.7</v>
      </c>
      <c r="Q246" s="140">
        <f>+rawWB2C!Q248</f>
        <v>83.9</v>
      </c>
      <c r="R246" s="140">
        <f>+rawWB2C!R248</f>
        <v>81.3</v>
      </c>
      <c r="S246" s="140">
        <f>+rawWB2C!S248</f>
        <v>78.7</v>
      </c>
      <c r="T246" s="140">
        <f>+rawWB2C!T248</f>
        <v>76.3</v>
      </c>
      <c r="U246" s="140">
        <f>+rawWB2C!U248</f>
        <v>74</v>
      </c>
      <c r="V246" s="140">
        <f>+rawWB2C!V248</f>
        <v>71.8</v>
      </c>
      <c r="W246" s="140">
        <f>+rawWB2C!W248</f>
        <v>69.7</v>
      </c>
      <c r="X246" s="140">
        <f>+rawWB2C!X248</f>
        <v>67.7</v>
      </c>
      <c r="Y246" s="140">
        <f>+rawWB2C!Y248</f>
        <v>64.900000000000006</v>
      </c>
      <c r="Z246" s="140">
        <f>+rawWB2C!Z248</f>
        <v>62.3</v>
      </c>
      <c r="AA246" s="140">
        <f>+rawWB2C!AA248</f>
        <v>59.7</v>
      </c>
      <c r="AB246" s="140">
        <f>+rawWB2C!AB248</f>
        <v>57.2</v>
      </c>
      <c r="AC246" s="140">
        <f>+rawWB2C!AC248</f>
        <v>54.9</v>
      </c>
      <c r="AD246" s="140">
        <f>+rawWB2C!AD248</f>
        <v>52.9</v>
      </c>
      <c r="AE246" s="140">
        <f>+rawWB2C!AE248</f>
        <v>50.9</v>
      </c>
      <c r="AF246" s="140">
        <f>+rawWB2C!AF248</f>
        <v>49.1</v>
      </c>
      <c r="AG246" s="140">
        <f>+rawWB2C!AG248</f>
        <v>47.3</v>
      </c>
      <c r="AH246" s="140">
        <f>+rawWB2C!AH248</f>
        <v>45.6</v>
      </c>
      <c r="AI246" s="140">
        <f>+rawWB2C!AI248</f>
        <v>44</v>
      </c>
      <c r="AJ246" s="140">
        <f>+rawWB2C!AJ248</f>
        <v>42.5</v>
      </c>
      <c r="AK246" s="140">
        <f>+rawWB2C!AK248</f>
        <v>41.1</v>
      </c>
      <c r="AL246" s="140">
        <f>+rawWB2C!AL248</f>
        <v>39.700000000000003</v>
      </c>
      <c r="AM246" s="140">
        <f>+rawWB2C!AM248</f>
        <v>38.299999999999997</v>
      </c>
      <c r="AN246" s="140"/>
      <c r="AO246" s="140"/>
      <c r="AP246" s="140"/>
      <c r="AQ246" s="140"/>
      <c r="AR246" s="140"/>
      <c r="AS246" s="140"/>
      <c r="AT246" s="140"/>
      <c r="AU246" s="140"/>
      <c r="AV246" s="140"/>
      <c r="AW246" s="140"/>
      <c r="AX246" s="117"/>
      <c r="AY246" s="140"/>
      <c r="AZ246" s="140"/>
      <c r="BA246" s="140"/>
      <c r="BB246" s="140"/>
      <c r="BC246" s="140"/>
      <c r="BD246" s="140"/>
      <c r="BE246" s="140"/>
      <c r="BF246" s="140"/>
      <c r="BG246" s="140"/>
      <c r="BH246" s="100"/>
      <c r="BI246" s="100"/>
      <c r="BJ246" s="100"/>
      <c r="BK246" s="100"/>
      <c r="BL246" s="100"/>
      <c r="BM246" s="100"/>
      <c r="BN246" s="100"/>
      <c r="BO246" s="100"/>
      <c r="BP246" s="100"/>
      <c r="BQ246" s="100"/>
      <c r="BR246" s="100"/>
      <c r="BS246" s="100"/>
    </row>
    <row r="247" spans="1:71" ht="9.75" hidden="1" customHeight="1" x14ac:dyDescent="0.25">
      <c r="A247" s="139"/>
      <c r="B247" s="100"/>
      <c r="C247" s="100"/>
      <c r="D247" s="100"/>
      <c r="E247" s="100"/>
      <c r="F247" s="100"/>
      <c r="G247" s="100"/>
      <c r="H247" s="100"/>
      <c r="I247" s="100"/>
      <c r="J247" s="140"/>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17"/>
      <c r="AY247" s="140"/>
      <c r="AZ247" s="140"/>
      <c r="BA247" s="140"/>
      <c r="BB247" s="140"/>
      <c r="BC247" s="140"/>
      <c r="BD247" s="140"/>
      <c r="BE247" s="140"/>
      <c r="BF247" s="140"/>
      <c r="BG247" s="140"/>
      <c r="BH247" s="100"/>
      <c r="BI247" s="100"/>
      <c r="BJ247" s="100"/>
      <c r="BK247" s="100"/>
      <c r="BL247" s="100"/>
      <c r="BM247" s="100"/>
      <c r="BN247" s="100"/>
      <c r="BO247" s="100"/>
      <c r="BP247" s="100"/>
      <c r="BQ247" s="100"/>
      <c r="BR247" s="100"/>
      <c r="BS247" s="100"/>
    </row>
    <row r="248" spans="1:71" ht="9.75" hidden="1" customHeight="1" x14ac:dyDescent="0.25">
      <c r="A248" s="139"/>
      <c r="B248" s="135" t="s">
        <v>306</v>
      </c>
      <c r="C248" s="135"/>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17"/>
      <c r="AY248" s="140"/>
      <c r="AZ248" s="140"/>
      <c r="BA248" s="140"/>
      <c r="BB248" s="140"/>
      <c r="BC248" s="140"/>
      <c r="BD248" s="140"/>
      <c r="BE248" s="140"/>
      <c r="BF248" s="140"/>
      <c r="BG248" s="140"/>
      <c r="BH248" s="100"/>
      <c r="BI248" s="100"/>
      <c r="BJ248" s="100"/>
      <c r="BK248" s="100"/>
      <c r="BL248" s="100"/>
      <c r="BM248" s="100"/>
      <c r="BN248" s="100"/>
      <c r="BO248" s="100"/>
      <c r="BP248" s="100"/>
      <c r="BQ248" s="100"/>
      <c r="BR248" s="100"/>
      <c r="BS248" s="100"/>
    </row>
    <row r="249" spans="1:71" ht="9.75" hidden="1" customHeight="1" x14ac:dyDescent="0.25">
      <c r="A249" s="139"/>
      <c r="B249" s="137" t="s">
        <v>300</v>
      </c>
      <c r="C249" s="137"/>
      <c r="D249" s="138">
        <v>2015</v>
      </c>
      <c r="E249" s="136">
        <v>2016</v>
      </c>
      <c r="F249" s="136">
        <v>2017</v>
      </c>
      <c r="G249" s="136">
        <v>2018</v>
      </c>
      <c r="H249" s="136">
        <v>2019</v>
      </c>
      <c r="I249" s="138">
        <v>2020</v>
      </c>
      <c r="J249" s="136">
        <v>2021</v>
      </c>
      <c r="K249" s="136">
        <v>2022</v>
      </c>
      <c r="L249" s="136">
        <v>2023</v>
      </c>
      <c r="M249" s="136">
        <v>2024</v>
      </c>
      <c r="N249" s="138">
        <v>2025</v>
      </c>
      <c r="O249" s="136">
        <v>2026</v>
      </c>
      <c r="P249" s="136">
        <v>2027</v>
      </c>
      <c r="Q249" s="136">
        <v>2028</v>
      </c>
      <c r="R249" s="136">
        <v>2029</v>
      </c>
      <c r="S249" s="138">
        <v>2030</v>
      </c>
      <c r="T249" s="136">
        <v>2031</v>
      </c>
      <c r="U249" s="136">
        <v>2032</v>
      </c>
      <c r="V249" s="136">
        <v>2033</v>
      </c>
      <c r="W249" s="136">
        <v>2034</v>
      </c>
      <c r="X249" s="138">
        <v>2035</v>
      </c>
      <c r="Y249" s="136">
        <v>2036</v>
      </c>
      <c r="Z249" s="136">
        <v>2037</v>
      </c>
      <c r="AA249" s="136">
        <v>2038</v>
      </c>
      <c r="AB249" s="136">
        <v>2039</v>
      </c>
      <c r="AC249" s="138">
        <v>2040</v>
      </c>
      <c r="AD249" s="136">
        <v>2041</v>
      </c>
      <c r="AE249" s="136">
        <v>2042</v>
      </c>
      <c r="AF249" s="136">
        <v>2043</v>
      </c>
      <c r="AG249" s="136">
        <v>2044</v>
      </c>
      <c r="AH249" s="138">
        <v>2045</v>
      </c>
      <c r="AI249" s="136">
        <v>2046</v>
      </c>
      <c r="AJ249" s="136">
        <v>2047</v>
      </c>
      <c r="AK249" s="136">
        <v>2048</v>
      </c>
      <c r="AL249" s="136">
        <v>2049</v>
      </c>
      <c r="AM249" s="138">
        <v>2050</v>
      </c>
      <c r="AN249" s="136"/>
      <c r="AO249" s="136"/>
      <c r="AP249" s="136"/>
      <c r="AQ249" s="136"/>
      <c r="AR249" s="136"/>
      <c r="AS249" s="136"/>
      <c r="AT249" s="136"/>
      <c r="AU249" s="136"/>
      <c r="AV249" s="136"/>
      <c r="AW249" s="136"/>
      <c r="AX249" s="134"/>
      <c r="AY249" s="100"/>
      <c r="AZ249" s="140"/>
      <c r="BA249" s="140"/>
      <c r="BB249" s="140"/>
      <c r="BC249" s="140"/>
      <c r="BD249" s="140"/>
      <c r="BE249" s="140"/>
      <c r="BF249" s="140"/>
      <c r="BG249" s="140"/>
      <c r="BH249" s="100"/>
      <c r="BI249" s="100"/>
      <c r="BJ249" s="100"/>
      <c r="BK249" s="100"/>
      <c r="BL249" s="100"/>
      <c r="BM249" s="100"/>
      <c r="BN249" s="100"/>
      <c r="BO249" s="100"/>
      <c r="BP249" s="100"/>
      <c r="BQ249" s="100"/>
      <c r="BR249" s="100"/>
      <c r="BS249" s="100"/>
    </row>
    <row r="250" spans="1:71" ht="9.75" hidden="1" customHeight="1" x14ac:dyDescent="0.25">
      <c r="A250" s="139"/>
      <c r="B250" s="100" t="str">
        <f t="shared" ref="B250:C250" si="158">+B168</f>
        <v>Bulk Carrier</v>
      </c>
      <c r="C250" s="100" t="str">
        <f t="shared" si="158"/>
        <v>Bulk Carrier (DWT) 0 - 9,999</v>
      </c>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00"/>
      <c r="AY250" s="140"/>
      <c r="AZ250" s="140"/>
      <c r="BA250" s="140"/>
      <c r="BB250" s="140"/>
      <c r="BC250" s="140"/>
      <c r="BD250" s="140"/>
      <c r="BE250" s="140"/>
      <c r="BF250" s="140"/>
      <c r="BG250" s="140"/>
      <c r="BH250" s="100"/>
      <c r="BI250" s="100"/>
      <c r="BJ250" s="100"/>
      <c r="BK250" s="100"/>
      <c r="BL250" s="100"/>
      <c r="BM250" s="100"/>
      <c r="BN250" s="100"/>
      <c r="BO250" s="100"/>
      <c r="BP250" s="100"/>
      <c r="BQ250" s="100"/>
      <c r="BR250" s="100"/>
      <c r="BS250" s="100"/>
    </row>
    <row r="251" spans="1:71" ht="9.75" hidden="1" customHeight="1" x14ac:dyDescent="0.25">
      <c r="A251" s="87"/>
      <c r="B251" s="100" t="str">
        <f t="shared" ref="B251:C251" si="159">+B169</f>
        <v>Bulk Carrier</v>
      </c>
      <c r="C251" s="100" t="str">
        <f t="shared" si="159"/>
        <v>Bulk Carrier (DWT) 10,000 - 34,999</v>
      </c>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00"/>
      <c r="AY251" s="140"/>
      <c r="AZ251" s="140"/>
      <c r="BA251" s="140"/>
      <c r="BB251" s="140"/>
      <c r="BC251" s="140"/>
      <c r="BD251" s="140"/>
      <c r="BE251" s="140"/>
      <c r="BF251" s="140"/>
      <c r="BG251" s="140"/>
      <c r="BH251" s="100"/>
      <c r="BI251" s="100"/>
      <c r="BJ251" s="100"/>
      <c r="BK251" s="100"/>
      <c r="BL251" s="100"/>
      <c r="BM251" s="100"/>
      <c r="BN251" s="100"/>
      <c r="BO251" s="100"/>
      <c r="BP251" s="100"/>
      <c r="BQ251" s="100"/>
      <c r="BR251" s="100"/>
      <c r="BS251" s="100"/>
    </row>
    <row r="252" spans="1:71" ht="9.75" hidden="1" customHeight="1" x14ac:dyDescent="0.25">
      <c r="A252" s="87"/>
      <c r="B252" s="100" t="str">
        <f t="shared" ref="B252:C252" si="160">+B170</f>
        <v>Bulk Carrier</v>
      </c>
      <c r="C252" s="100" t="str">
        <f t="shared" si="160"/>
        <v>Bulk Carrier (DWT) 35,000 - 59,999</v>
      </c>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00"/>
      <c r="AY252" s="140"/>
      <c r="AZ252" s="140"/>
      <c r="BA252" s="140"/>
      <c r="BB252" s="140"/>
      <c r="BC252" s="140"/>
      <c r="BD252" s="140"/>
      <c r="BE252" s="140"/>
      <c r="BF252" s="140"/>
      <c r="BG252" s="140"/>
      <c r="BH252" s="100"/>
      <c r="BI252" s="100"/>
      <c r="BJ252" s="100"/>
      <c r="BK252" s="100"/>
      <c r="BL252" s="100"/>
      <c r="BM252" s="100"/>
      <c r="BN252" s="100"/>
      <c r="BO252" s="100"/>
      <c r="BP252" s="100"/>
      <c r="BQ252" s="100"/>
      <c r="BR252" s="100"/>
      <c r="BS252" s="100"/>
    </row>
    <row r="253" spans="1:71" ht="9.75" hidden="1" customHeight="1" x14ac:dyDescent="0.25">
      <c r="A253" s="87"/>
      <c r="B253" s="100" t="str">
        <f t="shared" ref="B253:C253" si="161">+B171</f>
        <v>Bulk Carrier</v>
      </c>
      <c r="C253" s="100" t="str">
        <f t="shared" si="161"/>
        <v>Bulk Carrier (DWT) 60,000 - 99,999</v>
      </c>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00"/>
      <c r="AY253" s="140"/>
      <c r="AZ253" s="140"/>
      <c r="BA253" s="140"/>
      <c r="BB253" s="140"/>
      <c r="BC253" s="140"/>
      <c r="BD253" s="140"/>
      <c r="BE253" s="140"/>
      <c r="BF253" s="140"/>
      <c r="BG253" s="140"/>
      <c r="BH253" s="100"/>
      <c r="BI253" s="100"/>
      <c r="BJ253" s="100"/>
      <c r="BK253" s="100"/>
      <c r="BL253" s="100"/>
      <c r="BM253" s="100"/>
      <c r="BN253" s="100"/>
      <c r="BO253" s="100"/>
      <c r="BP253" s="100"/>
      <c r="BQ253" s="100"/>
      <c r="BR253" s="100"/>
      <c r="BS253" s="100"/>
    </row>
    <row r="254" spans="1:71" ht="9.75" hidden="1" customHeight="1" x14ac:dyDescent="0.25">
      <c r="A254" s="87"/>
      <c r="B254" s="100" t="str">
        <f t="shared" ref="B254:C254" si="162">+B172</f>
        <v>Bulk Carrier</v>
      </c>
      <c r="C254" s="100" t="str">
        <f t="shared" si="162"/>
        <v>Bulk Carrier (DWT) 100,000 - 199,999</v>
      </c>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00"/>
      <c r="AY254" s="140"/>
      <c r="AZ254" s="140"/>
      <c r="BA254" s="140"/>
      <c r="BB254" s="140"/>
      <c r="BC254" s="140"/>
      <c r="BD254" s="140"/>
      <c r="BE254" s="140"/>
      <c r="BF254" s="140"/>
      <c r="BG254" s="140"/>
      <c r="BH254" s="100"/>
      <c r="BI254" s="100"/>
      <c r="BJ254" s="100"/>
      <c r="BK254" s="100"/>
      <c r="BL254" s="100"/>
      <c r="BM254" s="100"/>
      <c r="BN254" s="100"/>
      <c r="BO254" s="100"/>
      <c r="BP254" s="100"/>
      <c r="BQ254" s="100"/>
      <c r="BR254" s="100"/>
      <c r="BS254" s="100"/>
    </row>
    <row r="255" spans="1:71" ht="9.75" hidden="1" customHeight="1" x14ac:dyDescent="0.25">
      <c r="A255" s="87"/>
      <c r="B255" s="100" t="str">
        <f t="shared" ref="B255:C255" si="163">+B173</f>
        <v>Bulk Carrier</v>
      </c>
      <c r="C255" s="100" t="str">
        <f t="shared" si="163"/>
        <v>Bulk Carrier (DWT) &gt;200,000</v>
      </c>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00"/>
      <c r="AY255" s="140"/>
      <c r="AZ255" s="140"/>
      <c r="BA255" s="140"/>
      <c r="BB255" s="140"/>
      <c r="BC255" s="140"/>
      <c r="BD255" s="140"/>
      <c r="BE255" s="140"/>
      <c r="BF255" s="140"/>
      <c r="BG255" s="140"/>
      <c r="BH255" s="100"/>
      <c r="BI255" s="100"/>
      <c r="BJ255" s="100"/>
      <c r="BK255" s="100"/>
      <c r="BL255" s="100"/>
      <c r="BM255" s="100"/>
      <c r="BN255" s="100"/>
      <c r="BO255" s="100"/>
      <c r="BP255" s="100"/>
      <c r="BQ255" s="100"/>
      <c r="BR255" s="100"/>
      <c r="BS255" s="100"/>
    </row>
    <row r="256" spans="1:71" ht="9.75" hidden="1" customHeight="1" x14ac:dyDescent="0.25">
      <c r="A256" s="87"/>
      <c r="B256" s="100" t="str">
        <f t="shared" ref="B256:C256" si="164">+B174</f>
        <v>Chemical Tanker</v>
      </c>
      <c r="C256" s="100" t="str">
        <f t="shared" si="164"/>
        <v>Chemical Tanker (DWT) 0 - 4,999</v>
      </c>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00"/>
      <c r="AY256" s="140"/>
      <c r="AZ256" s="140"/>
      <c r="BA256" s="140"/>
      <c r="BB256" s="140"/>
      <c r="BC256" s="140"/>
      <c r="BD256" s="140"/>
      <c r="BE256" s="140"/>
      <c r="BF256" s="140"/>
      <c r="BG256" s="140"/>
      <c r="BH256" s="100"/>
      <c r="BI256" s="100"/>
      <c r="BJ256" s="100"/>
      <c r="BK256" s="100"/>
      <c r="BL256" s="100"/>
      <c r="BM256" s="100"/>
      <c r="BN256" s="100"/>
      <c r="BO256" s="100"/>
      <c r="BP256" s="100"/>
      <c r="BQ256" s="100"/>
      <c r="BR256" s="100"/>
      <c r="BS256" s="100"/>
    </row>
    <row r="257" spans="1:71" ht="9.75" hidden="1" customHeight="1" x14ac:dyDescent="0.25">
      <c r="A257" s="87"/>
      <c r="B257" s="100" t="str">
        <f t="shared" ref="B257:C257" si="165">+B175</f>
        <v>Chemical Tanker</v>
      </c>
      <c r="C257" s="100" t="str">
        <f t="shared" si="165"/>
        <v>Chemical Tanker (DWT) 5,000 - 9,999</v>
      </c>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00"/>
      <c r="AY257" s="140"/>
      <c r="AZ257" s="140"/>
      <c r="BA257" s="140"/>
      <c r="BB257" s="140"/>
      <c r="BC257" s="140"/>
      <c r="BD257" s="140"/>
      <c r="BE257" s="140"/>
      <c r="BF257" s="140"/>
      <c r="BG257" s="140"/>
      <c r="BH257" s="100"/>
      <c r="BI257" s="100"/>
      <c r="BJ257" s="100"/>
      <c r="BK257" s="100"/>
      <c r="BL257" s="100"/>
      <c r="BM257" s="100"/>
      <c r="BN257" s="100"/>
      <c r="BO257" s="100"/>
      <c r="BP257" s="100"/>
      <c r="BQ257" s="100"/>
      <c r="BR257" s="100"/>
      <c r="BS257" s="100"/>
    </row>
    <row r="258" spans="1:71" ht="9.75" hidden="1" customHeight="1" x14ac:dyDescent="0.25">
      <c r="A258" s="87"/>
      <c r="B258" s="100" t="str">
        <f t="shared" ref="B258:C258" si="166">+B176</f>
        <v>Chemical Tanker</v>
      </c>
      <c r="C258" s="100" t="str">
        <f t="shared" si="166"/>
        <v>Chemical Tanker (DWT) 10,000 - 19,999</v>
      </c>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00"/>
      <c r="AY258" s="140"/>
      <c r="AZ258" s="140"/>
      <c r="BA258" s="140"/>
      <c r="BB258" s="140"/>
      <c r="BC258" s="140"/>
      <c r="BD258" s="140"/>
      <c r="BE258" s="140"/>
      <c r="BF258" s="140"/>
      <c r="BG258" s="140"/>
      <c r="BH258" s="100"/>
      <c r="BI258" s="100"/>
      <c r="BJ258" s="100"/>
      <c r="BK258" s="100"/>
      <c r="BL258" s="100"/>
      <c r="BM258" s="100"/>
      <c r="BN258" s="100"/>
      <c r="BO258" s="100"/>
      <c r="BP258" s="100"/>
      <c r="BQ258" s="100"/>
      <c r="BR258" s="100"/>
      <c r="BS258" s="100"/>
    </row>
    <row r="259" spans="1:71" ht="9.75" hidden="1" customHeight="1" x14ac:dyDescent="0.25">
      <c r="A259" s="87"/>
      <c r="B259" s="100" t="str">
        <f t="shared" ref="B259:C259" si="167">+B177</f>
        <v>Chemical Tanker</v>
      </c>
      <c r="C259" s="100" t="str">
        <f t="shared" si="167"/>
        <v>Chemical Tanker (DWT) 20,000 - 39,999</v>
      </c>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00"/>
      <c r="AY259" s="140"/>
      <c r="AZ259" s="140"/>
      <c r="BA259" s="140"/>
      <c r="BB259" s="140"/>
      <c r="BC259" s="140"/>
      <c r="BD259" s="140"/>
      <c r="BE259" s="140"/>
      <c r="BF259" s="140"/>
      <c r="BG259" s="140"/>
      <c r="BH259" s="100"/>
      <c r="BI259" s="100"/>
      <c r="BJ259" s="100"/>
      <c r="BK259" s="100"/>
      <c r="BL259" s="100"/>
      <c r="BM259" s="100"/>
      <c r="BN259" s="100"/>
      <c r="BO259" s="100"/>
      <c r="BP259" s="100"/>
      <c r="BQ259" s="100"/>
      <c r="BR259" s="100"/>
      <c r="BS259" s="100"/>
    </row>
    <row r="260" spans="1:71" ht="9.75" hidden="1" customHeight="1" x14ac:dyDescent="0.25">
      <c r="A260" s="87"/>
      <c r="B260" s="100" t="str">
        <f t="shared" ref="B260:C260" si="168">+B178</f>
        <v>Chemical Tanker</v>
      </c>
      <c r="C260" s="100" t="str">
        <f t="shared" si="168"/>
        <v>Chemical Tanker (DWT) &gt;40,000</v>
      </c>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00"/>
      <c r="AY260" s="140"/>
      <c r="AZ260" s="140"/>
      <c r="BA260" s="140"/>
      <c r="BB260" s="140"/>
      <c r="BC260" s="140"/>
      <c r="BD260" s="140"/>
      <c r="BE260" s="140"/>
      <c r="BF260" s="140"/>
      <c r="BG260" s="140"/>
      <c r="BH260" s="100"/>
      <c r="BI260" s="100"/>
      <c r="BJ260" s="100"/>
      <c r="BK260" s="100"/>
      <c r="BL260" s="100"/>
      <c r="BM260" s="100"/>
      <c r="BN260" s="100"/>
      <c r="BO260" s="100"/>
      <c r="BP260" s="100"/>
      <c r="BQ260" s="100"/>
      <c r="BR260" s="100"/>
      <c r="BS260" s="100"/>
    </row>
    <row r="261" spans="1:71" ht="9.75" hidden="1" customHeight="1" x14ac:dyDescent="0.25">
      <c r="A261" s="87"/>
      <c r="B261" s="100" t="str">
        <f t="shared" ref="B261:C261" si="169">+B179</f>
        <v>Container</v>
      </c>
      <c r="C261" s="100" t="str">
        <f t="shared" si="169"/>
        <v>Container (TEU) 0 - 999</v>
      </c>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00"/>
      <c r="AY261" s="140"/>
      <c r="AZ261" s="140"/>
      <c r="BA261" s="140"/>
      <c r="BB261" s="140"/>
      <c r="BC261" s="140"/>
      <c r="BD261" s="140"/>
      <c r="BE261" s="140"/>
      <c r="BF261" s="140"/>
      <c r="BG261" s="140"/>
      <c r="BH261" s="100"/>
      <c r="BI261" s="100"/>
      <c r="BJ261" s="100"/>
      <c r="BK261" s="100"/>
      <c r="BL261" s="100"/>
      <c r="BM261" s="100"/>
      <c r="BN261" s="100"/>
      <c r="BO261" s="100"/>
      <c r="BP261" s="100"/>
      <c r="BQ261" s="100"/>
      <c r="BR261" s="100"/>
      <c r="BS261" s="100"/>
    </row>
    <row r="262" spans="1:71" ht="9.75" hidden="1" customHeight="1" x14ac:dyDescent="0.25">
      <c r="A262" s="87"/>
      <c r="B262" s="100" t="str">
        <f t="shared" ref="B262:C262" si="170">+B180</f>
        <v>Container</v>
      </c>
      <c r="C262" s="100" t="str">
        <f t="shared" si="170"/>
        <v>Container (TEU) 1,000 - 1,999</v>
      </c>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00"/>
      <c r="AY262" s="140"/>
      <c r="AZ262" s="140"/>
      <c r="BA262" s="140"/>
      <c r="BB262" s="140"/>
      <c r="BC262" s="140"/>
      <c r="BD262" s="140"/>
      <c r="BE262" s="140"/>
      <c r="BF262" s="140"/>
      <c r="BG262" s="140"/>
      <c r="BH262" s="100"/>
      <c r="BI262" s="100"/>
      <c r="BJ262" s="100"/>
      <c r="BK262" s="100"/>
      <c r="BL262" s="100"/>
      <c r="BM262" s="100"/>
      <c r="BN262" s="100"/>
      <c r="BO262" s="100"/>
      <c r="BP262" s="100"/>
      <c r="BQ262" s="100"/>
      <c r="BR262" s="100"/>
      <c r="BS262" s="100"/>
    </row>
    <row r="263" spans="1:71" ht="9.75" hidden="1" customHeight="1" x14ac:dyDescent="0.25">
      <c r="A263" s="87"/>
      <c r="B263" s="100" t="str">
        <f t="shared" ref="B263:C263" si="171">+B181</f>
        <v>Container</v>
      </c>
      <c r="C263" s="100" t="str">
        <f t="shared" si="171"/>
        <v>Container (TEU) 2,000 - 2,999</v>
      </c>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00"/>
      <c r="AY263" s="140"/>
      <c r="AZ263" s="140"/>
      <c r="BA263" s="140"/>
      <c r="BB263" s="140"/>
      <c r="BC263" s="140"/>
      <c r="BD263" s="140"/>
      <c r="BE263" s="140"/>
      <c r="BF263" s="140"/>
      <c r="BG263" s="140"/>
      <c r="BH263" s="100"/>
      <c r="BI263" s="100"/>
      <c r="BJ263" s="100"/>
      <c r="BK263" s="100"/>
      <c r="BL263" s="100"/>
      <c r="BM263" s="100"/>
      <c r="BN263" s="100"/>
      <c r="BO263" s="100"/>
      <c r="BP263" s="100"/>
      <c r="BQ263" s="100"/>
      <c r="BR263" s="100"/>
      <c r="BS263" s="100"/>
    </row>
    <row r="264" spans="1:71" ht="9.75" hidden="1" customHeight="1" x14ac:dyDescent="0.25">
      <c r="A264" s="87"/>
      <c r="B264" s="100" t="str">
        <f t="shared" ref="B264:C264" si="172">+B182</f>
        <v>Container</v>
      </c>
      <c r="C264" s="100" t="str">
        <f t="shared" si="172"/>
        <v>Container (TEU) 3,000 - 4,999</v>
      </c>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00"/>
      <c r="AY264" s="140"/>
      <c r="AZ264" s="140"/>
      <c r="BA264" s="140"/>
      <c r="BB264" s="140"/>
      <c r="BC264" s="140"/>
      <c r="BD264" s="140"/>
      <c r="BE264" s="140"/>
      <c r="BF264" s="140"/>
      <c r="BG264" s="140"/>
      <c r="BH264" s="100"/>
      <c r="BI264" s="100"/>
      <c r="BJ264" s="100"/>
      <c r="BK264" s="100"/>
      <c r="BL264" s="100"/>
      <c r="BM264" s="100"/>
      <c r="BN264" s="100"/>
      <c r="BO264" s="100"/>
      <c r="BP264" s="100"/>
      <c r="BQ264" s="100"/>
      <c r="BR264" s="100"/>
      <c r="BS264" s="100"/>
    </row>
    <row r="265" spans="1:71" ht="9.75" hidden="1" customHeight="1" x14ac:dyDescent="0.25">
      <c r="A265" s="87"/>
      <c r="B265" s="100" t="str">
        <f t="shared" ref="B265:C265" si="173">+B183</f>
        <v>Container</v>
      </c>
      <c r="C265" s="100" t="str">
        <f t="shared" si="173"/>
        <v>Container (TEU) 5,000 - 7,999</v>
      </c>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00"/>
      <c r="AY265" s="140"/>
      <c r="AZ265" s="140"/>
      <c r="BA265" s="140"/>
      <c r="BB265" s="140"/>
      <c r="BC265" s="140"/>
      <c r="BD265" s="140"/>
      <c r="BE265" s="140"/>
      <c r="BF265" s="140"/>
      <c r="BG265" s="140"/>
      <c r="BH265" s="100"/>
      <c r="BI265" s="100"/>
      <c r="BJ265" s="100"/>
      <c r="BK265" s="100"/>
      <c r="BL265" s="100"/>
      <c r="BM265" s="100"/>
      <c r="BN265" s="100"/>
      <c r="BO265" s="100"/>
      <c r="BP265" s="100"/>
      <c r="BQ265" s="100"/>
      <c r="BR265" s="100"/>
      <c r="BS265" s="100"/>
    </row>
    <row r="266" spans="1:71" ht="9.75" hidden="1" customHeight="1" x14ac:dyDescent="0.25">
      <c r="A266" s="87"/>
      <c r="B266" s="100" t="str">
        <f t="shared" ref="B266:C266" si="174">+B184</f>
        <v>Container</v>
      </c>
      <c r="C266" s="100" t="str">
        <f t="shared" si="174"/>
        <v>Container (TEU) 8,000 - 11,999</v>
      </c>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00"/>
      <c r="AY266" s="140"/>
      <c r="AZ266" s="140"/>
      <c r="BA266" s="140"/>
      <c r="BB266" s="140"/>
      <c r="BC266" s="140"/>
      <c r="BD266" s="140"/>
      <c r="BE266" s="140"/>
      <c r="BF266" s="140"/>
      <c r="BG266" s="140"/>
      <c r="BH266" s="100"/>
      <c r="BI266" s="100"/>
      <c r="BJ266" s="100"/>
      <c r="BK266" s="100"/>
      <c r="BL266" s="100"/>
      <c r="BM266" s="100"/>
      <c r="BN266" s="100"/>
      <c r="BO266" s="100"/>
      <c r="BP266" s="100"/>
      <c r="BQ266" s="100"/>
      <c r="BR266" s="100"/>
      <c r="BS266" s="100"/>
    </row>
    <row r="267" spans="1:71" ht="9.75" hidden="1" customHeight="1" x14ac:dyDescent="0.25">
      <c r="A267" s="87"/>
      <c r="B267" s="100" t="str">
        <f t="shared" ref="B267:C267" si="175">+B185</f>
        <v>Container</v>
      </c>
      <c r="C267" s="100" t="str">
        <f t="shared" si="175"/>
        <v>Container (TEU) 12,000 - 14,499</v>
      </c>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00"/>
      <c r="AY267" s="140"/>
      <c r="AZ267" s="140"/>
      <c r="BA267" s="140"/>
      <c r="BB267" s="140"/>
      <c r="BC267" s="140"/>
      <c r="BD267" s="140"/>
      <c r="BE267" s="140"/>
      <c r="BF267" s="140"/>
      <c r="BG267" s="140"/>
      <c r="BH267" s="100"/>
      <c r="BI267" s="100"/>
      <c r="BJ267" s="100"/>
      <c r="BK267" s="100"/>
      <c r="BL267" s="100"/>
      <c r="BM267" s="100"/>
      <c r="BN267" s="100"/>
      <c r="BO267" s="100"/>
      <c r="BP267" s="100"/>
      <c r="BQ267" s="100"/>
      <c r="BR267" s="100"/>
      <c r="BS267" s="100"/>
    </row>
    <row r="268" spans="1:71" ht="9.75" hidden="1" customHeight="1" x14ac:dyDescent="0.25">
      <c r="A268" s="87"/>
      <c r="B268" s="100" t="str">
        <f t="shared" ref="B268:C268" si="176">+B186</f>
        <v>Container</v>
      </c>
      <c r="C268" s="100" t="str">
        <f t="shared" si="176"/>
        <v>Container (TEU) 14,500 - 19,999</v>
      </c>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00"/>
      <c r="AY268" s="140"/>
      <c r="AZ268" s="140"/>
      <c r="BA268" s="140"/>
      <c r="BB268" s="140"/>
      <c r="BC268" s="140"/>
      <c r="BD268" s="140"/>
      <c r="BE268" s="140"/>
      <c r="BF268" s="140"/>
      <c r="BG268" s="140"/>
      <c r="BH268" s="100"/>
      <c r="BI268" s="100"/>
      <c r="BJ268" s="100"/>
      <c r="BK268" s="100"/>
      <c r="BL268" s="100"/>
      <c r="BM268" s="100"/>
      <c r="BN268" s="100"/>
      <c r="BO268" s="100"/>
      <c r="BP268" s="100"/>
      <c r="BQ268" s="100"/>
      <c r="BR268" s="100"/>
      <c r="BS268" s="100"/>
    </row>
    <row r="269" spans="1:71" ht="9.75" hidden="1" customHeight="1" x14ac:dyDescent="0.25">
      <c r="A269" s="87"/>
      <c r="B269" s="100" t="str">
        <f t="shared" ref="B269:C269" si="177">+B187</f>
        <v>Container</v>
      </c>
      <c r="C269" s="100" t="str">
        <f t="shared" si="177"/>
        <v>Container (TEU) &gt;20,000</v>
      </c>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00"/>
      <c r="AY269" s="140"/>
      <c r="AZ269" s="140"/>
      <c r="BA269" s="140"/>
      <c r="BB269" s="140"/>
      <c r="BC269" s="140"/>
      <c r="BD269" s="140"/>
      <c r="BE269" s="140"/>
      <c r="BF269" s="140"/>
      <c r="BG269" s="140"/>
      <c r="BH269" s="100"/>
      <c r="BI269" s="100"/>
      <c r="BJ269" s="100"/>
      <c r="BK269" s="100"/>
      <c r="BL269" s="100"/>
      <c r="BM269" s="100"/>
      <c r="BN269" s="100"/>
      <c r="BO269" s="100"/>
      <c r="BP269" s="100"/>
      <c r="BQ269" s="100"/>
      <c r="BR269" s="100"/>
      <c r="BS269" s="100"/>
    </row>
    <row r="270" spans="1:71" ht="9.75" hidden="1" customHeight="1" x14ac:dyDescent="0.25">
      <c r="A270" s="87"/>
      <c r="B270" s="100" t="str">
        <f t="shared" ref="B270:C270" si="178">+B188</f>
        <v>General Cargo</v>
      </c>
      <c r="C270" s="100" t="str">
        <f t="shared" si="178"/>
        <v>General Cargo (DWT) 0 - 4,999</v>
      </c>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00"/>
      <c r="AY270" s="140"/>
      <c r="AZ270" s="140"/>
      <c r="BA270" s="140"/>
      <c r="BB270" s="140"/>
      <c r="BC270" s="140"/>
      <c r="BD270" s="140"/>
      <c r="BE270" s="140"/>
      <c r="BF270" s="140"/>
      <c r="BG270" s="140"/>
      <c r="BH270" s="100"/>
      <c r="BI270" s="100"/>
      <c r="BJ270" s="100"/>
      <c r="BK270" s="100"/>
      <c r="BL270" s="100"/>
      <c r="BM270" s="100"/>
      <c r="BN270" s="100"/>
      <c r="BO270" s="100"/>
      <c r="BP270" s="100"/>
      <c r="BQ270" s="100"/>
      <c r="BR270" s="100"/>
      <c r="BS270" s="100"/>
    </row>
    <row r="271" spans="1:71" ht="9.75" hidden="1" customHeight="1" x14ac:dyDescent="0.25">
      <c r="A271" s="87"/>
      <c r="B271" s="100" t="str">
        <f t="shared" ref="B271:C271" si="179">+B189</f>
        <v>General Cargo</v>
      </c>
      <c r="C271" s="100" t="str">
        <f t="shared" si="179"/>
        <v>General Cargo (DWT) 5,000 - 9,999</v>
      </c>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00"/>
      <c r="AY271" s="140"/>
      <c r="AZ271" s="140"/>
      <c r="BA271" s="140"/>
      <c r="BB271" s="140"/>
      <c r="BC271" s="140"/>
      <c r="BD271" s="140"/>
      <c r="BE271" s="140"/>
      <c r="BF271" s="140"/>
      <c r="BG271" s="140"/>
      <c r="BH271" s="100"/>
      <c r="BI271" s="100"/>
      <c r="BJ271" s="100"/>
      <c r="BK271" s="100"/>
      <c r="BL271" s="100"/>
      <c r="BM271" s="100"/>
      <c r="BN271" s="100"/>
      <c r="BO271" s="100"/>
      <c r="BP271" s="100"/>
      <c r="BQ271" s="100"/>
      <c r="BR271" s="100"/>
      <c r="BS271" s="100"/>
    </row>
    <row r="272" spans="1:71" ht="9.75" hidden="1" customHeight="1" x14ac:dyDescent="0.25">
      <c r="A272" s="87"/>
      <c r="B272" s="100" t="str">
        <f t="shared" ref="B272:C272" si="180">+B190</f>
        <v>General Cargo</v>
      </c>
      <c r="C272" s="100" t="str">
        <f t="shared" si="180"/>
        <v>General Cargo (DWT) 10,000 - 19,999</v>
      </c>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00"/>
      <c r="AY272" s="140"/>
      <c r="AZ272" s="140"/>
      <c r="BA272" s="140"/>
      <c r="BB272" s="140"/>
      <c r="BC272" s="140"/>
      <c r="BD272" s="140"/>
      <c r="BE272" s="140"/>
      <c r="BF272" s="140"/>
      <c r="BG272" s="140"/>
      <c r="BH272" s="100"/>
      <c r="BI272" s="100"/>
      <c r="BJ272" s="100"/>
      <c r="BK272" s="100"/>
      <c r="BL272" s="100"/>
      <c r="BM272" s="100"/>
      <c r="BN272" s="100"/>
      <c r="BO272" s="100"/>
      <c r="BP272" s="100"/>
      <c r="BQ272" s="100"/>
      <c r="BR272" s="100"/>
      <c r="BS272" s="100"/>
    </row>
    <row r="273" spans="1:71" ht="9.75" hidden="1" customHeight="1" x14ac:dyDescent="0.25">
      <c r="A273" s="87"/>
      <c r="B273" s="100" t="str">
        <f t="shared" ref="B273:C273" si="181">+B191</f>
        <v>General Cargo</v>
      </c>
      <c r="C273" s="100" t="str">
        <f t="shared" si="181"/>
        <v>General Cargo (DWT) &gt;20,000</v>
      </c>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00"/>
      <c r="AY273" s="140"/>
      <c r="AZ273" s="140"/>
      <c r="BA273" s="140"/>
      <c r="BB273" s="140"/>
      <c r="BC273" s="140"/>
      <c r="BD273" s="140"/>
      <c r="BE273" s="140"/>
      <c r="BF273" s="140"/>
      <c r="BG273" s="140"/>
      <c r="BH273" s="100"/>
      <c r="BI273" s="100"/>
      <c r="BJ273" s="100"/>
      <c r="BK273" s="100"/>
      <c r="BL273" s="100"/>
      <c r="BM273" s="100"/>
      <c r="BN273" s="100"/>
      <c r="BO273" s="100"/>
      <c r="BP273" s="100"/>
      <c r="BQ273" s="100"/>
      <c r="BR273" s="100"/>
      <c r="BS273" s="100"/>
    </row>
    <row r="274" spans="1:71" ht="9.75" hidden="1" customHeight="1" x14ac:dyDescent="0.25">
      <c r="A274" s="87"/>
      <c r="B274" s="100" t="str">
        <f t="shared" ref="B274:C274" si="182">+B192</f>
        <v>Liquefied Gas Tanker</v>
      </c>
      <c r="C274" s="100" t="str">
        <f t="shared" si="182"/>
        <v>Liquefied Gas Tanker (cbm) 0 - 49,999</v>
      </c>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00"/>
      <c r="AY274" s="140"/>
      <c r="AZ274" s="140"/>
      <c r="BA274" s="140"/>
      <c r="BB274" s="140"/>
      <c r="BC274" s="140"/>
      <c r="BD274" s="140"/>
      <c r="BE274" s="140"/>
      <c r="BF274" s="140"/>
      <c r="BG274" s="140"/>
      <c r="BH274" s="100"/>
      <c r="BI274" s="100"/>
      <c r="BJ274" s="100"/>
      <c r="BK274" s="100"/>
      <c r="BL274" s="100"/>
      <c r="BM274" s="100"/>
      <c r="BN274" s="100"/>
      <c r="BO274" s="100"/>
      <c r="BP274" s="100"/>
      <c r="BQ274" s="100"/>
      <c r="BR274" s="100"/>
      <c r="BS274" s="100"/>
    </row>
    <row r="275" spans="1:71" ht="9.75" hidden="1" customHeight="1" x14ac:dyDescent="0.25">
      <c r="A275" s="87"/>
      <c r="B275" s="100" t="str">
        <f t="shared" ref="B275:C275" si="183">+B193</f>
        <v>Liquefied Gas Tanker</v>
      </c>
      <c r="C275" s="100" t="str">
        <f t="shared" si="183"/>
        <v>Liquefied Gas Tanker (cbm) 50,000 - 99,999</v>
      </c>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00"/>
      <c r="AY275" s="140"/>
      <c r="AZ275" s="140"/>
      <c r="BA275" s="140"/>
      <c r="BB275" s="140"/>
      <c r="BC275" s="140"/>
      <c r="BD275" s="140"/>
      <c r="BE275" s="140"/>
      <c r="BF275" s="140"/>
      <c r="BG275" s="140"/>
      <c r="BH275" s="100"/>
      <c r="BI275" s="100"/>
      <c r="BJ275" s="100"/>
      <c r="BK275" s="100"/>
      <c r="BL275" s="100"/>
      <c r="BM275" s="100"/>
      <c r="BN275" s="100"/>
      <c r="BO275" s="100"/>
      <c r="BP275" s="100"/>
      <c r="BQ275" s="100"/>
      <c r="BR275" s="100"/>
      <c r="BS275" s="100"/>
    </row>
    <row r="276" spans="1:71" ht="9.75" hidden="1" customHeight="1" x14ac:dyDescent="0.25">
      <c r="A276" s="87"/>
      <c r="B276" s="100" t="str">
        <f t="shared" ref="B276:C276" si="184">+B194</f>
        <v>Liquefied Gas Tanker</v>
      </c>
      <c r="C276" s="100" t="str">
        <f t="shared" si="184"/>
        <v>Liquefied Gas Tanker (cbm) 100,000 - 199,999</v>
      </c>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00"/>
      <c r="AY276" s="140"/>
      <c r="AZ276" s="140"/>
      <c r="BA276" s="140"/>
      <c r="BB276" s="140"/>
      <c r="BC276" s="140"/>
      <c r="BD276" s="140"/>
      <c r="BE276" s="140"/>
      <c r="BF276" s="140"/>
      <c r="BG276" s="140"/>
      <c r="BH276" s="100"/>
      <c r="BI276" s="100"/>
      <c r="BJ276" s="100"/>
      <c r="BK276" s="100"/>
      <c r="BL276" s="100"/>
      <c r="BM276" s="100"/>
      <c r="BN276" s="100"/>
      <c r="BO276" s="100"/>
      <c r="BP276" s="100"/>
      <c r="BQ276" s="100"/>
      <c r="BR276" s="100"/>
      <c r="BS276" s="100"/>
    </row>
    <row r="277" spans="1:71" ht="9.75" hidden="1" customHeight="1" x14ac:dyDescent="0.25">
      <c r="A277" s="87"/>
      <c r="B277" s="100" t="str">
        <f t="shared" ref="B277:C277" si="185">+B195</f>
        <v>Liquefied Gas Tanker</v>
      </c>
      <c r="C277" s="100" t="str">
        <f t="shared" si="185"/>
        <v>Liquefied Gas Tanker (cbm) &gt;200,000</v>
      </c>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00"/>
      <c r="AY277" s="140"/>
      <c r="AZ277" s="140"/>
      <c r="BA277" s="140"/>
      <c r="BB277" s="140"/>
      <c r="BC277" s="140"/>
      <c r="BD277" s="140"/>
      <c r="BE277" s="140"/>
      <c r="BF277" s="140"/>
      <c r="BG277" s="140"/>
      <c r="BH277" s="100"/>
      <c r="BI277" s="100"/>
      <c r="BJ277" s="100"/>
      <c r="BK277" s="100"/>
      <c r="BL277" s="100"/>
      <c r="BM277" s="100"/>
      <c r="BN277" s="100"/>
      <c r="BO277" s="100"/>
      <c r="BP277" s="100"/>
      <c r="BQ277" s="100"/>
      <c r="BR277" s="100"/>
      <c r="BS277" s="100"/>
    </row>
    <row r="278" spans="1:71" ht="9.75" hidden="1" customHeight="1" x14ac:dyDescent="0.25">
      <c r="A278" s="87"/>
      <c r="B278" s="100" t="str">
        <f t="shared" ref="B278:C278" si="186">+B196</f>
        <v>Oil Tanker</v>
      </c>
      <c r="C278" s="100" t="str">
        <f t="shared" si="186"/>
        <v>Oil Tanker (DWT) 0 - 4,999</v>
      </c>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00"/>
      <c r="AY278" s="140"/>
      <c r="AZ278" s="140"/>
      <c r="BA278" s="140"/>
      <c r="BB278" s="140"/>
      <c r="BC278" s="140"/>
      <c r="BD278" s="140"/>
      <c r="BE278" s="140"/>
      <c r="BF278" s="140"/>
      <c r="BG278" s="140"/>
      <c r="BH278" s="100"/>
      <c r="BI278" s="100"/>
      <c r="BJ278" s="100"/>
      <c r="BK278" s="100"/>
      <c r="BL278" s="100"/>
      <c r="BM278" s="100"/>
      <c r="BN278" s="100"/>
      <c r="BO278" s="100"/>
      <c r="BP278" s="100"/>
      <c r="BQ278" s="100"/>
      <c r="BR278" s="100"/>
      <c r="BS278" s="100"/>
    </row>
    <row r="279" spans="1:71" ht="9.75" hidden="1" customHeight="1" x14ac:dyDescent="0.25">
      <c r="A279" s="87"/>
      <c r="B279" s="100" t="str">
        <f t="shared" ref="B279:C279" si="187">+B197</f>
        <v>Oil Tanker</v>
      </c>
      <c r="C279" s="100" t="str">
        <f t="shared" si="187"/>
        <v>Oil Tanker (DWT) 5,000 - 9,999</v>
      </c>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00"/>
      <c r="AY279" s="140"/>
      <c r="AZ279" s="140"/>
      <c r="BA279" s="140"/>
      <c r="BB279" s="140"/>
      <c r="BC279" s="140"/>
      <c r="BD279" s="140"/>
      <c r="BE279" s="140"/>
      <c r="BF279" s="140"/>
      <c r="BG279" s="140"/>
      <c r="BH279" s="100"/>
      <c r="BI279" s="100"/>
      <c r="BJ279" s="100"/>
      <c r="BK279" s="100"/>
      <c r="BL279" s="100"/>
      <c r="BM279" s="100"/>
      <c r="BN279" s="100"/>
      <c r="BO279" s="100"/>
      <c r="BP279" s="100"/>
      <c r="BQ279" s="100"/>
      <c r="BR279" s="100"/>
      <c r="BS279" s="100"/>
    </row>
    <row r="280" spans="1:71" ht="9.75" hidden="1" customHeight="1" x14ac:dyDescent="0.25">
      <c r="A280" s="87"/>
      <c r="B280" s="100" t="str">
        <f t="shared" ref="B280:C280" si="188">+B198</f>
        <v>Oil Tanker</v>
      </c>
      <c r="C280" s="100" t="str">
        <f t="shared" si="188"/>
        <v>Oil Tanker (DWT) 10,000 - 19,999</v>
      </c>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00"/>
      <c r="AY280" s="140"/>
      <c r="AZ280" s="140"/>
      <c r="BA280" s="140"/>
      <c r="BB280" s="140"/>
      <c r="BC280" s="140"/>
      <c r="BD280" s="140"/>
      <c r="BE280" s="140"/>
      <c r="BF280" s="140"/>
      <c r="BG280" s="140"/>
      <c r="BH280" s="100"/>
      <c r="BI280" s="100"/>
      <c r="BJ280" s="100"/>
      <c r="BK280" s="100"/>
      <c r="BL280" s="100"/>
      <c r="BM280" s="100"/>
      <c r="BN280" s="100"/>
      <c r="BO280" s="100"/>
      <c r="BP280" s="100"/>
      <c r="BQ280" s="100"/>
      <c r="BR280" s="100"/>
      <c r="BS280" s="100"/>
    </row>
    <row r="281" spans="1:71" ht="9.75" hidden="1" customHeight="1" x14ac:dyDescent="0.25">
      <c r="A281" s="87"/>
      <c r="B281" s="100" t="str">
        <f t="shared" ref="B281:C281" si="189">+B199</f>
        <v>Oil Tanker</v>
      </c>
      <c r="C281" s="100" t="str">
        <f t="shared" si="189"/>
        <v>Oil Tanker (DWT) 20,000 - 59,999</v>
      </c>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00"/>
      <c r="AY281" s="140"/>
      <c r="AZ281" s="140"/>
      <c r="BA281" s="140"/>
      <c r="BB281" s="140"/>
      <c r="BC281" s="140"/>
      <c r="BD281" s="140"/>
      <c r="BE281" s="140"/>
      <c r="BF281" s="140"/>
      <c r="BG281" s="140"/>
      <c r="BH281" s="100"/>
      <c r="BI281" s="100"/>
      <c r="BJ281" s="100"/>
      <c r="BK281" s="100"/>
      <c r="BL281" s="100"/>
      <c r="BM281" s="100"/>
      <c r="BN281" s="100"/>
      <c r="BO281" s="100"/>
      <c r="BP281" s="100"/>
      <c r="BQ281" s="100"/>
      <c r="BR281" s="100"/>
      <c r="BS281" s="100"/>
    </row>
    <row r="282" spans="1:71" ht="9.75" hidden="1" customHeight="1" x14ac:dyDescent="0.25">
      <c r="A282" s="87"/>
      <c r="B282" s="100" t="str">
        <f t="shared" ref="B282:C282" si="190">+B200</f>
        <v>Oil Tanker</v>
      </c>
      <c r="C282" s="100" t="str">
        <f t="shared" si="190"/>
        <v>Oil Tanker (DWT) 60,000 - 79,999</v>
      </c>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00"/>
      <c r="AY282" s="140"/>
      <c r="AZ282" s="140"/>
      <c r="BA282" s="140"/>
      <c r="BB282" s="140"/>
      <c r="BC282" s="140"/>
      <c r="BD282" s="140"/>
      <c r="BE282" s="140"/>
      <c r="BF282" s="140"/>
      <c r="BG282" s="140"/>
      <c r="BH282" s="100"/>
      <c r="BI282" s="100"/>
      <c r="BJ282" s="100"/>
      <c r="BK282" s="100"/>
      <c r="BL282" s="100"/>
      <c r="BM282" s="100"/>
      <c r="BN282" s="100"/>
      <c r="BO282" s="100"/>
      <c r="BP282" s="100"/>
      <c r="BQ282" s="100"/>
      <c r="BR282" s="100"/>
      <c r="BS282" s="100"/>
    </row>
    <row r="283" spans="1:71" ht="9.75" hidden="1" customHeight="1" x14ac:dyDescent="0.25">
      <c r="A283" s="87"/>
      <c r="B283" s="100" t="str">
        <f t="shared" ref="B283:C283" si="191">+B201</f>
        <v>Oil Tanker</v>
      </c>
      <c r="C283" s="100" t="str">
        <f t="shared" si="191"/>
        <v>Oil Tanker (DWT) 80,000 - 119,999</v>
      </c>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00"/>
      <c r="AY283" s="140"/>
      <c r="AZ283" s="140"/>
      <c r="BA283" s="140"/>
      <c r="BB283" s="140"/>
      <c r="BC283" s="140"/>
      <c r="BD283" s="140"/>
      <c r="BE283" s="140"/>
      <c r="BF283" s="140"/>
      <c r="BG283" s="140"/>
      <c r="BH283" s="100"/>
      <c r="BI283" s="100"/>
      <c r="BJ283" s="100"/>
      <c r="BK283" s="100"/>
      <c r="BL283" s="100"/>
      <c r="BM283" s="100"/>
      <c r="BN283" s="100"/>
      <c r="BO283" s="100"/>
      <c r="BP283" s="100"/>
      <c r="BQ283" s="100"/>
      <c r="BR283" s="100"/>
      <c r="BS283" s="100"/>
    </row>
    <row r="284" spans="1:71" ht="9.75" hidden="1" customHeight="1" x14ac:dyDescent="0.25">
      <c r="A284" s="87"/>
      <c r="B284" s="100" t="str">
        <f t="shared" ref="B284:C284" si="192">+B202</f>
        <v>Oil Tanker</v>
      </c>
      <c r="C284" s="100" t="str">
        <f t="shared" si="192"/>
        <v>Oil Tanker (DWT) 120,000 - 199,999</v>
      </c>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00"/>
      <c r="AY284" s="140"/>
      <c r="AZ284" s="140"/>
      <c r="BA284" s="140"/>
      <c r="BB284" s="140"/>
      <c r="BC284" s="140"/>
      <c r="BD284" s="140"/>
      <c r="BE284" s="140"/>
      <c r="BF284" s="140"/>
      <c r="BG284" s="140"/>
      <c r="BH284" s="100"/>
      <c r="BI284" s="100"/>
      <c r="BJ284" s="100"/>
      <c r="BK284" s="100"/>
      <c r="BL284" s="100"/>
      <c r="BM284" s="100"/>
      <c r="BN284" s="100"/>
      <c r="BO284" s="100"/>
      <c r="BP284" s="100"/>
      <c r="BQ284" s="100"/>
      <c r="BR284" s="100"/>
      <c r="BS284" s="100"/>
    </row>
    <row r="285" spans="1:71" ht="9.75" hidden="1" customHeight="1" x14ac:dyDescent="0.25">
      <c r="A285" s="87"/>
      <c r="B285" s="100" t="str">
        <f t="shared" ref="B285:C285" si="193">+B203</f>
        <v>Oil Tanker</v>
      </c>
      <c r="C285" s="100" t="str">
        <f t="shared" si="193"/>
        <v>Oil Tanker (DWT) &gt;200,000</v>
      </c>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00"/>
      <c r="AY285" s="140"/>
      <c r="AZ285" s="140"/>
      <c r="BA285" s="140"/>
      <c r="BB285" s="140"/>
      <c r="BC285" s="140"/>
      <c r="BD285" s="140"/>
      <c r="BE285" s="140"/>
      <c r="BF285" s="140"/>
      <c r="BG285" s="140"/>
      <c r="BH285" s="100"/>
      <c r="BI285" s="100"/>
      <c r="BJ285" s="100"/>
      <c r="BK285" s="100"/>
      <c r="BL285" s="100"/>
      <c r="BM285" s="100"/>
      <c r="BN285" s="100"/>
      <c r="BO285" s="100"/>
      <c r="BP285" s="100"/>
      <c r="BQ285" s="100"/>
      <c r="BR285" s="100"/>
      <c r="BS285" s="100"/>
    </row>
    <row r="286" spans="1:71" ht="9.75" hidden="1" customHeight="1" x14ac:dyDescent="0.25">
      <c r="A286" s="87"/>
      <c r="B286" s="100" t="str">
        <f t="shared" ref="B286:C286" si="194">+B204</f>
        <v>Other Liquids Tankers</v>
      </c>
      <c r="C286" s="100" t="str">
        <f t="shared" si="194"/>
        <v>Other Liquids Tankers (DWT) 0 - 999</v>
      </c>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00"/>
      <c r="AY286" s="140"/>
      <c r="AZ286" s="140"/>
      <c r="BA286" s="140"/>
      <c r="BB286" s="140"/>
      <c r="BC286" s="140"/>
      <c r="BD286" s="140"/>
      <c r="BE286" s="140"/>
      <c r="BF286" s="140"/>
      <c r="BG286" s="140"/>
      <c r="BH286" s="100"/>
      <c r="BI286" s="100"/>
      <c r="BJ286" s="100"/>
      <c r="BK286" s="100"/>
      <c r="BL286" s="100"/>
      <c r="BM286" s="100"/>
      <c r="BN286" s="100"/>
      <c r="BO286" s="100"/>
      <c r="BP286" s="100"/>
      <c r="BQ286" s="100"/>
      <c r="BR286" s="100"/>
      <c r="BS286" s="100"/>
    </row>
    <row r="287" spans="1:71" ht="9.75" hidden="1" customHeight="1" x14ac:dyDescent="0.25">
      <c r="A287" s="87"/>
      <c r="B287" s="100" t="str">
        <f t="shared" ref="B287:C287" si="195">+B205</f>
        <v>Other Liquids Tankers</v>
      </c>
      <c r="C287" s="100" t="str">
        <f t="shared" si="195"/>
        <v>Other Liquids Tankers (DWT) &gt;1,000</v>
      </c>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00"/>
      <c r="AY287" s="140"/>
      <c r="AZ287" s="140"/>
      <c r="BA287" s="140"/>
      <c r="BB287" s="140"/>
      <c r="BC287" s="140"/>
      <c r="BD287" s="140"/>
      <c r="BE287" s="140"/>
      <c r="BF287" s="140"/>
      <c r="BG287" s="140"/>
      <c r="BH287" s="100"/>
      <c r="BI287" s="100"/>
      <c r="BJ287" s="100"/>
      <c r="BK287" s="100"/>
      <c r="BL287" s="100"/>
      <c r="BM287" s="100"/>
      <c r="BN287" s="100"/>
      <c r="BO287" s="100"/>
      <c r="BP287" s="100"/>
      <c r="BQ287" s="100"/>
      <c r="BR287" s="100"/>
      <c r="BS287" s="100"/>
    </row>
    <row r="288" spans="1:71" ht="9.75" hidden="1" customHeight="1" x14ac:dyDescent="0.25">
      <c r="A288" s="87"/>
      <c r="B288" s="100" t="str">
        <f t="shared" ref="B288:C288" si="196">+B206</f>
        <v>Ferry Passenger Only</v>
      </c>
      <c r="C288" s="100" t="str">
        <f t="shared" si="196"/>
        <v>Ferry Passenger Only (GT) 0 - 299</v>
      </c>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00"/>
      <c r="AY288" s="140"/>
      <c r="AZ288" s="140"/>
      <c r="BA288" s="140"/>
      <c r="BB288" s="140"/>
      <c r="BC288" s="140"/>
      <c r="BD288" s="140"/>
      <c r="BE288" s="140"/>
      <c r="BF288" s="140"/>
      <c r="BG288" s="140"/>
      <c r="BH288" s="100"/>
      <c r="BI288" s="100"/>
      <c r="BJ288" s="100"/>
      <c r="BK288" s="100"/>
      <c r="BL288" s="100"/>
      <c r="BM288" s="100"/>
      <c r="BN288" s="100"/>
      <c r="BO288" s="100"/>
      <c r="BP288" s="100"/>
      <c r="BQ288" s="100"/>
      <c r="BR288" s="100"/>
      <c r="BS288" s="100"/>
    </row>
    <row r="289" spans="1:71" ht="9.75" hidden="1" customHeight="1" x14ac:dyDescent="0.25">
      <c r="A289" s="87"/>
      <c r="B289" s="100" t="str">
        <f t="shared" ref="B289:C289" si="197">+B207</f>
        <v>Ferry Passenger Only</v>
      </c>
      <c r="C289" s="100" t="str">
        <f t="shared" si="197"/>
        <v>Ferry Passenger Only (GT) 300 - 999</v>
      </c>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00"/>
      <c r="AY289" s="140"/>
      <c r="AZ289" s="140"/>
      <c r="BA289" s="140"/>
      <c r="BB289" s="140"/>
      <c r="BC289" s="140"/>
      <c r="BD289" s="140"/>
      <c r="BE289" s="140"/>
      <c r="BF289" s="140"/>
      <c r="BG289" s="140"/>
      <c r="BH289" s="100"/>
      <c r="BI289" s="100"/>
      <c r="BJ289" s="100"/>
      <c r="BK289" s="100"/>
      <c r="BL289" s="100"/>
      <c r="BM289" s="100"/>
      <c r="BN289" s="100"/>
      <c r="BO289" s="100"/>
      <c r="BP289" s="100"/>
      <c r="BQ289" s="100"/>
      <c r="BR289" s="100"/>
      <c r="BS289" s="100"/>
    </row>
    <row r="290" spans="1:71" ht="9.75" hidden="1" customHeight="1" x14ac:dyDescent="0.25">
      <c r="A290" s="87"/>
      <c r="B290" s="100" t="str">
        <f t="shared" ref="B290:C290" si="198">+B208</f>
        <v>Ferry Passenger Only</v>
      </c>
      <c r="C290" s="100" t="str">
        <f t="shared" si="198"/>
        <v>Ferry Passenger Only (GT) 1,000 - 1,999</v>
      </c>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00"/>
      <c r="AY290" s="140"/>
      <c r="AZ290" s="140"/>
      <c r="BA290" s="140"/>
      <c r="BB290" s="140"/>
      <c r="BC290" s="140"/>
      <c r="BD290" s="140"/>
      <c r="BE290" s="140"/>
      <c r="BF290" s="140"/>
      <c r="BG290" s="140"/>
      <c r="BH290" s="100"/>
      <c r="BI290" s="100"/>
      <c r="BJ290" s="100"/>
      <c r="BK290" s="100"/>
      <c r="BL290" s="100"/>
      <c r="BM290" s="100"/>
      <c r="BN290" s="100"/>
      <c r="BO290" s="100"/>
      <c r="BP290" s="100"/>
      <c r="BQ290" s="100"/>
      <c r="BR290" s="100"/>
      <c r="BS290" s="100"/>
    </row>
    <row r="291" spans="1:71" ht="9.75" hidden="1" customHeight="1" x14ac:dyDescent="0.25">
      <c r="A291" s="87"/>
      <c r="B291" s="100" t="str">
        <f t="shared" ref="B291:C291" si="199">+B209</f>
        <v>Ferry Passenger Only</v>
      </c>
      <c r="C291" s="100" t="str">
        <f t="shared" si="199"/>
        <v>Ferry Passenger Only (GT) &gt;2,000</v>
      </c>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00"/>
      <c r="AY291" s="140"/>
      <c r="AZ291" s="140"/>
      <c r="BA291" s="140"/>
      <c r="BB291" s="140"/>
      <c r="BC291" s="140"/>
      <c r="BD291" s="140"/>
      <c r="BE291" s="140"/>
      <c r="BF291" s="140"/>
      <c r="BG291" s="140"/>
      <c r="BH291" s="100"/>
      <c r="BI291" s="100"/>
      <c r="BJ291" s="100"/>
      <c r="BK291" s="100"/>
      <c r="BL291" s="100"/>
      <c r="BM291" s="100"/>
      <c r="BN291" s="100"/>
      <c r="BO291" s="100"/>
      <c r="BP291" s="100"/>
      <c r="BQ291" s="100"/>
      <c r="BR291" s="100"/>
      <c r="BS291" s="100"/>
    </row>
    <row r="292" spans="1:71" ht="9.75" hidden="1" customHeight="1" x14ac:dyDescent="0.25">
      <c r="A292" s="87"/>
      <c r="B292" s="100" t="str">
        <f t="shared" ref="B292:C292" si="200">+B210</f>
        <v>Cruise</v>
      </c>
      <c r="C292" s="100" t="str">
        <f t="shared" si="200"/>
        <v>Cruise (GT) 0 - 1 999</v>
      </c>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00"/>
      <c r="AY292" s="140"/>
      <c r="AZ292" s="140"/>
      <c r="BA292" s="140"/>
      <c r="BB292" s="140"/>
      <c r="BC292" s="140"/>
      <c r="BD292" s="140"/>
      <c r="BE292" s="140"/>
      <c r="BF292" s="140"/>
      <c r="BG292" s="140"/>
      <c r="BH292" s="100"/>
      <c r="BI292" s="100"/>
      <c r="BJ292" s="100"/>
      <c r="BK292" s="100"/>
      <c r="BL292" s="100"/>
      <c r="BM292" s="100"/>
      <c r="BN292" s="100"/>
      <c r="BO292" s="100"/>
      <c r="BP292" s="100"/>
      <c r="BQ292" s="100"/>
      <c r="BR292" s="100"/>
      <c r="BS292" s="100"/>
    </row>
    <row r="293" spans="1:71" ht="9.75" hidden="1" customHeight="1" x14ac:dyDescent="0.25">
      <c r="A293" s="87"/>
      <c r="B293" s="100" t="str">
        <f t="shared" ref="B293:C293" si="201">+B211</f>
        <v>Cruise</v>
      </c>
      <c r="C293" s="100" t="str">
        <f t="shared" si="201"/>
        <v>Cruise (GT) 2,000 - 9,999</v>
      </c>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00"/>
      <c r="AY293" s="140"/>
      <c r="AZ293" s="140"/>
      <c r="BA293" s="140"/>
      <c r="BB293" s="140"/>
      <c r="BC293" s="140"/>
      <c r="BD293" s="140"/>
      <c r="BE293" s="140"/>
      <c r="BF293" s="140"/>
      <c r="BG293" s="140"/>
      <c r="BH293" s="100"/>
      <c r="BI293" s="100"/>
      <c r="BJ293" s="100"/>
      <c r="BK293" s="100"/>
      <c r="BL293" s="100"/>
      <c r="BM293" s="100"/>
      <c r="BN293" s="100"/>
      <c r="BO293" s="100"/>
      <c r="BP293" s="100"/>
      <c r="BQ293" s="100"/>
      <c r="BR293" s="100"/>
      <c r="BS293" s="100"/>
    </row>
    <row r="294" spans="1:71" ht="9.75" hidden="1" customHeight="1" x14ac:dyDescent="0.25">
      <c r="A294" s="87"/>
      <c r="B294" s="100" t="str">
        <f t="shared" ref="B294:C294" si="202">+B212</f>
        <v>Cruise</v>
      </c>
      <c r="C294" s="100" t="str">
        <f t="shared" si="202"/>
        <v>Cruise (GT) 10,000 - 59,999</v>
      </c>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00"/>
      <c r="AY294" s="140"/>
      <c r="AZ294" s="140"/>
      <c r="BA294" s="140"/>
      <c r="BB294" s="140"/>
      <c r="BC294" s="140"/>
      <c r="BD294" s="140"/>
      <c r="BE294" s="140"/>
      <c r="BF294" s="140"/>
      <c r="BG294" s="140"/>
      <c r="BH294" s="100"/>
      <c r="BI294" s="100"/>
      <c r="BJ294" s="100"/>
      <c r="BK294" s="100"/>
      <c r="BL294" s="100"/>
      <c r="BM294" s="100"/>
      <c r="BN294" s="100"/>
      <c r="BO294" s="100"/>
      <c r="BP294" s="100"/>
      <c r="BQ294" s="100"/>
      <c r="BR294" s="100"/>
      <c r="BS294" s="100"/>
    </row>
    <row r="295" spans="1:71" ht="9.75" hidden="1" customHeight="1" x14ac:dyDescent="0.25">
      <c r="A295" s="87"/>
      <c r="B295" s="100" t="str">
        <f t="shared" ref="B295:C295" si="203">+B213</f>
        <v>Cruise</v>
      </c>
      <c r="C295" s="100" t="str">
        <f t="shared" si="203"/>
        <v>Cruise (GT) 60,000 - 99,999</v>
      </c>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00"/>
      <c r="AY295" s="140"/>
      <c r="AZ295" s="140"/>
      <c r="BA295" s="140"/>
      <c r="BB295" s="140"/>
      <c r="BC295" s="140"/>
      <c r="BD295" s="140"/>
      <c r="BE295" s="140"/>
      <c r="BF295" s="140"/>
      <c r="BG295" s="140"/>
      <c r="BH295" s="100"/>
      <c r="BI295" s="100"/>
      <c r="BJ295" s="100"/>
      <c r="BK295" s="100"/>
      <c r="BL295" s="100"/>
      <c r="BM295" s="100"/>
      <c r="BN295" s="100"/>
      <c r="BO295" s="100"/>
      <c r="BP295" s="100"/>
      <c r="BQ295" s="100"/>
      <c r="BR295" s="100"/>
      <c r="BS295" s="100"/>
    </row>
    <row r="296" spans="1:71" ht="9.75" hidden="1" customHeight="1" x14ac:dyDescent="0.25">
      <c r="A296" s="87"/>
      <c r="B296" s="100" t="str">
        <f t="shared" ref="B296:C296" si="204">+B214</f>
        <v>Cruise</v>
      </c>
      <c r="C296" s="100" t="str">
        <f t="shared" si="204"/>
        <v>Cruise (GT) 100,000 - 149,999</v>
      </c>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00"/>
      <c r="AY296" s="140"/>
      <c r="AZ296" s="140"/>
      <c r="BA296" s="140"/>
      <c r="BB296" s="140"/>
      <c r="BC296" s="140"/>
      <c r="BD296" s="140"/>
      <c r="BE296" s="140"/>
      <c r="BF296" s="140"/>
      <c r="BG296" s="140"/>
      <c r="BH296" s="100"/>
      <c r="BI296" s="100"/>
      <c r="BJ296" s="100"/>
      <c r="BK296" s="100"/>
      <c r="BL296" s="100"/>
      <c r="BM296" s="100"/>
      <c r="BN296" s="100"/>
      <c r="BO296" s="100"/>
      <c r="BP296" s="100"/>
      <c r="BQ296" s="100"/>
      <c r="BR296" s="100"/>
      <c r="BS296" s="100"/>
    </row>
    <row r="297" spans="1:71" ht="9.75" hidden="1" customHeight="1" x14ac:dyDescent="0.25">
      <c r="A297" s="87"/>
      <c r="B297" s="100" t="str">
        <f t="shared" ref="B297:C297" si="205">+B215</f>
        <v>Cruise</v>
      </c>
      <c r="C297" s="100" t="str">
        <f t="shared" si="205"/>
        <v>Cruise (GT) &gt;150,000</v>
      </c>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00"/>
      <c r="AY297" s="140"/>
      <c r="AZ297" s="140"/>
      <c r="BA297" s="140"/>
      <c r="BB297" s="140"/>
      <c r="BC297" s="140"/>
      <c r="BD297" s="140"/>
      <c r="BE297" s="140"/>
      <c r="BF297" s="140"/>
      <c r="BG297" s="140"/>
      <c r="BH297" s="100"/>
      <c r="BI297" s="100"/>
      <c r="BJ297" s="100"/>
      <c r="BK297" s="100"/>
      <c r="BL297" s="100"/>
      <c r="BM297" s="100"/>
      <c r="BN297" s="100"/>
      <c r="BO297" s="100"/>
      <c r="BP297" s="100"/>
      <c r="BQ297" s="100"/>
      <c r="BR297" s="100"/>
      <c r="BS297" s="100"/>
    </row>
    <row r="298" spans="1:71" ht="9.75" hidden="1" customHeight="1" x14ac:dyDescent="0.25">
      <c r="A298" s="87"/>
      <c r="B298" s="100" t="str">
        <f t="shared" ref="B298:C298" si="206">+B216</f>
        <v>Ferry RoRo and Passenger</v>
      </c>
      <c r="C298" s="100" t="str">
        <f t="shared" si="206"/>
        <v>Ferry RoRo and Passenger (GT) 0 - 1,999</v>
      </c>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00"/>
      <c r="AY298" s="140"/>
      <c r="AZ298" s="140"/>
      <c r="BA298" s="140"/>
      <c r="BB298" s="140"/>
      <c r="BC298" s="140"/>
      <c r="BD298" s="140"/>
      <c r="BE298" s="140"/>
      <c r="BF298" s="140"/>
      <c r="BG298" s="140"/>
      <c r="BH298" s="100"/>
      <c r="BI298" s="100"/>
      <c r="BJ298" s="100"/>
      <c r="BK298" s="100"/>
      <c r="BL298" s="100"/>
      <c r="BM298" s="100"/>
      <c r="BN298" s="100"/>
      <c r="BO298" s="100"/>
      <c r="BP298" s="100"/>
      <c r="BQ298" s="100"/>
      <c r="BR298" s="100"/>
      <c r="BS298" s="100"/>
    </row>
    <row r="299" spans="1:71" ht="9.75" hidden="1" customHeight="1" x14ac:dyDescent="0.25">
      <c r="A299" s="87"/>
      <c r="B299" s="100" t="str">
        <f t="shared" ref="B299:C299" si="207">+B217</f>
        <v>Ferry RoRo and Passenger</v>
      </c>
      <c r="C299" s="100" t="str">
        <f t="shared" si="207"/>
        <v>Ferry RoRo and Passenger (GT) 2,000 - 4,999</v>
      </c>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00"/>
      <c r="AY299" s="140"/>
      <c r="AZ299" s="140"/>
      <c r="BA299" s="140"/>
      <c r="BB299" s="140"/>
      <c r="BC299" s="140"/>
      <c r="BD299" s="140"/>
      <c r="BE299" s="140"/>
      <c r="BF299" s="140"/>
      <c r="BG299" s="140"/>
      <c r="BH299" s="100"/>
      <c r="BI299" s="100"/>
      <c r="BJ299" s="100"/>
      <c r="BK299" s="100"/>
      <c r="BL299" s="100"/>
      <c r="BM299" s="100"/>
      <c r="BN299" s="100"/>
      <c r="BO299" s="100"/>
      <c r="BP299" s="100"/>
      <c r="BQ299" s="100"/>
      <c r="BR299" s="100"/>
      <c r="BS299" s="100"/>
    </row>
    <row r="300" spans="1:71" ht="9.75" hidden="1" customHeight="1" x14ac:dyDescent="0.25">
      <c r="A300" s="87"/>
      <c r="B300" s="100" t="str">
        <f t="shared" ref="B300:C300" si="208">+B218</f>
        <v>Ferry RoRo and Passenger</v>
      </c>
      <c r="C300" s="100" t="str">
        <f t="shared" si="208"/>
        <v>Ferry RoRo and Passenger (GT) 5,000 - 9,999</v>
      </c>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00"/>
      <c r="AY300" s="140"/>
      <c r="AZ300" s="140"/>
      <c r="BA300" s="140"/>
      <c r="BB300" s="140"/>
      <c r="BC300" s="140"/>
      <c r="BD300" s="140"/>
      <c r="BE300" s="140"/>
      <c r="BF300" s="140"/>
      <c r="BG300" s="140"/>
      <c r="BH300" s="100"/>
      <c r="BI300" s="100"/>
      <c r="BJ300" s="100"/>
      <c r="BK300" s="100"/>
      <c r="BL300" s="100"/>
      <c r="BM300" s="100"/>
      <c r="BN300" s="100"/>
      <c r="BO300" s="100"/>
      <c r="BP300" s="100"/>
      <c r="BQ300" s="100"/>
      <c r="BR300" s="100"/>
      <c r="BS300" s="100"/>
    </row>
    <row r="301" spans="1:71" ht="9.75" hidden="1" customHeight="1" x14ac:dyDescent="0.25">
      <c r="A301" s="87"/>
      <c r="B301" s="100" t="str">
        <f t="shared" ref="B301:C301" si="209">+B219</f>
        <v>Ferry RoRo and Passenger</v>
      </c>
      <c r="C301" s="100" t="str">
        <f t="shared" si="209"/>
        <v>Ferry RoRo and Passenger (GT) 10,000 - 19,999</v>
      </c>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00"/>
      <c r="AY301" s="140"/>
      <c r="AZ301" s="140"/>
      <c r="BA301" s="140"/>
      <c r="BB301" s="140"/>
      <c r="BC301" s="140"/>
      <c r="BD301" s="140"/>
      <c r="BE301" s="140"/>
      <c r="BF301" s="140"/>
      <c r="BG301" s="140"/>
      <c r="BH301" s="100"/>
      <c r="BI301" s="100"/>
      <c r="BJ301" s="100"/>
      <c r="BK301" s="100"/>
      <c r="BL301" s="100"/>
      <c r="BM301" s="100"/>
      <c r="BN301" s="100"/>
      <c r="BO301" s="100"/>
      <c r="BP301" s="100"/>
      <c r="BQ301" s="100"/>
      <c r="BR301" s="100"/>
      <c r="BS301" s="100"/>
    </row>
    <row r="302" spans="1:71" ht="9.75" hidden="1" customHeight="1" x14ac:dyDescent="0.25">
      <c r="A302" s="87"/>
      <c r="B302" s="100" t="str">
        <f t="shared" ref="B302:C302" si="210">+B220</f>
        <v>Ferry RoRo and Passenger</v>
      </c>
      <c r="C302" s="100" t="str">
        <f t="shared" si="210"/>
        <v>Ferry RoRo and Passenger (GT) &gt;20,000</v>
      </c>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00"/>
      <c r="AY302" s="140"/>
      <c r="AZ302" s="140"/>
      <c r="BA302" s="140"/>
      <c r="BB302" s="140"/>
      <c r="BC302" s="140"/>
      <c r="BD302" s="140"/>
      <c r="BE302" s="140"/>
      <c r="BF302" s="140"/>
      <c r="BG302" s="140"/>
      <c r="BH302" s="100"/>
      <c r="BI302" s="100"/>
      <c r="BJ302" s="100"/>
      <c r="BK302" s="100"/>
      <c r="BL302" s="100"/>
      <c r="BM302" s="100"/>
      <c r="BN302" s="100"/>
      <c r="BO302" s="100"/>
      <c r="BP302" s="100"/>
      <c r="BQ302" s="100"/>
      <c r="BR302" s="100"/>
      <c r="BS302" s="100"/>
    </row>
    <row r="303" spans="1:71" ht="9.75" hidden="1" customHeight="1" x14ac:dyDescent="0.25">
      <c r="A303" s="87"/>
      <c r="B303" s="100" t="str">
        <f t="shared" ref="B303:C303" si="211">+B221</f>
        <v>Refrigerated Bulk</v>
      </c>
      <c r="C303" s="100" t="str">
        <f t="shared" si="211"/>
        <v>Refrigerated Bulk (DWT) 0 - 1,999</v>
      </c>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00"/>
      <c r="AY303" s="140"/>
      <c r="AZ303" s="140"/>
      <c r="BA303" s="140"/>
      <c r="BB303" s="140"/>
      <c r="BC303" s="140"/>
      <c r="BD303" s="140"/>
      <c r="BE303" s="140"/>
      <c r="BF303" s="140"/>
      <c r="BG303" s="140"/>
      <c r="BH303" s="100"/>
      <c r="BI303" s="100"/>
      <c r="BJ303" s="100"/>
      <c r="BK303" s="100"/>
      <c r="BL303" s="100"/>
      <c r="BM303" s="100"/>
      <c r="BN303" s="100"/>
      <c r="BO303" s="100"/>
      <c r="BP303" s="100"/>
      <c r="BQ303" s="100"/>
      <c r="BR303" s="100"/>
      <c r="BS303" s="100"/>
    </row>
    <row r="304" spans="1:71" ht="9.75" hidden="1" customHeight="1" x14ac:dyDescent="0.25">
      <c r="A304" s="87"/>
      <c r="B304" s="100" t="str">
        <f t="shared" ref="B304:C304" si="212">+B222</f>
        <v>Refrigerated Bulk</v>
      </c>
      <c r="C304" s="100" t="str">
        <f t="shared" si="212"/>
        <v>Refrigerated Bulk (DWT) 2,000 - 5,999</v>
      </c>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00"/>
      <c r="AY304" s="140"/>
      <c r="AZ304" s="140"/>
      <c r="BA304" s="140"/>
      <c r="BB304" s="140"/>
      <c r="BC304" s="140"/>
      <c r="BD304" s="140"/>
      <c r="BE304" s="140"/>
      <c r="BF304" s="140"/>
      <c r="BG304" s="140"/>
      <c r="BH304" s="100"/>
      <c r="BI304" s="100"/>
      <c r="BJ304" s="100"/>
      <c r="BK304" s="100"/>
      <c r="BL304" s="100"/>
      <c r="BM304" s="100"/>
      <c r="BN304" s="100"/>
      <c r="BO304" s="100"/>
      <c r="BP304" s="100"/>
      <c r="BQ304" s="100"/>
      <c r="BR304" s="100"/>
      <c r="BS304" s="100"/>
    </row>
    <row r="305" spans="1:71" ht="9.75" hidden="1" customHeight="1" x14ac:dyDescent="0.25">
      <c r="A305" s="87"/>
      <c r="B305" s="100" t="str">
        <f t="shared" ref="B305:C305" si="213">+B223</f>
        <v>Refrigerated Bulk</v>
      </c>
      <c r="C305" s="100" t="str">
        <f t="shared" si="213"/>
        <v>Refrigerated Bulk (DWT) 6,000 - 9,999</v>
      </c>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00"/>
      <c r="AY305" s="140"/>
      <c r="AZ305" s="140"/>
      <c r="BA305" s="140"/>
      <c r="BB305" s="140"/>
      <c r="BC305" s="140"/>
      <c r="BD305" s="140"/>
      <c r="BE305" s="140"/>
      <c r="BF305" s="140"/>
      <c r="BG305" s="140"/>
      <c r="BH305" s="100"/>
      <c r="BI305" s="100"/>
      <c r="BJ305" s="100"/>
      <c r="BK305" s="100"/>
      <c r="BL305" s="100"/>
      <c r="BM305" s="100"/>
      <c r="BN305" s="100"/>
      <c r="BO305" s="100"/>
      <c r="BP305" s="100"/>
      <c r="BQ305" s="100"/>
      <c r="BR305" s="100"/>
      <c r="BS305" s="100"/>
    </row>
    <row r="306" spans="1:71" ht="9.75" hidden="1" customHeight="1" x14ac:dyDescent="0.25">
      <c r="A306" s="87"/>
      <c r="B306" s="100" t="str">
        <f t="shared" ref="B306:C306" si="214">+B224</f>
        <v>Refrigerated Bulk</v>
      </c>
      <c r="C306" s="100" t="str">
        <f t="shared" si="214"/>
        <v>Refrigerated Bulk (DWT) &gt;10,000</v>
      </c>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00"/>
      <c r="AY306" s="140"/>
      <c r="AZ306" s="140"/>
      <c r="BA306" s="140"/>
      <c r="BB306" s="140"/>
      <c r="BC306" s="140"/>
      <c r="BD306" s="140"/>
      <c r="BE306" s="140"/>
      <c r="BF306" s="140"/>
      <c r="BG306" s="140"/>
      <c r="BH306" s="100"/>
      <c r="BI306" s="100"/>
      <c r="BJ306" s="100"/>
      <c r="BK306" s="100"/>
      <c r="BL306" s="100"/>
      <c r="BM306" s="100"/>
      <c r="BN306" s="100"/>
      <c r="BO306" s="100"/>
      <c r="BP306" s="100"/>
      <c r="BQ306" s="100"/>
      <c r="BR306" s="100"/>
      <c r="BS306" s="100"/>
    </row>
    <row r="307" spans="1:71" ht="9.75" hidden="1" customHeight="1" x14ac:dyDescent="0.25">
      <c r="A307" s="87"/>
      <c r="B307" s="100" t="str">
        <f t="shared" ref="B307:C307" si="215">+B225</f>
        <v>RoRo</v>
      </c>
      <c r="C307" s="100" t="str">
        <f t="shared" si="215"/>
        <v>RoRo (DWT) 0 - 4,999</v>
      </c>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00"/>
      <c r="AY307" s="140"/>
      <c r="AZ307" s="140"/>
      <c r="BA307" s="140"/>
      <c r="BB307" s="140"/>
      <c r="BC307" s="140"/>
      <c r="BD307" s="140"/>
      <c r="BE307" s="140"/>
      <c r="BF307" s="140"/>
      <c r="BG307" s="140"/>
      <c r="BH307" s="100"/>
      <c r="BI307" s="100"/>
      <c r="BJ307" s="100"/>
      <c r="BK307" s="100"/>
      <c r="BL307" s="100"/>
      <c r="BM307" s="100"/>
      <c r="BN307" s="100"/>
      <c r="BO307" s="100"/>
      <c r="BP307" s="100"/>
      <c r="BQ307" s="100"/>
      <c r="BR307" s="100"/>
      <c r="BS307" s="100"/>
    </row>
    <row r="308" spans="1:71" ht="9.75" hidden="1" customHeight="1" x14ac:dyDescent="0.25">
      <c r="A308" s="87"/>
      <c r="B308" s="100" t="str">
        <f t="shared" ref="B308:C308" si="216">+B226</f>
        <v>RoRo</v>
      </c>
      <c r="C308" s="100" t="str">
        <f t="shared" si="216"/>
        <v>RoRo (DWT) 5,000 - 9,999</v>
      </c>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00"/>
      <c r="AY308" s="140"/>
      <c r="AZ308" s="140"/>
      <c r="BA308" s="140"/>
      <c r="BB308" s="140"/>
      <c r="BC308" s="140"/>
      <c r="BD308" s="140"/>
      <c r="BE308" s="140"/>
      <c r="BF308" s="140"/>
      <c r="BG308" s="140"/>
      <c r="BH308" s="100"/>
      <c r="BI308" s="100"/>
      <c r="BJ308" s="100"/>
      <c r="BK308" s="100"/>
      <c r="BL308" s="100"/>
      <c r="BM308" s="100"/>
      <c r="BN308" s="100"/>
      <c r="BO308" s="100"/>
      <c r="BP308" s="100"/>
      <c r="BQ308" s="100"/>
      <c r="BR308" s="100"/>
      <c r="BS308" s="100"/>
    </row>
    <row r="309" spans="1:71" ht="9.75" hidden="1" customHeight="1" x14ac:dyDescent="0.25">
      <c r="A309" s="87"/>
      <c r="B309" s="100" t="str">
        <f t="shared" ref="B309:C309" si="217">+B227</f>
        <v>RoRo</v>
      </c>
      <c r="C309" s="100" t="str">
        <f t="shared" si="217"/>
        <v>RoRo (DWT) 10,000 - 14,999</v>
      </c>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00"/>
      <c r="AY309" s="140"/>
      <c r="AZ309" s="140"/>
      <c r="BA309" s="140"/>
      <c r="BB309" s="140"/>
      <c r="BC309" s="140"/>
      <c r="BD309" s="140"/>
      <c r="BE309" s="140"/>
      <c r="BF309" s="140"/>
      <c r="BG309" s="140"/>
      <c r="BH309" s="100"/>
      <c r="BI309" s="100"/>
      <c r="BJ309" s="100"/>
      <c r="BK309" s="100"/>
      <c r="BL309" s="100"/>
      <c r="BM309" s="100"/>
      <c r="BN309" s="100"/>
      <c r="BO309" s="100"/>
      <c r="BP309" s="100"/>
      <c r="BQ309" s="100"/>
      <c r="BR309" s="100"/>
      <c r="BS309" s="100"/>
    </row>
    <row r="310" spans="1:71" ht="9.75" hidden="1" customHeight="1" x14ac:dyDescent="0.25">
      <c r="A310" s="87"/>
      <c r="B310" s="100" t="str">
        <f t="shared" ref="B310:C310" si="218">+B228</f>
        <v>RoRo</v>
      </c>
      <c r="C310" s="100" t="str">
        <f t="shared" si="218"/>
        <v>RoRo (DWT) &gt;15,000</v>
      </c>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00"/>
      <c r="AY310" s="140"/>
      <c r="AZ310" s="140"/>
      <c r="BA310" s="140"/>
      <c r="BB310" s="140"/>
      <c r="BC310" s="140"/>
      <c r="BD310" s="140"/>
      <c r="BE310" s="140"/>
      <c r="BF310" s="140"/>
      <c r="BG310" s="140"/>
      <c r="BH310" s="100"/>
      <c r="BI310" s="100"/>
      <c r="BJ310" s="100"/>
      <c r="BK310" s="100"/>
      <c r="BL310" s="100"/>
      <c r="BM310" s="100"/>
      <c r="BN310" s="100"/>
      <c r="BO310" s="100"/>
      <c r="BP310" s="100"/>
      <c r="BQ310" s="100"/>
      <c r="BR310" s="100"/>
      <c r="BS310" s="100"/>
    </row>
    <row r="311" spans="1:71" ht="9.75" hidden="1" customHeight="1" x14ac:dyDescent="0.25">
      <c r="A311" s="87"/>
      <c r="B311" s="100" t="str">
        <f t="shared" ref="B311:C311" si="219">+B229</f>
        <v>Vehicle Carrier</v>
      </c>
      <c r="C311" s="100" t="str">
        <f t="shared" si="219"/>
        <v>Vehicle Carrier (GT) 0 - 29,999</v>
      </c>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00"/>
      <c r="AY311" s="140"/>
      <c r="AZ311" s="140"/>
      <c r="BA311" s="140"/>
      <c r="BB311" s="140"/>
      <c r="BC311" s="140"/>
      <c r="BD311" s="140"/>
      <c r="BE311" s="140"/>
      <c r="BF311" s="140"/>
      <c r="BG311" s="140"/>
      <c r="BH311" s="100"/>
      <c r="BI311" s="100"/>
      <c r="BJ311" s="100"/>
      <c r="BK311" s="100"/>
      <c r="BL311" s="100"/>
      <c r="BM311" s="100"/>
      <c r="BN311" s="100"/>
      <c r="BO311" s="100"/>
      <c r="BP311" s="100"/>
      <c r="BQ311" s="100"/>
      <c r="BR311" s="100"/>
      <c r="BS311" s="100"/>
    </row>
    <row r="312" spans="1:71" ht="9.75" hidden="1" customHeight="1" x14ac:dyDescent="0.25">
      <c r="A312" s="87"/>
      <c r="B312" s="100" t="str">
        <f t="shared" ref="B312:C312" si="220">+B230</f>
        <v>Vehicle Carrier</v>
      </c>
      <c r="C312" s="100" t="str">
        <f t="shared" si="220"/>
        <v>Vehicle Carrier (GT) 30,000 - 49,999</v>
      </c>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00"/>
      <c r="AY312" s="140"/>
      <c r="AZ312" s="140"/>
      <c r="BA312" s="140"/>
      <c r="BB312" s="140"/>
      <c r="BC312" s="140"/>
      <c r="BD312" s="140"/>
      <c r="BE312" s="140"/>
      <c r="BF312" s="140"/>
      <c r="BG312" s="140"/>
      <c r="BH312" s="100"/>
      <c r="BI312" s="100"/>
      <c r="BJ312" s="100"/>
      <c r="BK312" s="100"/>
      <c r="BL312" s="100"/>
      <c r="BM312" s="100"/>
      <c r="BN312" s="100"/>
      <c r="BO312" s="100"/>
      <c r="BP312" s="100"/>
      <c r="BQ312" s="100"/>
      <c r="BR312" s="100"/>
      <c r="BS312" s="100"/>
    </row>
    <row r="313" spans="1:71" ht="9.75" hidden="1" customHeight="1" x14ac:dyDescent="0.25">
      <c r="A313" s="87"/>
      <c r="B313" s="100" t="str">
        <f t="shared" ref="B313:C313" si="221">+B231</f>
        <v>Vehicle Carrier</v>
      </c>
      <c r="C313" s="100" t="str">
        <f t="shared" si="221"/>
        <v>Vehicle Carrier (GT) &gt;50,000</v>
      </c>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00"/>
      <c r="AY313" s="140"/>
      <c r="AZ313" s="140"/>
      <c r="BA313" s="140"/>
      <c r="BB313" s="140"/>
      <c r="BC313" s="140"/>
      <c r="BD313" s="140"/>
      <c r="BE313" s="140"/>
      <c r="BF313" s="140"/>
      <c r="BG313" s="140"/>
      <c r="BH313" s="100"/>
      <c r="BI313" s="100"/>
      <c r="BJ313" s="100"/>
      <c r="BK313" s="100"/>
      <c r="BL313" s="100"/>
      <c r="BM313" s="100"/>
      <c r="BN313" s="100"/>
      <c r="BO313" s="100"/>
      <c r="BP313" s="100"/>
      <c r="BQ313" s="100"/>
      <c r="BR313" s="100"/>
      <c r="BS313" s="100"/>
    </row>
    <row r="314" spans="1:71" ht="9.75" hidden="1" customHeight="1" x14ac:dyDescent="0.25">
      <c r="A314" s="87"/>
      <c r="B314" s="100" t="str">
        <f t="shared" ref="B314:C314" si="222">+B232</f>
        <v>Offshore</v>
      </c>
      <c r="C314" s="100" t="str">
        <f t="shared" si="222"/>
        <v>Offshore (GT) 0-+</v>
      </c>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00"/>
      <c r="AY314" s="140"/>
      <c r="AZ314" s="140"/>
      <c r="BA314" s="140"/>
      <c r="BB314" s="140"/>
      <c r="BC314" s="140"/>
      <c r="BD314" s="140"/>
      <c r="BE314" s="140"/>
      <c r="BF314" s="140"/>
      <c r="BG314" s="140"/>
      <c r="BH314" s="100"/>
      <c r="BI314" s="100"/>
      <c r="BJ314" s="100"/>
      <c r="BK314" s="100"/>
      <c r="BL314" s="100"/>
      <c r="BM314" s="100"/>
      <c r="BN314" s="100"/>
      <c r="BO314" s="100"/>
      <c r="BP314" s="100"/>
      <c r="BQ314" s="100"/>
      <c r="BR314" s="100"/>
      <c r="BS314" s="100"/>
    </row>
    <row r="315" spans="1:71" ht="9.75" hidden="1" customHeight="1" x14ac:dyDescent="0.25">
      <c r="A315" s="87"/>
      <c r="B315" s="100" t="str">
        <f t="shared" ref="B315:C315" si="223">+B233</f>
        <v>Bulk Carrier</v>
      </c>
      <c r="C315" s="100" t="str">
        <f t="shared" si="223"/>
        <v>Bulk Carrier Default</v>
      </c>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00"/>
      <c r="AY315" s="140"/>
      <c r="AZ315" s="140"/>
      <c r="BA315" s="140"/>
      <c r="BB315" s="140"/>
      <c r="BC315" s="140"/>
      <c r="BD315" s="140"/>
      <c r="BE315" s="140"/>
      <c r="BF315" s="140"/>
      <c r="BG315" s="140"/>
      <c r="BH315" s="100"/>
      <c r="BI315" s="100"/>
      <c r="BJ315" s="100"/>
      <c r="BK315" s="100"/>
      <c r="BL315" s="100"/>
      <c r="BM315" s="100"/>
      <c r="BN315" s="100"/>
      <c r="BO315" s="100"/>
      <c r="BP315" s="100"/>
      <c r="BQ315" s="100"/>
      <c r="BR315" s="100"/>
      <c r="BS315" s="100"/>
    </row>
    <row r="316" spans="1:71" ht="9.75" hidden="1" customHeight="1" x14ac:dyDescent="0.25">
      <c r="A316" s="87"/>
      <c r="B316" s="100" t="str">
        <f t="shared" ref="B316:C316" si="224">+B234</f>
        <v>Chemical Tanker</v>
      </c>
      <c r="C316" s="100" t="str">
        <f t="shared" si="224"/>
        <v>Chemical Tanker Default</v>
      </c>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00"/>
      <c r="AY316" s="140"/>
      <c r="AZ316" s="140"/>
      <c r="BA316" s="140"/>
      <c r="BB316" s="140"/>
      <c r="BC316" s="140"/>
      <c r="BD316" s="140"/>
      <c r="BE316" s="140"/>
      <c r="BF316" s="140"/>
      <c r="BG316" s="140"/>
      <c r="BH316" s="100"/>
      <c r="BI316" s="100"/>
      <c r="BJ316" s="100"/>
      <c r="BK316" s="100"/>
      <c r="BL316" s="100"/>
      <c r="BM316" s="100"/>
      <c r="BN316" s="100"/>
      <c r="BO316" s="100"/>
      <c r="BP316" s="100"/>
      <c r="BQ316" s="100"/>
      <c r="BR316" s="100"/>
      <c r="BS316" s="100"/>
    </row>
    <row r="317" spans="1:71" ht="9.75" hidden="1" customHeight="1" x14ac:dyDescent="0.25">
      <c r="A317" s="87"/>
      <c r="B317" s="100" t="str">
        <f t="shared" ref="B317:C317" si="225">+B235</f>
        <v>Container</v>
      </c>
      <c r="C317" s="100" t="str">
        <f t="shared" si="225"/>
        <v>Container Default</v>
      </c>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00"/>
      <c r="AY317" s="140"/>
      <c r="AZ317" s="140"/>
      <c r="BA317" s="140"/>
      <c r="BB317" s="140"/>
      <c r="BC317" s="140"/>
      <c r="BD317" s="140"/>
      <c r="BE317" s="140"/>
      <c r="BF317" s="140"/>
      <c r="BG317" s="140"/>
      <c r="BH317" s="100"/>
      <c r="BI317" s="100"/>
      <c r="BJ317" s="100"/>
      <c r="BK317" s="100"/>
      <c r="BL317" s="100"/>
      <c r="BM317" s="100"/>
      <c r="BN317" s="100"/>
      <c r="BO317" s="100"/>
      <c r="BP317" s="100"/>
      <c r="BQ317" s="100"/>
      <c r="BR317" s="100"/>
      <c r="BS317" s="100"/>
    </row>
    <row r="318" spans="1:71" ht="9.75" hidden="1" customHeight="1" x14ac:dyDescent="0.25">
      <c r="A318" s="87"/>
      <c r="B318" s="100" t="str">
        <f t="shared" ref="B318:C318" si="226">+B236</f>
        <v>General Cargo</v>
      </c>
      <c r="C318" s="100" t="str">
        <f t="shared" si="226"/>
        <v>General Cargo Default</v>
      </c>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00"/>
      <c r="AY318" s="140"/>
      <c r="AZ318" s="140"/>
      <c r="BA318" s="140"/>
      <c r="BB318" s="140"/>
      <c r="BC318" s="140"/>
      <c r="BD318" s="140"/>
      <c r="BE318" s="140"/>
      <c r="BF318" s="140"/>
      <c r="BG318" s="140"/>
      <c r="BH318" s="100"/>
      <c r="BI318" s="100"/>
      <c r="BJ318" s="100"/>
      <c r="BK318" s="100"/>
      <c r="BL318" s="100"/>
      <c r="BM318" s="100"/>
      <c r="BN318" s="100"/>
      <c r="BO318" s="100"/>
      <c r="BP318" s="100"/>
      <c r="BQ318" s="100"/>
      <c r="BR318" s="100"/>
      <c r="BS318" s="100"/>
    </row>
    <row r="319" spans="1:71" ht="9.75" hidden="1" customHeight="1" x14ac:dyDescent="0.25">
      <c r="A319" s="87"/>
      <c r="B319" s="100" t="str">
        <f t="shared" ref="B319:C319" si="227">+B237</f>
        <v>Liquefied Gas Tanker</v>
      </c>
      <c r="C319" s="100" t="str">
        <f t="shared" si="227"/>
        <v>Liquefied Gas Tanker Default</v>
      </c>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00"/>
      <c r="AY319" s="140"/>
      <c r="AZ319" s="140"/>
      <c r="BA319" s="140"/>
      <c r="BB319" s="140"/>
      <c r="BC319" s="140"/>
      <c r="BD319" s="140"/>
      <c r="BE319" s="140"/>
      <c r="BF319" s="140"/>
      <c r="BG319" s="140"/>
      <c r="BH319" s="100"/>
      <c r="BI319" s="100"/>
      <c r="BJ319" s="100"/>
      <c r="BK319" s="100"/>
      <c r="BL319" s="100"/>
      <c r="BM319" s="100"/>
      <c r="BN319" s="100"/>
      <c r="BO319" s="100"/>
      <c r="BP319" s="100"/>
      <c r="BQ319" s="100"/>
      <c r="BR319" s="100"/>
      <c r="BS319" s="100"/>
    </row>
    <row r="320" spans="1:71" ht="9.75" hidden="1" customHeight="1" x14ac:dyDescent="0.25">
      <c r="A320" s="87"/>
      <c r="B320" s="100" t="str">
        <f t="shared" ref="B320:C320" si="228">+B238</f>
        <v>Oil Tanker</v>
      </c>
      <c r="C320" s="100" t="str">
        <f t="shared" si="228"/>
        <v>Oil Tanker Default</v>
      </c>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00"/>
      <c r="AY320" s="140"/>
      <c r="AZ320" s="140"/>
      <c r="BA320" s="140"/>
      <c r="BB320" s="140"/>
      <c r="BC320" s="140"/>
      <c r="BD320" s="140"/>
      <c r="BE320" s="140"/>
      <c r="BF320" s="140"/>
      <c r="BG320" s="140"/>
      <c r="BH320" s="100"/>
      <c r="BI320" s="100"/>
      <c r="BJ320" s="100"/>
      <c r="BK320" s="100"/>
      <c r="BL320" s="100"/>
      <c r="BM320" s="100"/>
      <c r="BN320" s="100"/>
      <c r="BO320" s="100"/>
      <c r="BP320" s="100"/>
      <c r="BQ320" s="100"/>
      <c r="BR320" s="100"/>
      <c r="BS320" s="100"/>
    </row>
    <row r="321" spans="1:71" ht="9.75" hidden="1" customHeight="1" x14ac:dyDescent="0.25">
      <c r="A321" s="87"/>
      <c r="B321" s="100" t="str">
        <f t="shared" ref="B321:C321" si="229">+B239</f>
        <v>Other Liquids Tankers</v>
      </c>
      <c r="C321" s="100" t="str">
        <f t="shared" si="229"/>
        <v>Other Liquids Tankers Default</v>
      </c>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00"/>
      <c r="AY321" s="140"/>
      <c r="AZ321" s="140"/>
      <c r="BA321" s="140"/>
      <c r="BB321" s="140"/>
      <c r="BC321" s="140"/>
      <c r="BD321" s="140"/>
      <c r="BE321" s="140"/>
      <c r="BF321" s="140"/>
      <c r="BG321" s="140"/>
      <c r="BH321" s="100"/>
      <c r="BI321" s="100"/>
      <c r="BJ321" s="100"/>
      <c r="BK321" s="100"/>
      <c r="BL321" s="100"/>
      <c r="BM321" s="100"/>
      <c r="BN321" s="100"/>
      <c r="BO321" s="100"/>
      <c r="BP321" s="100"/>
      <c r="BQ321" s="100"/>
      <c r="BR321" s="100"/>
      <c r="BS321" s="100"/>
    </row>
    <row r="322" spans="1:71" ht="9.75" hidden="1" customHeight="1" x14ac:dyDescent="0.25">
      <c r="A322" s="87"/>
      <c r="B322" s="100" t="str">
        <f t="shared" ref="B322:C322" si="230">+B240</f>
        <v>Ferry Passenger Only</v>
      </c>
      <c r="C322" s="100" t="str">
        <f t="shared" si="230"/>
        <v>Ferry Passenger Only Default</v>
      </c>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00"/>
      <c r="AY322" s="140"/>
      <c r="AZ322" s="140"/>
      <c r="BA322" s="140"/>
      <c r="BB322" s="140"/>
      <c r="BC322" s="140"/>
      <c r="BD322" s="140"/>
      <c r="BE322" s="140"/>
      <c r="BF322" s="140"/>
      <c r="BG322" s="140"/>
      <c r="BH322" s="100"/>
      <c r="BI322" s="100"/>
      <c r="BJ322" s="100"/>
      <c r="BK322" s="100"/>
      <c r="BL322" s="100"/>
      <c r="BM322" s="100"/>
      <c r="BN322" s="100"/>
      <c r="BO322" s="100"/>
      <c r="BP322" s="100"/>
      <c r="BQ322" s="100"/>
      <c r="BR322" s="100"/>
      <c r="BS322" s="100"/>
    </row>
    <row r="323" spans="1:71" ht="9.75" hidden="1" customHeight="1" x14ac:dyDescent="0.25">
      <c r="A323" s="87"/>
      <c r="B323" s="100" t="str">
        <f t="shared" ref="B323:C323" si="231">+B241</f>
        <v>Cruise</v>
      </c>
      <c r="C323" s="100" t="str">
        <f t="shared" si="231"/>
        <v>Cruise Default</v>
      </c>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00"/>
      <c r="AY323" s="140"/>
      <c r="AZ323" s="140"/>
      <c r="BA323" s="140"/>
      <c r="BB323" s="140"/>
      <c r="BC323" s="140"/>
      <c r="BD323" s="140"/>
      <c r="BE323" s="140"/>
      <c r="BF323" s="140"/>
      <c r="BG323" s="140"/>
      <c r="BH323" s="100"/>
      <c r="BI323" s="100"/>
      <c r="BJ323" s="100"/>
      <c r="BK323" s="100"/>
      <c r="BL323" s="100"/>
      <c r="BM323" s="100"/>
      <c r="BN323" s="100"/>
      <c r="BO323" s="100"/>
      <c r="BP323" s="100"/>
      <c r="BQ323" s="100"/>
      <c r="BR323" s="100"/>
      <c r="BS323" s="100"/>
    </row>
    <row r="324" spans="1:71" ht="9.75" hidden="1" customHeight="1" x14ac:dyDescent="0.25">
      <c r="A324" s="87"/>
      <c r="B324" s="100" t="str">
        <f t="shared" ref="B324:C324" si="232">+B242</f>
        <v>Ferry RoRo and Passenger</v>
      </c>
      <c r="C324" s="100" t="str">
        <f t="shared" si="232"/>
        <v>Ferry RoRo and Passenger Default</v>
      </c>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00"/>
      <c r="AY324" s="140"/>
      <c r="AZ324" s="140"/>
      <c r="BA324" s="140"/>
      <c r="BB324" s="140"/>
      <c r="BC324" s="140"/>
      <c r="BD324" s="140"/>
      <c r="BE324" s="140"/>
      <c r="BF324" s="140"/>
      <c r="BG324" s="140"/>
      <c r="BH324" s="100"/>
      <c r="BI324" s="100"/>
      <c r="BJ324" s="100"/>
      <c r="BK324" s="100"/>
      <c r="BL324" s="100"/>
      <c r="BM324" s="100"/>
      <c r="BN324" s="100"/>
      <c r="BO324" s="100"/>
      <c r="BP324" s="100"/>
      <c r="BQ324" s="100"/>
      <c r="BR324" s="100"/>
      <c r="BS324" s="100"/>
    </row>
    <row r="325" spans="1:71" ht="9.75" hidden="1" customHeight="1" x14ac:dyDescent="0.25">
      <c r="A325" s="87"/>
      <c r="B325" s="100" t="str">
        <f t="shared" ref="B325:C325" si="233">+B243</f>
        <v>Refrigerated Bulk</v>
      </c>
      <c r="C325" s="100" t="str">
        <f t="shared" si="233"/>
        <v>Refrigerated Bulk Default</v>
      </c>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00"/>
      <c r="AY325" s="140"/>
      <c r="AZ325" s="140"/>
      <c r="BA325" s="140"/>
      <c r="BB325" s="140"/>
      <c r="BC325" s="140"/>
      <c r="BD325" s="140"/>
      <c r="BE325" s="140"/>
      <c r="BF325" s="140"/>
      <c r="BG325" s="140"/>
      <c r="BH325" s="100"/>
      <c r="BI325" s="100"/>
      <c r="BJ325" s="100"/>
      <c r="BK325" s="100"/>
      <c r="BL325" s="100"/>
      <c r="BM325" s="100"/>
      <c r="BN325" s="100"/>
      <c r="BO325" s="100"/>
      <c r="BP325" s="100"/>
      <c r="BQ325" s="100"/>
      <c r="BR325" s="100"/>
      <c r="BS325" s="100"/>
    </row>
    <row r="326" spans="1:71" ht="9.75" hidden="1" customHeight="1" x14ac:dyDescent="0.25">
      <c r="A326" s="87"/>
      <c r="B326" s="100" t="str">
        <f t="shared" ref="B326:C326" si="234">+B244</f>
        <v>RoRo</v>
      </c>
      <c r="C326" s="100" t="str">
        <f t="shared" si="234"/>
        <v>RoRo Default</v>
      </c>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00"/>
      <c r="AY326" s="140"/>
      <c r="AZ326" s="140"/>
      <c r="BA326" s="140"/>
      <c r="BB326" s="140"/>
      <c r="BC326" s="140"/>
      <c r="BD326" s="140"/>
      <c r="BE326" s="140"/>
      <c r="BF326" s="140"/>
      <c r="BG326" s="140"/>
      <c r="BH326" s="100"/>
      <c r="BI326" s="100"/>
      <c r="BJ326" s="100"/>
      <c r="BK326" s="100"/>
      <c r="BL326" s="100"/>
      <c r="BM326" s="100"/>
      <c r="BN326" s="100"/>
      <c r="BO326" s="100"/>
      <c r="BP326" s="100"/>
      <c r="BQ326" s="100"/>
      <c r="BR326" s="100"/>
      <c r="BS326" s="100"/>
    </row>
    <row r="327" spans="1:71" ht="9.75" hidden="1" customHeight="1" x14ac:dyDescent="0.25">
      <c r="A327" s="87"/>
      <c r="B327" s="100" t="str">
        <f t="shared" ref="B327:C327" si="235">+B245</f>
        <v>Vehicle Carrier</v>
      </c>
      <c r="C327" s="100" t="str">
        <f t="shared" si="235"/>
        <v>Vehicle Carrier Default</v>
      </c>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00"/>
      <c r="AY327" s="140"/>
      <c r="AZ327" s="140"/>
      <c r="BA327" s="140"/>
      <c r="BB327" s="140"/>
      <c r="BC327" s="140"/>
      <c r="BD327" s="140"/>
      <c r="BE327" s="140"/>
      <c r="BF327" s="140"/>
      <c r="BG327" s="140"/>
      <c r="BH327" s="100"/>
      <c r="BI327" s="100"/>
      <c r="BJ327" s="100"/>
      <c r="BK327" s="100"/>
      <c r="BL327" s="100"/>
      <c r="BM327" s="100"/>
      <c r="BN327" s="100"/>
      <c r="BO327" s="100"/>
      <c r="BP327" s="100"/>
      <c r="BQ327" s="100"/>
      <c r="BR327" s="100"/>
      <c r="BS327" s="100"/>
    </row>
    <row r="328" spans="1:71" ht="9.75" hidden="1" customHeight="1" x14ac:dyDescent="0.25">
      <c r="A328" s="87"/>
      <c r="B328" s="100" t="str">
        <f t="shared" ref="B328:C328" si="236">+B246</f>
        <v>Offshore</v>
      </c>
      <c r="C328" s="100" t="str">
        <f t="shared" si="236"/>
        <v>Offshore Default</v>
      </c>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00"/>
      <c r="AY328" s="140"/>
      <c r="AZ328" s="140"/>
      <c r="BA328" s="140"/>
      <c r="BB328" s="140"/>
      <c r="BC328" s="140"/>
      <c r="BD328" s="140"/>
      <c r="BE328" s="140"/>
      <c r="BF328" s="140"/>
      <c r="BG328" s="140"/>
      <c r="BH328" s="100"/>
      <c r="BI328" s="100"/>
      <c r="BJ328" s="100"/>
      <c r="BK328" s="100"/>
      <c r="BL328" s="100"/>
      <c r="BM328" s="100"/>
      <c r="BN328" s="100"/>
      <c r="BO328" s="100"/>
      <c r="BP328" s="100"/>
      <c r="BQ328" s="100"/>
      <c r="BR328" s="100"/>
      <c r="BS328" s="100"/>
    </row>
    <row r="329" spans="1:71" ht="9.75" hidden="1" customHeight="1" x14ac:dyDescent="0.25">
      <c r="A329" s="87"/>
      <c r="B329" s="100"/>
      <c r="C329" s="100"/>
      <c r="D329" s="140"/>
      <c r="E329" s="100"/>
      <c r="F329" s="100"/>
      <c r="G329" s="100"/>
      <c r="H329" s="100"/>
      <c r="I329" s="140"/>
      <c r="J329" s="100"/>
      <c r="K329" s="100"/>
      <c r="L329" s="100"/>
      <c r="M329" s="100"/>
      <c r="N329" s="140"/>
      <c r="O329" s="100"/>
      <c r="P329" s="100"/>
      <c r="Q329" s="100"/>
      <c r="R329" s="100"/>
      <c r="S329" s="140"/>
      <c r="T329" s="100"/>
      <c r="U329" s="100"/>
      <c r="V329" s="100"/>
      <c r="W329" s="100"/>
      <c r="X329" s="140"/>
      <c r="Y329" s="100"/>
      <c r="Z329" s="100"/>
      <c r="AA329" s="100"/>
      <c r="AB329" s="100"/>
      <c r="AC329" s="140"/>
      <c r="AD329" s="100"/>
      <c r="AE329" s="100"/>
      <c r="AF329" s="100"/>
      <c r="AG329" s="100"/>
      <c r="AH329" s="140"/>
      <c r="AI329" s="100"/>
      <c r="AJ329" s="100"/>
      <c r="AK329" s="100"/>
      <c r="AL329" s="100"/>
      <c r="AM329" s="140"/>
      <c r="AN329" s="100"/>
      <c r="AO329" s="100"/>
      <c r="AP329" s="100"/>
      <c r="AQ329" s="100"/>
      <c r="AR329" s="140"/>
      <c r="AS329" s="100"/>
      <c r="AT329" s="100"/>
      <c r="AU329" s="100"/>
      <c r="AV329" s="100"/>
      <c r="AW329" s="140"/>
      <c r="AX329" s="140"/>
      <c r="AY329" s="140"/>
      <c r="AZ329" s="140"/>
      <c r="BA329" s="140"/>
      <c r="BB329" s="140"/>
      <c r="BC329" s="140"/>
      <c r="BD329" s="140"/>
      <c r="BE329" s="140"/>
      <c r="BF329" s="140"/>
      <c r="BG329" s="140"/>
      <c r="BH329" s="100"/>
      <c r="BI329" s="100"/>
      <c r="BJ329" s="100"/>
      <c r="BK329" s="100"/>
      <c r="BL329" s="100"/>
      <c r="BM329" s="100"/>
      <c r="BN329" s="100"/>
      <c r="BO329" s="100"/>
      <c r="BP329" s="100"/>
      <c r="BQ329" s="100"/>
      <c r="BR329" s="100"/>
      <c r="BS329" s="100"/>
    </row>
    <row r="330" spans="1:71" ht="9.75" hidden="1" customHeight="1" x14ac:dyDescent="0.25">
      <c r="A330" s="87"/>
      <c r="B330" s="135" t="s">
        <v>102</v>
      </c>
      <c r="C330" s="135"/>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17"/>
      <c r="AY330" s="140"/>
      <c r="AZ330" s="140"/>
      <c r="BA330" s="140"/>
      <c r="BB330" s="140"/>
      <c r="BC330" s="140"/>
      <c r="BD330" s="140"/>
      <c r="BE330" s="140"/>
      <c r="BF330" s="140"/>
      <c r="BG330" s="140"/>
      <c r="BH330" s="100"/>
      <c r="BI330" s="100"/>
      <c r="BJ330" s="100"/>
      <c r="BK330" s="100"/>
      <c r="BL330" s="100"/>
      <c r="BM330" s="100"/>
      <c r="BN330" s="100"/>
      <c r="BO330" s="100"/>
      <c r="BP330" s="100"/>
      <c r="BQ330" s="100"/>
      <c r="BR330" s="100"/>
      <c r="BS330" s="100"/>
    </row>
    <row r="331" spans="1:71" ht="9.75" hidden="1" customHeight="1" x14ac:dyDescent="0.25">
      <c r="A331" s="87"/>
      <c r="B331" s="137" t="s">
        <v>300</v>
      </c>
      <c r="C331" s="137"/>
      <c r="D331" s="138">
        <v>2015</v>
      </c>
      <c r="E331" s="136">
        <v>2016</v>
      </c>
      <c r="F331" s="136">
        <v>2017</v>
      </c>
      <c r="G331" s="136">
        <v>2018</v>
      </c>
      <c r="H331" s="136">
        <v>2019</v>
      </c>
      <c r="I331" s="138">
        <v>2020</v>
      </c>
      <c r="J331" s="136">
        <v>2021</v>
      </c>
      <c r="K331" s="136">
        <v>2022</v>
      </c>
      <c r="L331" s="136">
        <v>2023</v>
      </c>
      <c r="M331" s="136">
        <v>2024</v>
      </c>
      <c r="N331" s="138">
        <v>2025</v>
      </c>
      <c r="O331" s="136">
        <v>2026</v>
      </c>
      <c r="P331" s="136">
        <v>2027</v>
      </c>
      <c r="Q331" s="136">
        <v>2028</v>
      </c>
      <c r="R331" s="136">
        <v>2029</v>
      </c>
      <c r="S331" s="138">
        <v>2030</v>
      </c>
      <c r="T331" s="136">
        <v>2031</v>
      </c>
      <c r="U331" s="136">
        <v>2032</v>
      </c>
      <c r="V331" s="136">
        <v>2033</v>
      </c>
      <c r="W331" s="136">
        <v>2034</v>
      </c>
      <c r="X331" s="138">
        <v>2035</v>
      </c>
      <c r="Y331" s="136">
        <v>2036</v>
      </c>
      <c r="Z331" s="136">
        <v>2037</v>
      </c>
      <c r="AA331" s="136">
        <v>2038</v>
      </c>
      <c r="AB331" s="136">
        <v>2039</v>
      </c>
      <c r="AC331" s="138">
        <v>2040</v>
      </c>
      <c r="AD331" s="136">
        <v>2041</v>
      </c>
      <c r="AE331" s="136">
        <v>2042</v>
      </c>
      <c r="AF331" s="136">
        <v>2043</v>
      </c>
      <c r="AG331" s="136">
        <v>2044</v>
      </c>
      <c r="AH331" s="138">
        <v>2045</v>
      </c>
      <c r="AI331" s="136">
        <v>2046</v>
      </c>
      <c r="AJ331" s="136">
        <v>2047</v>
      </c>
      <c r="AK331" s="136">
        <v>2048</v>
      </c>
      <c r="AL331" s="136">
        <v>2049</v>
      </c>
      <c r="AM331" s="138">
        <v>2050</v>
      </c>
      <c r="AN331" s="136"/>
      <c r="AO331" s="136"/>
      <c r="AP331" s="136"/>
      <c r="AQ331" s="136"/>
      <c r="AR331" s="136"/>
      <c r="AS331" s="136"/>
      <c r="AT331" s="136"/>
      <c r="AU331" s="136"/>
      <c r="AV331" s="136"/>
      <c r="AW331" s="136"/>
      <c r="AX331" s="134"/>
      <c r="AY331" s="100"/>
      <c r="AZ331" s="140"/>
      <c r="BA331" s="140"/>
      <c r="BB331" s="140"/>
      <c r="BC331" s="140"/>
      <c r="BD331" s="140"/>
      <c r="BE331" s="140"/>
      <c r="BF331" s="140"/>
      <c r="BG331" s="140"/>
      <c r="BH331" s="100"/>
      <c r="BI331" s="100"/>
      <c r="BJ331" s="100"/>
      <c r="BK331" s="100"/>
      <c r="BL331" s="100"/>
      <c r="BM331" s="100"/>
      <c r="BN331" s="100"/>
      <c r="BO331" s="100"/>
      <c r="BP331" s="100"/>
      <c r="BQ331" s="100"/>
      <c r="BR331" s="100"/>
      <c r="BS331" s="100"/>
    </row>
    <row r="332" spans="1:71" ht="9.75" hidden="1" customHeight="1" x14ac:dyDescent="0.25">
      <c r="A332" s="87"/>
      <c r="B332" s="100" t="str">
        <f t="shared" ref="B332:C332" si="237">+B250</f>
        <v>Bulk Carrier</v>
      </c>
      <c r="C332" s="100" t="str">
        <f t="shared" si="237"/>
        <v>Bulk Carrier (DWT) 0 - 9,999</v>
      </c>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17"/>
      <c r="AY332" s="140"/>
      <c r="AZ332" s="140"/>
      <c r="BA332" s="140"/>
      <c r="BB332" s="140"/>
      <c r="BC332" s="140"/>
      <c r="BD332" s="140"/>
      <c r="BE332" s="140"/>
      <c r="BF332" s="140"/>
      <c r="BG332" s="140"/>
      <c r="BH332" s="100"/>
      <c r="BI332" s="100"/>
      <c r="BJ332" s="100"/>
      <c r="BK332" s="100"/>
      <c r="BL332" s="100"/>
      <c r="BM332" s="100"/>
      <c r="BN332" s="100"/>
      <c r="BO332" s="100"/>
      <c r="BP332" s="100"/>
      <c r="BQ332" s="100"/>
      <c r="BR332" s="100"/>
      <c r="BS332" s="100"/>
    </row>
    <row r="333" spans="1:71" ht="9.75" hidden="1" customHeight="1" x14ac:dyDescent="0.25">
      <c r="A333" s="87"/>
      <c r="B333" s="100" t="str">
        <f t="shared" ref="B333:C333" si="238">+B251</f>
        <v>Bulk Carrier</v>
      </c>
      <c r="C333" s="100" t="str">
        <f t="shared" si="238"/>
        <v>Bulk Carrier (DWT) 10,000 - 34,999</v>
      </c>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17"/>
      <c r="AY333" s="140"/>
      <c r="AZ333" s="140"/>
      <c r="BA333" s="140"/>
      <c r="BB333" s="140"/>
      <c r="BC333" s="140"/>
      <c r="BD333" s="140"/>
      <c r="BE333" s="140"/>
      <c r="BF333" s="140"/>
      <c r="BG333" s="140"/>
      <c r="BH333" s="100"/>
      <c r="BI333" s="100"/>
      <c r="BJ333" s="100"/>
      <c r="BK333" s="100"/>
      <c r="BL333" s="100"/>
      <c r="BM333" s="100"/>
      <c r="BN333" s="100"/>
      <c r="BO333" s="100"/>
      <c r="BP333" s="100"/>
      <c r="BQ333" s="100"/>
      <c r="BR333" s="100"/>
      <c r="BS333" s="100"/>
    </row>
    <row r="334" spans="1:71" ht="9.75" hidden="1" customHeight="1" x14ac:dyDescent="0.25">
      <c r="A334" s="87"/>
      <c r="B334" s="100" t="str">
        <f t="shared" ref="B334:C334" si="239">+B252</f>
        <v>Bulk Carrier</v>
      </c>
      <c r="C334" s="100" t="str">
        <f t="shared" si="239"/>
        <v>Bulk Carrier (DWT) 35,000 - 59,999</v>
      </c>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17"/>
      <c r="AY334" s="140"/>
      <c r="AZ334" s="140"/>
      <c r="BA334" s="140"/>
      <c r="BB334" s="140"/>
      <c r="BC334" s="140"/>
      <c r="BD334" s="140"/>
      <c r="BE334" s="140"/>
      <c r="BF334" s="140"/>
      <c r="BG334" s="140"/>
      <c r="BH334" s="100"/>
      <c r="BI334" s="100"/>
      <c r="BJ334" s="100"/>
      <c r="BK334" s="100"/>
      <c r="BL334" s="100"/>
      <c r="BM334" s="100"/>
      <c r="BN334" s="100"/>
      <c r="BO334" s="100"/>
      <c r="BP334" s="100"/>
      <c r="BQ334" s="100"/>
      <c r="BR334" s="100"/>
      <c r="BS334" s="100"/>
    </row>
    <row r="335" spans="1:71" ht="9.75" hidden="1" customHeight="1" x14ac:dyDescent="0.25">
      <c r="A335" s="87"/>
      <c r="B335" s="100" t="str">
        <f t="shared" ref="B335:C335" si="240">+B253</f>
        <v>Bulk Carrier</v>
      </c>
      <c r="C335" s="100" t="str">
        <f t="shared" si="240"/>
        <v>Bulk Carrier (DWT) 60,000 - 99,999</v>
      </c>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17"/>
      <c r="AY335" s="140"/>
      <c r="AZ335" s="140"/>
      <c r="BA335" s="140"/>
      <c r="BB335" s="140"/>
      <c r="BC335" s="140"/>
      <c r="BD335" s="140"/>
      <c r="BE335" s="140"/>
      <c r="BF335" s="140"/>
      <c r="BG335" s="140"/>
      <c r="BH335" s="100"/>
      <c r="BI335" s="100"/>
      <c r="BJ335" s="100"/>
      <c r="BK335" s="100"/>
      <c r="BL335" s="100"/>
      <c r="BM335" s="100"/>
      <c r="BN335" s="100"/>
      <c r="BO335" s="100"/>
      <c r="BP335" s="100"/>
      <c r="BQ335" s="100"/>
      <c r="BR335" s="100"/>
      <c r="BS335" s="100"/>
    </row>
    <row r="336" spans="1:71" ht="9.75" hidden="1" customHeight="1" x14ac:dyDescent="0.25">
      <c r="A336" s="87"/>
      <c r="B336" s="100" t="str">
        <f t="shared" ref="B336:C336" si="241">+B254</f>
        <v>Bulk Carrier</v>
      </c>
      <c r="C336" s="100" t="str">
        <f t="shared" si="241"/>
        <v>Bulk Carrier (DWT) 100,000 - 199,999</v>
      </c>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17"/>
      <c r="AY336" s="140"/>
      <c r="AZ336" s="140"/>
      <c r="BA336" s="140"/>
      <c r="BB336" s="140"/>
      <c r="BC336" s="140"/>
      <c r="BD336" s="140"/>
      <c r="BE336" s="140"/>
      <c r="BF336" s="140"/>
      <c r="BG336" s="140"/>
      <c r="BH336" s="100"/>
      <c r="BI336" s="100"/>
      <c r="BJ336" s="100"/>
      <c r="BK336" s="100"/>
      <c r="BL336" s="100"/>
      <c r="BM336" s="100"/>
      <c r="BN336" s="100"/>
      <c r="BO336" s="100"/>
      <c r="BP336" s="100"/>
      <c r="BQ336" s="100"/>
      <c r="BR336" s="100"/>
      <c r="BS336" s="100"/>
    </row>
    <row r="337" spans="1:71" ht="9.75" hidden="1" customHeight="1" x14ac:dyDescent="0.25">
      <c r="A337" s="87"/>
      <c r="B337" s="100" t="str">
        <f t="shared" ref="B337:C337" si="242">+B255</f>
        <v>Bulk Carrier</v>
      </c>
      <c r="C337" s="100" t="str">
        <f t="shared" si="242"/>
        <v>Bulk Carrier (DWT) &gt;200,000</v>
      </c>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17"/>
      <c r="AY337" s="140"/>
      <c r="AZ337" s="140"/>
      <c r="BA337" s="140"/>
      <c r="BB337" s="140"/>
      <c r="BC337" s="140"/>
      <c r="BD337" s="140"/>
      <c r="BE337" s="140"/>
      <c r="BF337" s="140"/>
      <c r="BG337" s="140"/>
      <c r="BH337" s="100"/>
      <c r="BI337" s="100"/>
      <c r="BJ337" s="100"/>
      <c r="BK337" s="100"/>
      <c r="BL337" s="100"/>
      <c r="BM337" s="100"/>
      <c r="BN337" s="100"/>
      <c r="BO337" s="100"/>
      <c r="BP337" s="100"/>
      <c r="BQ337" s="100"/>
      <c r="BR337" s="100"/>
      <c r="BS337" s="100"/>
    </row>
    <row r="338" spans="1:71" ht="9.75" hidden="1" customHeight="1" x14ac:dyDescent="0.25">
      <c r="A338" s="87"/>
      <c r="B338" s="100" t="str">
        <f t="shared" ref="B338:C338" si="243">+B256</f>
        <v>Chemical Tanker</v>
      </c>
      <c r="C338" s="100" t="str">
        <f t="shared" si="243"/>
        <v>Chemical Tanker (DWT) 0 - 4,999</v>
      </c>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17"/>
      <c r="AY338" s="140"/>
      <c r="AZ338" s="140"/>
      <c r="BA338" s="140"/>
      <c r="BB338" s="140"/>
      <c r="BC338" s="140"/>
      <c r="BD338" s="140"/>
      <c r="BE338" s="140"/>
      <c r="BF338" s="140"/>
      <c r="BG338" s="140"/>
      <c r="BH338" s="100"/>
      <c r="BI338" s="100"/>
      <c r="BJ338" s="100"/>
      <c r="BK338" s="100"/>
      <c r="BL338" s="100"/>
      <c r="BM338" s="100"/>
      <c r="BN338" s="100"/>
      <c r="BO338" s="100"/>
      <c r="BP338" s="100"/>
      <c r="BQ338" s="100"/>
      <c r="BR338" s="100"/>
      <c r="BS338" s="100"/>
    </row>
    <row r="339" spans="1:71" ht="9.75" hidden="1" customHeight="1" x14ac:dyDescent="0.25">
      <c r="A339" s="87"/>
      <c r="B339" s="100" t="str">
        <f t="shared" ref="B339:C339" si="244">+B257</f>
        <v>Chemical Tanker</v>
      </c>
      <c r="C339" s="100" t="str">
        <f t="shared" si="244"/>
        <v>Chemical Tanker (DWT) 5,000 - 9,999</v>
      </c>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17"/>
      <c r="AY339" s="140"/>
      <c r="AZ339" s="140"/>
      <c r="BA339" s="140"/>
      <c r="BB339" s="140"/>
      <c r="BC339" s="140"/>
      <c r="BD339" s="140"/>
      <c r="BE339" s="140"/>
      <c r="BF339" s="140"/>
      <c r="BG339" s="140"/>
      <c r="BH339" s="100"/>
      <c r="BI339" s="100"/>
      <c r="BJ339" s="100"/>
      <c r="BK339" s="100"/>
      <c r="BL339" s="100"/>
      <c r="BM339" s="100"/>
      <c r="BN339" s="100"/>
      <c r="BO339" s="100"/>
      <c r="BP339" s="100"/>
      <c r="BQ339" s="100"/>
      <c r="BR339" s="100"/>
      <c r="BS339" s="100"/>
    </row>
    <row r="340" spans="1:71" ht="9.75" hidden="1" customHeight="1" x14ac:dyDescent="0.25">
      <c r="A340" s="87"/>
      <c r="B340" s="100" t="str">
        <f t="shared" ref="B340:C340" si="245">+B258</f>
        <v>Chemical Tanker</v>
      </c>
      <c r="C340" s="100" t="str">
        <f t="shared" si="245"/>
        <v>Chemical Tanker (DWT) 10,000 - 19,999</v>
      </c>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17"/>
      <c r="AY340" s="140"/>
      <c r="AZ340" s="140"/>
      <c r="BA340" s="140"/>
      <c r="BB340" s="140"/>
      <c r="BC340" s="140"/>
      <c r="BD340" s="140"/>
      <c r="BE340" s="140"/>
      <c r="BF340" s="140"/>
      <c r="BG340" s="140"/>
      <c r="BH340" s="100"/>
      <c r="BI340" s="100"/>
      <c r="BJ340" s="100"/>
      <c r="BK340" s="100"/>
      <c r="BL340" s="100"/>
      <c r="BM340" s="100"/>
      <c r="BN340" s="100"/>
      <c r="BO340" s="100"/>
      <c r="BP340" s="100"/>
      <c r="BQ340" s="100"/>
      <c r="BR340" s="100"/>
      <c r="BS340" s="100"/>
    </row>
    <row r="341" spans="1:71" ht="9.75" hidden="1" customHeight="1" x14ac:dyDescent="0.25">
      <c r="A341" s="87"/>
      <c r="B341" s="100" t="str">
        <f t="shared" ref="B341:C341" si="246">+B259</f>
        <v>Chemical Tanker</v>
      </c>
      <c r="C341" s="100" t="str">
        <f t="shared" si="246"/>
        <v>Chemical Tanker (DWT) 20,000 - 39,999</v>
      </c>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17"/>
      <c r="AY341" s="140"/>
      <c r="AZ341" s="140"/>
      <c r="BA341" s="140"/>
      <c r="BB341" s="140"/>
      <c r="BC341" s="140"/>
      <c r="BD341" s="140"/>
      <c r="BE341" s="140"/>
      <c r="BF341" s="140"/>
      <c r="BG341" s="140"/>
      <c r="BH341" s="100"/>
      <c r="BI341" s="100"/>
      <c r="BJ341" s="100"/>
      <c r="BK341" s="100"/>
      <c r="BL341" s="100"/>
      <c r="BM341" s="100"/>
      <c r="BN341" s="100"/>
      <c r="BO341" s="100"/>
      <c r="BP341" s="100"/>
      <c r="BQ341" s="100"/>
      <c r="BR341" s="100"/>
      <c r="BS341" s="100"/>
    </row>
    <row r="342" spans="1:71" ht="9.75" hidden="1" customHeight="1" x14ac:dyDescent="0.25">
      <c r="A342" s="87"/>
      <c r="B342" s="100" t="str">
        <f t="shared" ref="B342:C342" si="247">+B260</f>
        <v>Chemical Tanker</v>
      </c>
      <c r="C342" s="100" t="str">
        <f t="shared" si="247"/>
        <v>Chemical Tanker (DWT) &gt;40,000</v>
      </c>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17"/>
      <c r="AY342" s="140"/>
      <c r="AZ342" s="140"/>
      <c r="BA342" s="140"/>
      <c r="BB342" s="140"/>
      <c r="BC342" s="140"/>
      <c r="BD342" s="140"/>
      <c r="BE342" s="140"/>
      <c r="BF342" s="140"/>
      <c r="BG342" s="140"/>
      <c r="BH342" s="100"/>
      <c r="BI342" s="100"/>
      <c r="BJ342" s="100"/>
      <c r="BK342" s="100"/>
      <c r="BL342" s="100"/>
      <c r="BM342" s="100"/>
      <c r="BN342" s="100"/>
      <c r="BO342" s="100"/>
      <c r="BP342" s="100"/>
      <c r="BQ342" s="100"/>
      <c r="BR342" s="100"/>
      <c r="BS342" s="100"/>
    </row>
    <row r="343" spans="1:71" ht="9.75" hidden="1" customHeight="1" x14ac:dyDescent="0.25">
      <c r="A343" s="87"/>
      <c r="B343" s="100" t="str">
        <f t="shared" ref="B343:C343" si="248">+B261</f>
        <v>Container</v>
      </c>
      <c r="C343" s="100" t="str">
        <f t="shared" si="248"/>
        <v>Container (TEU) 0 - 999</v>
      </c>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17"/>
      <c r="AY343" s="140"/>
      <c r="AZ343" s="140"/>
      <c r="BA343" s="140"/>
      <c r="BB343" s="140"/>
      <c r="BC343" s="140"/>
      <c r="BD343" s="140"/>
      <c r="BE343" s="140"/>
      <c r="BF343" s="140"/>
      <c r="BG343" s="140"/>
      <c r="BH343" s="100"/>
      <c r="BI343" s="100"/>
      <c r="BJ343" s="100"/>
      <c r="BK343" s="100"/>
      <c r="BL343" s="100"/>
      <c r="BM343" s="100"/>
      <c r="BN343" s="100"/>
      <c r="BO343" s="100"/>
      <c r="BP343" s="100"/>
      <c r="BQ343" s="100"/>
      <c r="BR343" s="100"/>
      <c r="BS343" s="100"/>
    </row>
    <row r="344" spans="1:71" ht="9.75" hidden="1" customHeight="1" x14ac:dyDescent="0.25">
      <c r="A344" s="87"/>
      <c r="B344" s="100" t="str">
        <f t="shared" ref="B344:C344" si="249">+B262</f>
        <v>Container</v>
      </c>
      <c r="C344" s="100" t="str">
        <f t="shared" si="249"/>
        <v>Container (TEU) 1,000 - 1,999</v>
      </c>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17"/>
      <c r="AY344" s="140"/>
      <c r="AZ344" s="140"/>
      <c r="BA344" s="140"/>
      <c r="BB344" s="140"/>
      <c r="BC344" s="140"/>
      <c r="BD344" s="140"/>
      <c r="BE344" s="140"/>
      <c r="BF344" s="140"/>
      <c r="BG344" s="140"/>
      <c r="BH344" s="100"/>
      <c r="BI344" s="100"/>
      <c r="BJ344" s="100"/>
      <c r="BK344" s="100"/>
      <c r="BL344" s="100"/>
      <c r="BM344" s="100"/>
      <c r="BN344" s="100"/>
      <c r="BO344" s="100"/>
      <c r="BP344" s="100"/>
      <c r="BQ344" s="100"/>
      <c r="BR344" s="100"/>
      <c r="BS344" s="100"/>
    </row>
    <row r="345" spans="1:71" ht="9.75" hidden="1" customHeight="1" x14ac:dyDescent="0.25">
      <c r="A345" s="87"/>
      <c r="B345" s="100" t="str">
        <f t="shared" ref="B345:C345" si="250">+B263</f>
        <v>Container</v>
      </c>
      <c r="C345" s="100" t="str">
        <f t="shared" si="250"/>
        <v>Container (TEU) 2,000 - 2,999</v>
      </c>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17"/>
      <c r="AY345" s="140"/>
      <c r="AZ345" s="140"/>
      <c r="BA345" s="140"/>
      <c r="BB345" s="140"/>
      <c r="BC345" s="140"/>
      <c r="BD345" s="140"/>
      <c r="BE345" s="140"/>
      <c r="BF345" s="140"/>
      <c r="BG345" s="140"/>
      <c r="BH345" s="100"/>
      <c r="BI345" s="100"/>
      <c r="BJ345" s="100"/>
      <c r="BK345" s="100"/>
      <c r="BL345" s="100"/>
      <c r="BM345" s="100"/>
      <c r="BN345" s="100"/>
      <c r="BO345" s="100"/>
      <c r="BP345" s="100"/>
      <c r="BQ345" s="100"/>
      <c r="BR345" s="100"/>
      <c r="BS345" s="100"/>
    </row>
    <row r="346" spans="1:71" ht="9.75" hidden="1" customHeight="1" x14ac:dyDescent="0.25">
      <c r="A346" s="87"/>
      <c r="B346" s="100" t="str">
        <f t="shared" ref="B346:C346" si="251">+B264</f>
        <v>Container</v>
      </c>
      <c r="C346" s="100" t="str">
        <f t="shared" si="251"/>
        <v>Container (TEU) 3,000 - 4,999</v>
      </c>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17"/>
      <c r="AY346" s="140"/>
      <c r="AZ346" s="140"/>
      <c r="BA346" s="140"/>
      <c r="BB346" s="140"/>
      <c r="BC346" s="140"/>
      <c r="BD346" s="140"/>
      <c r="BE346" s="140"/>
      <c r="BF346" s="140"/>
      <c r="BG346" s="140"/>
      <c r="BH346" s="100"/>
      <c r="BI346" s="100"/>
      <c r="BJ346" s="100"/>
      <c r="BK346" s="100"/>
      <c r="BL346" s="100"/>
      <c r="BM346" s="100"/>
      <c r="BN346" s="100"/>
      <c r="BO346" s="100"/>
      <c r="BP346" s="100"/>
      <c r="BQ346" s="100"/>
      <c r="BR346" s="100"/>
      <c r="BS346" s="100"/>
    </row>
    <row r="347" spans="1:71" ht="9.75" hidden="1" customHeight="1" x14ac:dyDescent="0.25">
      <c r="A347" s="87"/>
      <c r="B347" s="100" t="str">
        <f t="shared" ref="B347:C347" si="252">+B265</f>
        <v>Container</v>
      </c>
      <c r="C347" s="100" t="str">
        <f t="shared" si="252"/>
        <v>Container (TEU) 5,000 - 7,999</v>
      </c>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17"/>
      <c r="AY347" s="140"/>
      <c r="AZ347" s="140"/>
      <c r="BA347" s="140"/>
      <c r="BB347" s="140"/>
      <c r="BC347" s="140"/>
      <c r="BD347" s="140"/>
      <c r="BE347" s="140"/>
      <c r="BF347" s="140"/>
      <c r="BG347" s="140"/>
      <c r="BH347" s="100"/>
      <c r="BI347" s="100"/>
      <c r="BJ347" s="100"/>
      <c r="BK347" s="100"/>
      <c r="BL347" s="100"/>
      <c r="BM347" s="100"/>
      <c r="BN347" s="100"/>
      <c r="BO347" s="100"/>
      <c r="BP347" s="100"/>
      <c r="BQ347" s="100"/>
      <c r="BR347" s="100"/>
      <c r="BS347" s="100"/>
    </row>
    <row r="348" spans="1:71" ht="9.75" hidden="1" customHeight="1" x14ac:dyDescent="0.25">
      <c r="A348" s="87"/>
      <c r="B348" s="100" t="str">
        <f t="shared" ref="B348:C348" si="253">+B266</f>
        <v>Container</v>
      </c>
      <c r="C348" s="100" t="str">
        <f t="shared" si="253"/>
        <v>Container (TEU) 8,000 - 11,999</v>
      </c>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17"/>
      <c r="AY348" s="140"/>
      <c r="AZ348" s="140"/>
      <c r="BA348" s="140"/>
      <c r="BB348" s="140"/>
      <c r="BC348" s="140"/>
      <c r="BD348" s="140"/>
      <c r="BE348" s="140"/>
      <c r="BF348" s="140"/>
      <c r="BG348" s="140"/>
      <c r="BH348" s="100"/>
      <c r="BI348" s="100"/>
      <c r="BJ348" s="100"/>
      <c r="BK348" s="100"/>
      <c r="BL348" s="100"/>
      <c r="BM348" s="100"/>
      <c r="BN348" s="100"/>
      <c r="BO348" s="100"/>
      <c r="BP348" s="100"/>
      <c r="BQ348" s="100"/>
      <c r="BR348" s="100"/>
      <c r="BS348" s="100"/>
    </row>
    <row r="349" spans="1:71" ht="9.75" hidden="1" customHeight="1" x14ac:dyDescent="0.25">
      <c r="A349" s="87"/>
      <c r="B349" s="100" t="str">
        <f t="shared" ref="B349:C349" si="254">+B267</f>
        <v>Container</v>
      </c>
      <c r="C349" s="100" t="str">
        <f t="shared" si="254"/>
        <v>Container (TEU) 12,000 - 14,499</v>
      </c>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17"/>
      <c r="AY349" s="140"/>
      <c r="AZ349" s="140"/>
      <c r="BA349" s="140"/>
      <c r="BB349" s="140"/>
      <c r="BC349" s="140"/>
      <c r="BD349" s="140"/>
      <c r="BE349" s="140"/>
      <c r="BF349" s="140"/>
      <c r="BG349" s="140"/>
      <c r="BH349" s="100"/>
      <c r="BI349" s="100"/>
      <c r="BJ349" s="100"/>
      <c r="BK349" s="100"/>
      <c r="BL349" s="100"/>
      <c r="BM349" s="100"/>
      <c r="BN349" s="100"/>
      <c r="BO349" s="100"/>
      <c r="BP349" s="100"/>
      <c r="BQ349" s="100"/>
      <c r="BR349" s="100"/>
      <c r="BS349" s="100"/>
    </row>
    <row r="350" spans="1:71" ht="9.75" hidden="1" customHeight="1" x14ac:dyDescent="0.25">
      <c r="A350" s="87"/>
      <c r="B350" s="100" t="str">
        <f t="shared" ref="B350:C350" si="255">+B268</f>
        <v>Container</v>
      </c>
      <c r="C350" s="100" t="str">
        <f t="shared" si="255"/>
        <v>Container (TEU) 14,500 - 19,999</v>
      </c>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17"/>
      <c r="AY350" s="140"/>
      <c r="AZ350" s="140"/>
      <c r="BA350" s="140"/>
      <c r="BB350" s="140"/>
      <c r="BC350" s="140"/>
      <c r="BD350" s="140"/>
      <c r="BE350" s="140"/>
      <c r="BF350" s="140"/>
      <c r="BG350" s="140"/>
      <c r="BH350" s="100"/>
      <c r="BI350" s="100"/>
      <c r="BJ350" s="100"/>
      <c r="BK350" s="100"/>
      <c r="BL350" s="100"/>
      <c r="BM350" s="100"/>
      <c r="BN350" s="100"/>
      <c r="BO350" s="100"/>
      <c r="BP350" s="100"/>
      <c r="BQ350" s="100"/>
      <c r="BR350" s="100"/>
      <c r="BS350" s="100"/>
    </row>
    <row r="351" spans="1:71" ht="9.75" hidden="1" customHeight="1" x14ac:dyDescent="0.25">
      <c r="A351" s="87"/>
      <c r="B351" s="100" t="str">
        <f t="shared" ref="B351:C351" si="256">+B269</f>
        <v>Container</v>
      </c>
      <c r="C351" s="100" t="str">
        <f t="shared" si="256"/>
        <v>Container (TEU) &gt;20,000</v>
      </c>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17"/>
      <c r="AY351" s="140"/>
      <c r="AZ351" s="140"/>
      <c r="BA351" s="140"/>
      <c r="BB351" s="140"/>
      <c r="BC351" s="140"/>
      <c r="BD351" s="140"/>
      <c r="BE351" s="140"/>
      <c r="BF351" s="140"/>
      <c r="BG351" s="140"/>
      <c r="BH351" s="100"/>
      <c r="BI351" s="100"/>
      <c r="BJ351" s="100"/>
      <c r="BK351" s="100"/>
      <c r="BL351" s="100"/>
      <c r="BM351" s="100"/>
      <c r="BN351" s="100"/>
      <c r="BO351" s="100"/>
      <c r="BP351" s="100"/>
      <c r="BQ351" s="100"/>
      <c r="BR351" s="100"/>
      <c r="BS351" s="100"/>
    </row>
    <row r="352" spans="1:71" ht="9.75" hidden="1" customHeight="1" x14ac:dyDescent="0.25">
      <c r="A352" s="87"/>
      <c r="B352" s="100" t="str">
        <f t="shared" ref="B352:C352" si="257">+B270</f>
        <v>General Cargo</v>
      </c>
      <c r="C352" s="100" t="str">
        <f t="shared" si="257"/>
        <v>General Cargo (DWT) 0 - 4,999</v>
      </c>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17"/>
      <c r="AY352" s="140"/>
      <c r="AZ352" s="140"/>
      <c r="BA352" s="140"/>
      <c r="BB352" s="140"/>
      <c r="BC352" s="140"/>
      <c r="BD352" s="140"/>
      <c r="BE352" s="140"/>
      <c r="BF352" s="140"/>
      <c r="BG352" s="140"/>
      <c r="BH352" s="100"/>
      <c r="BI352" s="100"/>
      <c r="BJ352" s="100"/>
      <c r="BK352" s="100"/>
      <c r="BL352" s="100"/>
      <c r="BM352" s="100"/>
      <c r="BN352" s="100"/>
      <c r="BO352" s="100"/>
      <c r="BP352" s="100"/>
      <c r="BQ352" s="100"/>
      <c r="BR352" s="100"/>
      <c r="BS352" s="100"/>
    </row>
    <row r="353" spans="1:71" ht="9.75" hidden="1" customHeight="1" x14ac:dyDescent="0.25">
      <c r="A353" s="87"/>
      <c r="B353" s="100" t="str">
        <f t="shared" ref="B353:C353" si="258">+B271</f>
        <v>General Cargo</v>
      </c>
      <c r="C353" s="100" t="str">
        <f t="shared" si="258"/>
        <v>General Cargo (DWT) 5,000 - 9,999</v>
      </c>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17"/>
      <c r="AY353" s="140"/>
      <c r="AZ353" s="140"/>
      <c r="BA353" s="140"/>
      <c r="BB353" s="140"/>
      <c r="BC353" s="140"/>
      <c r="BD353" s="140"/>
      <c r="BE353" s="140"/>
      <c r="BF353" s="140"/>
      <c r="BG353" s="140"/>
      <c r="BH353" s="100"/>
      <c r="BI353" s="100"/>
      <c r="BJ353" s="100"/>
      <c r="BK353" s="100"/>
      <c r="BL353" s="100"/>
      <c r="BM353" s="100"/>
      <c r="BN353" s="100"/>
      <c r="BO353" s="100"/>
      <c r="BP353" s="100"/>
      <c r="BQ353" s="100"/>
      <c r="BR353" s="100"/>
      <c r="BS353" s="100"/>
    </row>
    <row r="354" spans="1:71" ht="9.75" hidden="1" customHeight="1" x14ac:dyDescent="0.25">
      <c r="A354" s="87"/>
      <c r="B354" s="100" t="str">
        <f t="shared" ref="B354:C354" si="259">+B272</f>
        <v>General Cargo</v>
      </c>
      <c r="C354" s="100" t="str">
        <f t="shared" si="259"/>
        <v>General Cargo (DWT) 10,000 - 19,999</v>
      </c>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17"/>
      <c r="AY354" s="140"/>
      <c r="AZ354" s="140"/>
      <c r="BA354" s="140"/>
      <c r="BB354" s="140"/>
      <c r="BC354" s="140"/>
      <c r="BD354" s="140"/>
      <c r="BE354" s="140"/>
      <c r="BF354" s="140"/>
      <c r="BG354" s="140"/>
      <c r="BH354" s="100"/>
      <c r="BI354" s="100"/>
      <c r="BJ354" s="100"/>
      <c r="BK354" s="100"/>
      <c r="BL354" s="100"/>
      <c r="BM354" s="100"/>
      <c r="BN354" s="100"/>
      <c r="BO354" s="100"/>
      <c r="BP354" s="100"/>
      <c r="BQ354" s="100"/>
      <c r="BR354" s="100"/>
      <c r="BS354" s="100"/>
    </row>
    <row r="355" spans="1:71" ht="9.75" hidden="1" customHeight="1" x14ac:dyDescent="0.25">
      <c r="A355" s="87"/>
      <c r="B355" s="100" t="str">
        <f t="shared" ref="B355:C355" si="260">+B273</f>
        <v>General Cargo</v>
      </c>
      <c r="C355" s="100" t="str">
        <f t="shared" si="260"/>
        <v>General Cargo (DWT) &gt;20,000</v>
      </c>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17"/>
      <c r="AY355" s="140"/>
      <c r="AZ355" s="140"/>
      <c r="BA355" s="140"/>
      <c r="BB355" s="140"/>
      <c r="BC355" s="140"/>
      <c r="BD355" s="140"/>
      <c r="BE355" s="140"/>
      <c r="BF355" s="140"/>
      <c r="BG355" s="140"/>
      <c r="BH355" s="100"/>
      <c r="BI355" s="100"/>
      <c r="BJ355" s="100"/>
      <c r="BK355" s="100"/>
      <c r="BL355" s="100"/>
      <c r="BM355" s="100"/>
      <c r="BN355" s="100"/>
      <c r="BO355" s="100"/>
      <c r="BP355" s="100"/>
      <c r="BQ355" s="100"/>
      <c r="BR355" s="100"/>
      <c r="BS355" s="100"/>
    </row>
    <row r="356" spans="1:71" ht="9.75" hidden="1" customHeight="1" x14ac:dyDescent="0.25">
      <c r="A356" s="87"/>
      <c r="B356" s="100" t="str">
        <f t="shared" ref="B356:C356" si="261">+B274</f>
        <v>Liquefied Gas Tanker</v>
      </c>
      <c r="C356" s="100" t="str">
        <f t="shared" si="261"/>
        <v>Liquefied Gas Tanker (cbm) 0 - 49,999</v>
      </c>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17"/>
      <c r="AY356" s="140"/>
      <c r="AZ356" s="140"/>
      <c r="BA356" s="140"/>
      <c r="BB356" s="140"/>
      <c r="BC356" s="140"/>
      <c r="BD356" s="140"/>
      <c r="BE356" s="140"/>
      <c r="BF356" s="140"/>
      <c r="BG356" s="140"/>
      <c r="BH356" s="100"/>
      <c r="BI356" s="100"/>
      <c r="BJ356" s="100"/>
      <c r="BK356" s="100"/>
      <c r="BL356" s="100"/>
      <c r="BM356" s="100"/>
      <c r="BN356" s="100"/>
      <c r="BO356" s="100"/>
      <c r="BP356" s="100"/>
      <c r="BQ356" s="100"/>
      <c r="BR356" s="100"/>
      <c r="BS356" s="100"/>
    </row>
    <row r="357" spans="1:71" ht="9.75" hidden="1" customHeight="1" x14ac:dyDescent="0.25">
      <c r="A357" s="87"/>
      <c r="B357" s="100" t="str">
        <f t="shared" ref="B357:C357" si="262">+B275</f>
        <v>Liquefied Gas Tanker</v>
      </c>
      <c r="C357" s="100" t="str">
        <f t="shared" si="262"/>
        <v>Liquefied Gas Tanker (cbm) 50,000 - 99,999</v>
      </c>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17"/>
      <c r="AY357" s="140"/>
      <c r="AZ357" s="140"/>
      <c r="BA357" s="140"/>
      <c r="BB357" s="140"/>
      <c r="BC357" s="140"/>
      <c r="BD357" s="140"/>
      <c r="BE357" s="140"/>
      <c r="BF357" s="140"/>
      <c r="BG357" s="140"/>
      <c r="BH357" s="100"/>
      <c r="BI357" s="100"/>
      <c r="BJ357" s="100"/>
      <c r="BK357" s="100"/>
      <c r="BL357" s="100"/>
      <c r="BM357" s="100"/>
      <c r="BN357" s="100"/>
      <c r="BO357" s="100"/>
      <c r="BP357" s="100"/>
      <c r="BQ357" s="100"/>
      <c r="BR357" s="100"/>
      <c r="BS357" s="100"/>
    </row>
    <row r="358" spans="1:71" ht="9.75" hidden="1" customHeight="1" x14ac:dyDescent="0.25">
      <c r="A358" s="87"/>
      <c r="B358" s="100" t="str">
        <f t="shared" ref="B358:C358" si="263">+B276</f>
        <v>Liquefied Gas Tanker</v>
      </c>
      <c r="C358" s="100" t="str">
        <f t="shared" si="263"/>
        <v>Liquefied Gas Tanker (cbm) 100,000 - 199,999</v>
      </c>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17"/>
      <c r="AY358" s="140"/>
      <c r="AZ358" s="140"/>
      <c r="BA358" s="140"/>
      <c r="BB358" s="140"/>
      <c r="BC358" s="140"/>
      <c r="BD358" s="140"/>
      <c r="BE358" s="140"/>
      <c r="BF358" s="140"/>
      <c r="BG358" s="140"/>
      <c r="BH358" s="100"/>
      <c r="BI358" s="100"/>
      <c r="BJ358" s="100"/>
      <c r="BK358" s="100"/>
      <c r="BL358" s="100"/>
      <c r="BM358" s="100"/>
      <c r="BN358" s="100"/>
      <c r="BO358" s="100"/>
      <c r="BP358" s="100"/>
      <c r="BQ358" s="100"/>
      <c r="BR358" s="100"/>
      <c r="BS358" s="100"/>
    </row>
    <row r="359" spans="1:71" ht="9.75" hidden="1" customHeight="1" x14ac:dyDescent="0.25">
      <c r="A359" s="87"/>
      <c r="B359" s="100" t="str">
        <f t="shared" ref="B359:C359" si="264">+B277</f>
        <v>Liquefied Gas Tanker</v>
      </c>
      <c r="C359" s="100" t="str">
        <f t="shared" si="264"/>
        <v>Liquefied Gas Tanker (cbm) &gt;200,000</v>
      </c>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17"/>
      <c r="AY359" s="140"/>
      <c r="AZ359" s="140"/>
      <c r="BA359" s="140"/>
      <c r="BB359" s="140"/>
      <c r="BC359" s="140"/>
      <c r="BD359" s="140"/>
      <c r="BE359" s="140"/>
      <c r="BF359" s="140"/>
      <c r="BG359" s="140"/>
      <c r="BH359" s="100"/>
      <c r="BI359" s="100"/>
      <c r="BJ359" s="100"/>
      <c r="BK359" s="100"/>
      <c r="BL359" s="100"/>
      <c r="BM359" s="100"/>
      <c r="BN359" s="100"/>
      <c r="BO359" s="100"/>
      <c r="BP359" s="100"/>
      <c r="BQ359" s="100"/>
      <c r="BR359" s="100"/>
      <c r="BS359" s="100"/>
    </row>
    <row r="360" spans="1:71" ht="9.75" hidden="1" customHeight="1" x14ac:dyDescent="0.25">
      <c r="A360" s="87"/>
      <c r="B360" s="100" t="str">
        <f t="shared" ref="B360:C360" si="265">+B278</f>
        <v>Oil Tanker</v>
      </c>
      <c r="C360" s="100" t="str">
        <f t="shared" si="265"/>
        <v>Oil Tanker (DWT) 0 - 4,999</v>
      </c>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17"/>
      <c r="AY360" s="140"/>
      <c r="AZ360" s="140"/>
      <c r="BA360" s="140"/>
      <c r="BB360" s="140"/>
      <c r="BC360" s="140"/>
      <c r="BD360" s="140"/>
      <c r="BE360" s="140"/>
      <c r="BF360" s="140"/>
      <c r="BG360" s="140"/>
      <c r="BH360" s="100"/>
      <c r="BI360" s="100"/>
      <c r="BJ360" s="100"/>
      <c r="BK360" s="100"/>
      <c r="BL360" s="100"/>
      <c r="BM360" s="100"/>
      <c r="BN360" s="100"/>
      <c r="BO360" s="100"/>
      <c r="BP360" s="100"/>
      <c r="BQ360" s="100"/>
      <c r="BR360" s="100"/>
      <c r="BS360" s="100"/>
    </row>
    <row r="361" spans="1:71" ht="9.75" hidden="1" customHeight="1" x14ac:dyDescent="0.25">
      <c r="A361" s="87"/>
      <c r="B361" s="100" t="str">
        <f t="shared" ref="B361:C361" si="266">+B279</f>
        <v>Oil Tanker</v>
      </c>
      <c r="C361" s="100" t="str">
        <f t="shared" si="266"/>
        <v>Oil Tanker (DWT) 5,000 - 9,999</v>
      </c>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17"/>
      <c r="AY361" s="140"/>
      <c r="AZ361" s="140"/>
      <c r="BA361" s="140"/>
      <c r="BB361" s="140"/>
      <c r="BC361" s="140"/>
      <c r="BD361" s="140"/>
      <c r="BE361" s="140"/>
      <c r="BF361" s="140"/>
      <c r="BG361" s="140"/>
      <c r="BH361" s="100"/>
      <c r="BI361" s="100"/>
      <c r="BJ361" s="100"/>
      <c r="BK361" s="100"/>
      <c r="BL361" s="100"/>
      <c r="BM361" s="100"/>
      <c r="BN361" s="100"/>
      <c r="BO361" s="100"/>
      <c r="BP361" s="100"/>
      <c r="BQ361" s="100"/>
      <c r="BR361" s="100"/>
      <c r="BS361" s="100"/>
    </row>
    <row r="362" spans="1:71" ht="9.75" hidden="1" customHeight="1" x14ac:dyDescent="0.25">
      <c r="A362" s="87"/>
      <c r="B362" s="100" t="str">
        <f t="shared" ref="B362:C362" si="267">+B280</f>
        <v>Oil Tanker</v>
      </c>
      <c r="C362" s="100" t="str">
        <f t="shared" si="267"/>
        <v>Oil Tanker (DWT) 10,000 - 19,999</v>
      </c>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17"/>
      <c r="AY362" s="140"/>
      <c r="AZ362" s="140"/>
      <c r="BA362" s="140"/>
      <c r="BB362" s="140"/>
      <c r="BC362" s="140"/>
      <c r="BD362" s="140"/>
      <c r="BE362" s="140"/>
      <c r="BF362" s="140"/>
      <c r="BG362" s="140"/>
      <c r="BH362" s="100"/>
      <c r="BI362" s="100"/>
      <c r="BJ362" s="100"/>
      <c r="BK362" s="100"/>
      <c r="BL362" s="100"/>
      <c r="BM362" s="100"/>
      <c r="BN362" s="100"/>
      <c r="BO362" s="100"/>
      <c r="BP362" s="100"/>
      <c r="BQ362" s="100"/>
      <c r="BR362" s="100"/>
      <c r="BS362" s="100"/>
    </row>
    <row r="363" spans="1:71" ht="9.75" hidden="1" customHeight="1" x14ac:dyDescent="0.25">
      <c r="A363" s="87"/>
      <c r="B363" s="100" t="str">
        <f t="shared" ref="B363:C363" si="268">+B281</f>
        <v>Oil Tanker</v>
      </c>
      <c r="C363" s="100" t="str">
        <f t="shared" si="268"/>
        <v>Oil Tanker (DWT) 20,000 - 59,999</v>
      </c>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17"/>
      <c r="AY363" s="140"/>
      <c r="AZ363" s="140"/>
      <c r="BA363" s="140"/>
      <c r="BB363" s="140"/>
      <c r="BC363" s="140"/>
      <c r="BD363" s="140"/>
      <c r="BE363" s="140"/>
      <c r="BF363" s="140"/>
      <c r="BG363" s="140"/>
      <c r="BH363" s="100"/>
      <c r="BI363" s="100"/>
      <c r="BJ363" s="100"/>
      <c r="BK363" s="100"/>
      <c r="BL363" s="100"/>
      <c r="BM363" s="100"/>
      <c r="BN363" s="100"/>
      <c r="BO363" s="100"/>
      <c r="BP363" s="100"/>
      <c r="BQ363" s="100"/>
      <c r="BR363" s="100"/>
      <c r="BS363" s="100"/>
    </row>
    <row r="364" spans="1:71" ht="9.75" hidden="1" customHeight="1" x14ac:dyDescent="0.25">
      <c r="A364" s="87"/>
      <c r="B364" s="100" t="str">
        <f t="shared" ref="B364:C364" si="269">+B282</f>
        <v>Oil Tanker</v>
      </c>
      <c r="C364" s="100" t="str">
        <f t="shared" si="269"/>
        <v>Oil Tanker (DWT) 60,000 - 79,999</v>
      </c>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17"/>
      <c r="AY364" s="140"/>
      <c r="AZ364" s="140"/>
      <c r="BA364" s="140"/>
      <c r="BB364" s="140"/>
      <c r="BC364" s="140"/>
      <c r="BD364" s="140"/>
      <c r="BE364" s="140"/>
      <c r="BF364" s="140"/>
      <c r="BG364" s="140"/>
      <c r="BH364" s="100"/>
      <c r="BI364" s="100"/>
      <c r="BJ364" s="100"/>
      <c r="BK364" s="100"/>
      <c r="BL364" s="100"/>
      <c r="BM364" s="100"/>
      <c r="BN364" s="100"/>
      <c r="BO364" s="100"/>
      <c r="BP364" s="100"/>
      <c r="BQ364" s="100"/>
      <c r="BR364" s="100"/>
      <c r="BS364" s="100"/>
    </row>
    <row r="365" spans="1:71" ht="9.75" hidden="1" customHeight="1" x14ac:dyDescent="0.25">
      <c r="A365" s="87"/>
      <c r="B365" s="100" t="str">
        <f t="shared" ref="B365:C365" si="270">+B283</f>
        <v>Oil Tanker</v>
      </c>
      <c r="C365" s="100" t="str">
        <f t="shared" si="270"/>
        <v>Oil Tanker (DWT) 80,000 - 119,999</v>
      </c>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17"/>
      <c r="AY365" s="140"/>
      <c r="AZ365" s="140"/>
      <c r="BA365" s="140"/>
      <c r="BB365" s="140"/>
      <c r="BC365" s="140"/>
      <c r="BD365" s="140"/>
      <c r="BE365" s="140"/>
      <c r="BF365" s="140"/>
      <c r="BG365" s="140"/>
      <c r="BH365" s="100"/>
      <c r="BI365" s="100"/>
      <c r="BJ365" s="100"/>
      <c r="BK365" s="100"/>
      <c r="BL365" s="100"/>
      <c r="BM365" s="100"/>
      <c r="BN365" s="100"/>
      <c r="BO365" s="100"/>
      <c r="BP365" s="100"/>
      <c r="BQ365" s="100"/>
      <c r="BR365" s="100"/>
      <c r="BS365" s="100"/>
    </row>
    <row r="366" spans="1:71" ht="9.75" hidden="1" customHeight="1" x14ac:dyDescent="0.25">
      <c r="A366" s="87"/>
      <c r="B366" s="100" t="str">
        <f t="shared" ref="B366:C366" si="271">+B284</f>
        <v>Oil Tanker</v>
      </c>
      <c r="C366" s="100" t="str">
        <f t="shared" si="271"/>
        <v>Oil Tanker (DWT) 120,000 - 199,999</v>
      </c>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17"/>
      <c r="AY366" s="140"/>
      <c r="AZ366" s="140"/>
      <c r="BA366" s="140"/>
      <c r="BB366" s="140"/>
      <c r="BC366" s="140"/>
      <c r="BD366" s="140"/>
      <c r="BE366" s="140"/>
      <c r="BF366" s="140"/>
      <c r="BG366" s="140"/>
      <c r="BH366" s="100"/>
      <c r="BI366" s="100"/>
      <c r="BJ366" s="100"/>
      <c r="BK366" s="100"/>
      <c r="BL366" s="100"/>
      <c r="BM366" s="100"/>
      <c r="BN366" s="100"/>
      <c r="BO366" s="100"/>
      <c r="BP366" s="100"/>
      <c r="BQ366" s="100"/>
      <c r="BR366" s="100"/>
      <c r="BS366" s="100"/>
    </row>
    <row r="367" spans="1:71" ht="9.75" hidden="1" customHeight="1" x14ac:dyDescent="0.25">
      <c r="A367" s="87"/>
      <c r="B367" s="100" t="str">
        <f t="shared" ref="B367:C367" si="272">+B285</f>
        <v>Oil Tanker</v>
      </c>
      <c r="C367" s="100" t="str">
        <f t="shared" si="272"/>
        <v>Oil Tanker (DWT) &gt;200,000</v>
      </c>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17"/>
      <c r="AY367" s="140"/>
      <c r="AZ367" s="140"/>
      <c r="BA367" s="140"/>
      <c r="BB367" s="140"/>
      <c r="BC367" s="140"/>
      <c r="BD367" s="140"/>
      <c r="BE367" s="140"/>
      <c r="BF367" s="140"/>
      <c r="BG367" s="140"/>
      <c r="BH367" s="100"/>
      <c r="BI367" s="100"/>
      <c r="BJ367" s="100"/>
      <c r="BK367" s="100"/>
      <c r="BL367" s="100"/>
      <c r="BM367" s="100"/>
      <c r="BN367" s="100"/>
      <c r="BO367" s="100"/>
      <c r="BP367" s="100"/>
      <c r="BQ367" s="100"/>
      <c r="BR367" s="100"/>
      <c r="BS367" s="100"/>
    </row>
    <row r="368" spans="1:71" ht="9.75" hidden="1" customHeight="1" x14ac:dyDescent="0.25">
      <c r="A368" s="87"/>
      <c r="B368" s="100" t="str">
        <f t="shared" ref="B368:C368" si="273">+B286</f>
        <v>Other Liquids Tankers</v>
      </c>
      <c r="C368" s="100" t="str">
        <f t="shared" si="273"/>
        <v>Other Liquids Tankers (DWT) 0 - 999</v>
      </c>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17"/>
      <c r="AY368" s="140"/>
      <c r="AZ368" s="140"/>
      <c r="BA368" s="140"/>
      <c r="BB368" s="140"/>
      <c r="BC368" s="140"/>
      <c r="BD368" s="140"/>
      <c r="BE368" s="140"/>
      <c r="BF368" s="140"/>
      <c r="BG368" s="140"/>
      <c r="BH368" s="100"/>
      <c r="BI368" s="100"/>
      <c r="BJ368" s="100"/>
      <c r="BK368" s="100"/>
      <c r="BL368" s="100"/>
      <c r="BM368" s="100"/>
      <c r="BN368" s="100"/>
      <c r="BO368" s="100"/>
      <c r="BP368" s="100"/>
      <c r="BQ368" s="100"/>
      <c r="BR368" s="100"/>
      <c r="BS368" s="100"/>
    </row>
    <row r="369" spans="1:71" ht="9.75" hidden="1" customHeight="1" x14ac:dyDescent="0.25">
      <c r="A369" s="87"/>
      <c r="B369" s="100" t="str">
        <f t="shared" ref="B369:C369" si="274">+B287</f>
        <v>Other Liquids Tankers</v>
      </c>
      <c r="C369" s="100" t="str">
        <f t="shared" si="274"/>
        <v>Other Liquids Tankers (DWT) &gt;1,000</v>
      </c>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17"/>
      <c r="AY369" s="140"/>
      <c r="AZ369" s="140"/>
      <c r="BA369" s="140"/>
      <c r="BB369" s="140"/>
      <c r="BC369" s="140"/>
      <c r="BD369" s="140"/>
      <c r="BE369" s="140"/>
      <c r="BF369" s="140"/>
      <c r="BG369" s="140"/>
      <c r="BH369" s="100"/>
      <c r="BI369" s="100"/>
      <c r="BJ369" s="100"/>
      <c r="BK369" s="100"/>
      <c r="BL369" s="100"/>
      <c r="BM369" s="100"/>
      <c r="BN369" s="100"/>
      <c r="BO369" s="100"/>
      <c r="BP369" s="100"/>
      <c r="BQ369" s="100"/>
      <c r="BR369" s="100"/>
      <c r="BS369" s="100"/>
    </row>
    <row r="370" spans="1:71" ht="9.75" hidden="1" customHeight="1" x14ac:dyDescent="0.25">
      <c r="A370" s="87"/>
      <c r="B370" s="100" t="str">
        <f t="shared" ref="B370:C370" si="275">+B288</f>
        <v>Ferry Passenger Only</v>
      </c>
      <c r="C370" s="100" t="str">
        <f t="shared" si="275"/>
        <v>Ferry Passenger Only (GT) 0 - 299</v>
      </c>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17"/>
      <c r="AY370" s="140"/>
      <c r="AZ370" s="140"/>
      <c r="BA370" s="140"/>
      <c r="BB370" s="140"/>
      <c r="BC370" s="140"/>
      <c r="BD370" s="140"/>
      <c r="BE370" s="140"/>
      <c r="BF370" s="140"/>
      <c r="BG370" s="140"/>
      <c r="BH370" s="100"/>
      <c r="BI370" s="100"/>
      <c r="BJ370" s="100"/>
      <c r="BK370" s="100"/>
      <c r="BL370" s="100"/>
      <c r="BM370" s="100"/>
      <c r="BN370" s="100"/>
      <c r="BO370" s="100"/>
      <c r="BP370" s="100"/>
      <c r="BQ370" s="100"/>
      <c r="BR370" s="100"/>
      <c r="BS370" s="100"/>
    </row>
    <row r="371" spans="1:71" ht="9.75" hidden="1" customHeight="1" x14ac:dyDescent="0.25">
      <c r="A371" s="87"/>
      <c r="B371" s="100" t="str">
        <f t="shared" ref="B371:C371" si="276">+B289</f>
        <v>Ferry Passenger Only</v>
      </c>
      <c r="C371" s="100" t="str">
        <f t="shared" si="276"/>
        <v>Ferry Passenger Only (GT) 300 - 999</v>
      </c>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17"/>
      <c r="AY371" s="140"/>
      <c r="AZ371" s="140"/>
      <c r="BA371" s="140"/>
      <c r="BB371" s="140"/>
      <c r="BC371" s="140"/>
      <c r="BD371" s="140"/>
      <c r="BE371" s="140"/>
      <c r="BF371" s="140"/>
      <c r="BG371" s="140"/>
      <c r="BH371" s="100"/>
      <c r="BI371" s="100"/>
      <c r="BJ371" s="100"/>
      <c r="BK371" s="100"/>
      <c r="BL371" s="100"/>
      <c r="BM371" s="100"/>
      <c r="BN371" s="100"/>
      <c r="BO371" s="100"/>
      <c r="BP371" s="100"/>
      <c r="BQ371" s="100"/>
      <c r="BR371" s="100"/>
      <c r="BS371" s="100"/>
    </row>
    <row r="372" spans="1:71" ht="9.75" hidden="1" customHeight="1" x14ac:dyDescent="0.25">
      <c r="A372" s="87"/>
      <c r="B372" s="100" t="str">
        <f t="shared" ref="B372:C372" si="277">+B290</f>
        <v>Ferry Passenger Only</v>
      </c>
      <c r="C372" s="100" t="str">
        <f t="shared" si="277"/>
        <v>Ferry Passenger Only (GT) 1,000 - 1,999</v>
      </c>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17"/>
      <c r="AY372" s="140"/>
      <c r="AZ372" s="140"/>
      <c r="BA372" s="140"/>
      <c r="BB372" s="140"/>
      <c r="BC372" s="140"/>
      <c r="BD372" s="140"/>
      <c r="BE372" s="140"/>
      <c r="BF372" s="140"/>
      <c r="BG372" s="140"/>
      <c r="BH372" s="100"/>
      <c r="BI372" s="100"/>
      <c r="BJ372" s="100"/>
      <c r="BK372" s="100"/>
      <c r="BL372" s="100"/>
      <c r="BM372" s="100"/>
      <c r="BN372" s="100"/>
      <c r="BO372" s="100"/>
      <c r="BP372" s="100"/>
      <c r="BQ372" s="100"/>
      <c r="BR372" s="100"/>
      <c r="BS372" s="100"/>
    </row>
    <row r="373" spans="1:71" ht="9.75" hidden="1" customHeight="1" x14ac:dyDescent="0.25">
      <c r="A373" s="87"/>
      <c r="B373" s="100" t="str">
        <f t="shared" ref="B373:C373" si="278">+B291</f>
        <v>Ferry Passenger Only</v>
      </c>
      <c r="C373" s="100" t="str">
        <f t="shared" si="278"/>
        <v>Ferry Passenger Only (GT) &gt;2,000</v>
      </c>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17"/>
      <c r="AY373" s="140"/>
      <c r="AZ373" s="140"/>
      <c r="BA373" s="140"/>
      <c r="BB373" s="140"/>
      <c r="BC373" s="140"/>
      <c r="BD373" s="140"/>
      <c r="BE373" s="140"/>
      <c r="BF373" s="140"/>
      <c r="BG373" s="140"/>
      <c r="BH373" s="100"/>
      <c r="BI373" s="100"/>
      <c r="BJ373" s="100"/>
      <c r="BK373" s="100"/>
      <c r="BL373" s="100"/>
      <c r="BM373" s="100"/>
      <c r="BN373" s="100"/>
      <c r="BO373" s="100"/>
      <c r="BP373" s="100"/>
      <c r="BQ373" s="100"/>
      <c r="BR373" s="100"/>
      <c r="BS373" s="100"/>
    </row>
    <row r="374" spans="1:71" ht="9.75" hidden="1" customHeight="1" x14ac:dyDescent="0.25">
      <c r="A374" s="87"/>
      <c r="B374" s="100" t="str">
        <f t="shared" ref="B374:C374" si="279">+B292</f>
        <v>Cruise</v>
      </c>
      <c r="C374" s="100" t="str">
        <f t="shared" si="279"/>
        <v>Cruise (GT) 0 - 1 999</v>
      </c>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17"/>
      <c r="AY374" s="140"/>
      <c r="AZ374" s="140"/>
      <c r="BA374" s="140"/>
      <c r="BB374" s="140"/>
      <c r="BC374" s="140"/>
      <c r="BD374" s="140"/>
      <c r="BE374" s="140"/>
      <c r="BF374" s="140"/>
      <c r="BG374" s="140"/>
      <c r="BH374" s="100"/>
      <c r="BI374" s="100"/>
      <c r="BJ374" s="100"/>
      <c r="BK374" s="100"/>
      <c r="BL374" s="100"/>
      <c r="BM374" s="100"/>
      <c r="BN374" s="100"/>
      <c r="BO374" s="100"/>
      <c r="BP374" s="100"/>
      <c r="BQ374" s="100"/>
      <c r="BR374" s="100"/>
      <c r="BS374" s="100"/>
    </row>
    <row r="375" spans="1:71" ht="9.75" hidden="1" customHeight="1" x14ac:dyDescent="0.25">
      <c r="A375" s="87"/>
      <c r="B375" s="100" t="str">
        <f t="shared" ref="B375:C375" si="280">+B293</f>
        <v>Cruise</v>
      </c>
      <c r="C375" s="100" t="str">
        <f t="shared" si="280"/>
        <v>Cruise (GT) 2,000 - 9,999</v>
      </c>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17"/>
      <c r="AY375" s="140"/>
      <c r="AZ375" s="140"/>
      <c r="BA375" s="140"/>
      <c r="BB375" s="140"/>
      <c r="BC375" s="140"/>
      <c r="BD375" s="140"/>
      <c r="BE375" s="140"/>
      <c r="BF375" s="140"/>
      <c r="BG375" s="140"/>
      <c r="BH375" s="100"/>
      <c r="BI375" s="100"/>
      <c r="BJ375" s="100"/>
      <c r="BK375" s="100"/>
      <c r="BL375" s="100"/>
      <c r="BM375" s="100"/>
      <c r="BN375" s="100"/>
      <c r="BO375" s="100"/>
      <c r="BP375" s="100"/>
      <c r="BQ375" s="100"/>
      <c r="BR375" s="100"/>
      <c r="BS375" s="100"/>
    </row>
    <row r="376" spans="1:71" ht="9.75" hidden="1" customHeight="1" x14ac:dyDescent="0.25">
      <c r="A376" s="87"/>
      <c r="B376" s="100" t="str">
        <f t="shared" ref="B376:C376" si="281">+B294</f>
        <v>Cruise</v>
      </c>
      <c r="C376" s="100" t="str">
        <f t="shared" si="281"/>
        <v>Cruise (GT) 10,000 - 59,999</v>
      </c>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17"/>
      <c r="AY376" s="140"/>
      <c r="AZ376" s="140"/>
      <c r="BA376" s="140"/>
      <c r="BB376" s="140"/>
      <c r="BC376" s="140"/>
      <c r="BD376" s="140"/>
      <c r="BE376" s="140"/>
      <c r="BF376" s="140"/>
      <c r="BG376" s="140"/>
      <c r="BH376" s="100"/>
      <c r="BI376" s="100"/>
      <c r="BJ376" s="100"/>
      <c r="BK376" s="100"/>
      <c r="BL376" s="100"/>
      <c r="BM376" s="100"/>
      <c r="BN376" s="100"/>
      <c r="BO376" s="100"/>
      <c r="BP376" s="100"/>
      <c r="BQ376" s="100"/>
      <c r="BR376" s="100"/>
      <c r="BS376" s="100"/>
    </row>
    <row r="377" spans="1:71" ht="9.75" hidden="1" customHeight="1" x14ac:dyDescent="0.25">
      <c r="A377" s="87"/>
      <c r="B377" s="100" t="str">
        <f t="shared" ref="B377:C377" si="282">+B295</f>
        <v>Cruise</v>
      </c>
      <c r="C377" s="100" t="str">
        <f t="shared" si="282"/>
        <v>Cruise (GT) 60,000 - 99,999</v>
      </c>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17"/>
      <c r="AY377" s="140"/>
      <c r="AZ377" s="140"/>
      <c r="BA377" s="140"/>
      <c r="BB377" s="140"/>
      <c r="BC377" s="140"/>
      <c r="BD377" s="140"/>
      <c r="BE377" s="140"/>
      <c r="BF377" s="140"/>
      <c r="BG377" s="140"/>
      <c r="BH377" s="100"/>
      <c r="BI377" s="100"/>
      <c r="BJ377" s="100"/>
      <c r="BK377" s="100"/>
      <c r="BL377" s="100"/>
      <c r="BM377" s="100"/>
      <c r="BN377" s="100"/>
      <c r="BO377" s="100"/>
      <c r="BP377" s="100"/>
      <c r="BQ377" s="100"/>
      <c r="BR377" s="100"/>
      <c r="BS377" s="100"/>
    </row>
    <row r="378" spans="1:71" ht="9.75" hidden="1" customHeight="1" x14ac:dyDescent="0.25">
      <c r="A378" s="87"/>
      <c r="B378" s="100" t="str">
        <f t="shared" ref="B378:C378" si="283">+B296</f>
        <v>Cruise</v>
      </c>
      <c r="C378" s="100" t="str">
        <f t="shared" si="283"/>
        <v>Cruise (GT) 100,000 - 149,999</v>
      </c>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17"/>
      <c r="AY378" s="140"/>
      <c r="AZ378" s="140"/>
      <c r="BA378" s="140"/>
      <c r="BB378" s="140"/>
      <c r="BC378" s="140"/>
      <c r="BD378" s="140"/>
      <c r="BE378" s="140"/>
      <c r="BF378" s="140"/>
      <c r="BG378" s="140"/>
      <c r="BH378" s="100"/>
      <c r="BI378" s="100"/>
      <c r="BJ378" s="100"/>
      <c r="BK378" s="100"/>
      <c r="BL378" s="100"/>
      <c r="BM378" s="100"/>
      <c r="BN378" s="100"/>
      <c r="BO378" s="100"/>
      <c r="BP378" s="100"/>
      <c r="BQ378" s="100"/>
      <c r="BR378" s="100"/>
      <c r="BS378" s="100"/>
    </row>
    <row r="379" spans="1:71" ht="9.75" hidden="1" customHeight="1" x14ac:dyDescent="0.25">
      <c r="A379" s="87"/>
      <c r="B379" s="100" t="str">
        <f t="shared" ref="B379:C379" si="284">+B297</f>
        <v>Cruise</v>
      </c>
      <c r="C379" s="100" t="str">
        <f t="shared" si="284"/>
        <v>Cruise (GT) &gt;150,000</v>
      </c>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17"/>
      <c r="AY379" s="140"/>
      <c r="AZ379" s="140"/>
      <c r="BA379" s="140"/>
      <c r="BB379" s="140"/>
      <c r="BC379" s="140"/>
      <c r="BD379" s="140"/>
      <c r="BE379" s="140"/>
      <c r="BF379" s="140"/>
      <c r="BG379" s="140"/>
      <c r="BH379" s="100"/>
      <c r="BI379" s="100"/>
      <c r="BJ379" s="100"/>
      <c r="BK379" s="100"/>
      <c r="BL379" s="100"/>
      <c r="BM379" s="100"/>
      <c r="BN379" s="100"/>
      <c r="BO379" s="100"/>
      <c r="BP379" s="100"/>
      <c r="BQ379" s="100"/>
      <c r="BR379" s="100"/>
      <c r="BS379" s="100"/>
    </row>
    <row r="380" spans="1:71" ht="9.75" hidden="1" customHeight="1" x14ac:dyDescent="0.25">
      <c r="A380" s="87"/>
      <c r="B380" s="100" t="str">
        <f t="shared" ref="B380:C380" si="285">+B298</f>
        <v>Ferry RoRo and Passenger</v>
      </c>
      <c r="C380" s="100" t="str">
        <f t="shared" si="285"/>
        <v>Ferry RoRo and Passenger (GT) 0 - 1,999</v>
      </c>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17"/>
      <c r="AY380" s="140"/>
      <c r="AZ380" s="140"/>
      <c r="BA380" s="140"/>
      <c r="BB380" s="140"/>
      <c r="BC380" s="140"/>
      <c r="BD380" s="140"/>
      <c r="BE380" s="140"/>
      <c r="BF380" s="140"/>
      <c r="BG380" s="140"/>
      <c r="BH380" s="100"/>
      <c r="BI380" s="100"/>
      <c r="BJ380" s="100"/>
      <c r="BK380" s="100"/>
      <c r="BL380" s="100"/>
      <c r="BM380" s="100"/>
      <c r="BN380" s="100"/>
      <c r="BO380" s="100"/>
      <c r="BP380" s="100"/>
      <c r="BQ380" s="100"/>
      <c r="BR380" s="100"/>
      <c r="BS380" s="100"/>
    </row>
    <row r="381" spans="1:71" ht="9.75" hidden="1" customHeight="1" x14ac:dyDescent="0.25">
      <c r="A381" s="87"/>
      <c r="B381" s="100" t="str">
        <f t="shared" ref="B381:C381" si="286">+B299</f>
        <v>Ferry RoRo and Passenger</v>
      </c>
      <c r="C381" s="100" t="str">
        <f t="shared" si="286"/>
        <v>Ferry RoRo and Passenger (GT) 2,000 - 4,999</v>
      </c>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17"/>
      <c r="AY381" s="140"/>
      <c r="AZ381" s="140"/>
      <c r="BA381" s="140"/>
      <c r="BB381" s="140"/>
      <c r="BC381" s="140"/>
      <c r="BD381" s="140"/>
      <c r="BE381" s="140"/>
      <c r="BF381" s="140"/>
      <c r="BG381" s="140"/>
      <c r="BH381" s="100"/>
      <c r="BI381" s="100"/>
      <c r="BJ381" s="100"/>
      <c r="BK381" s="100"/>
      <c r="BL381" s="100"/>
      <c r="BM381" s="100"/>
      <c r="BN381" s="100"/>
      <c r="BO381" s="100"/>
      <c r="BP381" s="100"/>
      <c r="BQ381" s="100"/>
      <c r="BR381" s="100"/>
      <c r="BS381" s="100"/>
    </row>
    <row r="382" spans="1:71" ht="9.75" hidden="1" customHeight="1" x14ac:dyDescent="0.25">
      <c r="A382" s="87"/>
      <c r="B382" s="100" t="str">
        <f t="shared" ref="B382:C382" si="287">+B300</f>
        <v>Ferry RoRo and Passenger</v>
      </c>
      <c r="C382" s="100" t="str">
        <f t="shared" si="287"/>
        <v>Ferry RoRo and Passenger (GT) 5,000 - 9,999</v>
      </c>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17"/>
      <c r="AY382" s="140"/>
      <c r="AZ382" s="140"/>
      <c r="BA382" s="140"/>
      <c r="BB382" s="140"/>
      <c r="BC382" s="140"/>
      <c r="BD382" s="140"/>
      <c r="BE382" s="140"/>
      <c r="BF382" s="140"/>
      <c r="BG382" s="140"/>
      <c r="BH382" s="100"/>
      <c r="BI382" s="100"/>
      <c r="BJ382" s="100"/>
      <c r="BK382" s="100"/>
      <c r="BL382" s="100"/>
      <c r="BM382" s="100"/>
      <c r="BN382" s="100"/>
      <c r="BO382" s="100"/>
      <c r="BP382" s="100"/>
      <c r="BQ382" s="100"/>
      <c r="BR382" s="100"/>
      <c r="BS382" s="100"/>
    </row>
    <row r="383" spans="1:71" ht="9.75" hidden="1" customHeight="1" x14ac:dyDescent="0.25">
      <c r="A383" s="87"/>
      <c r="B383" s="100" t="str">
        <f t="shared" ref="B383:C383" si="288">+B301</f>
        <v>Ferry RoRo and Passenger</v>
      </c>
      <c r="C383" s="100" t="str">
        <f t="shared" si="288"/>
        <v>Ferry RoRo and Passenger (GT) 10,000 - 19,999</v>
      </c>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17"/>
      <c r="AY383" s="140"/>
      <c r="AZ383" s="140"/>
      <c r="BA383" s="140"/>
      <c r="BB383" s="140"/>
      <c r="BC383" s="140"/>
      <c r="BD383" s="140"/>
      <c r="BE383" s="140"/>
      <c r="BF383" s="140"/>
      <c r="BG383" s="140"/>
      <c r="BH383" s="100"/>
      <c r="BI383" s="100"/>
      <c r="BJ383" s="100"/>
      <c r="BK383" s="100"/>
      <c r="BL383" s="100"/>
      <c r="BM383" s="100"/>
      <c r="BN383" s="100"/>
      <c r="BO383" s="100"/>
      <c r="BP383" s="100"/>
      <c r="BQ383" s="100"/>
      <c r="BR383" s="100"/>
      <c r="BS383" s="100"/>
    </row>
    <row r="384" spans="1:71" ht="9.75" hidden="1" customHeight="1" x14ac:dyDescent="0.25">
      <c r="A384" s="87"/>
      <c r="B384" s="100" t="str">
        <f t="shared" ref="B384:C384" si="289">+B302</f>
        <v>Ferry RoRo and Passenger</v>
      </c>
      <c r="C384" s="100" t="str">
        <f t="shared" si="289"/>
        <v>Ferry RoRo and Passenger (GT) &gt;20,000</v>
      </c>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17"/>
      <c r="AY384" s="140"/>
      <c r="AZ384" s="140"/>
      <c r="BA384" s="140"/>
      <c r="BB384" s="140"/>
      <c r="BC384" s="140"/>
      <c r="BD384" s="140"/>
      <c r="BE384" s="140"/>
      <c r="BF384" s="140"/>
      <c r="BG384" s="140"/>
      <c r="BH384" s="100"/>
      <c r="BI384" s="100"/>
      <c r="BJ384" s="100"/>
      <c r="BK384" s="100"/>
      <c r="BL384" s="100"/>
      <c r="BM384" s="100"/>
      <c r="BN384" s="100"/>
      <c r="BO384" s="100"/>
      <c r="BP384" s="100"/>
      <c r="BQ384" s="100"/>
      <c r="BR384" s="100"/>
      <c r="BS384" s="100"/>
    </row>
    <row r="385" spans="1:71" ht="9.75" hidden="1" customHeight="1" x14ac:dyDescent="0.25">
      <c r="A385" s="87"/>
      <c r="B385" s="100" t="str">
        <f t="shared" ref="B385:C385" si="290">+B303</f>
        <v>Refrigerated Bulk</v>
      </c>
      <c r="C385" s="100" t="str">
        <f t="shared" si="290"/>
        <v>Refrigerated Bulk (DWT) 0 - 1,999</v>
      </c>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17"/>
      <c r="AY385" s="140"/>
      <c r="AZ385" s="140"/>
      <c r="BA385" s="140"/>
      <c r="BB385" s="140"/>
      <c r="BC385" s="140"/>
      <c r="BD385" s="140"/>
      <c r="BE385" s="140"/>
      <c r="BF385" s="140"/>
      <c r="BG385" s="140"/>
      <c r="BH385" s="100"/>
      <c r="BI385" s="100"/>
      <c r="BJ385" s="100"/>
      <c r="BK385" s="100"/>
      <c r="BL385" s="100"/>
      <c r="BM385" s="100"/>
      <c r="BN385" s="100"/>
      <c r="BO385" s="100"/>
      <c r="BP385" s="100"/>
      <c r="BQ385" s="100"/>
      <c r="BR385" s="100"/>
      <c r="BS385" s="100"/>
    </row>
    <row r="386" spans="1:71" ht="9.75" hidden="1" customHeight="1" x14ac:dyDescent="0.25">
      <c r="A386" s="87"/>
      <c r="B386" s="100" t="str">
        <f t="shared" ref="B386:C386" si="291">+B304</f>
        <v>Refrigerated Bulk</v>
      </c>
      <c r="C386" s="100" t="str">
        <f t="shared" si="291"/>
        <v>Refrigerated Bulk (DWT) 2,000 - 5,999</v>
      </c>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17"/>
      <c r="AY386" s="140"/>
      <c r="AZ386" s="140"/>
      <c r="BA386" s="140"/>
      <c r="BB386" s="140"/>
      <c r="BC386" s="140"/>
      <c r="BD386" s="140"/>
      <c r="BE386" s="140"/>
      <c r="BF386" s="140"/>
      <c r="BG386" s="140"/>
      <c r="BH386" s="100"/>
      <c r="BI386" s="100"/>
      <c r="BJ386" s="100"/>
      <c r="BK386" s="100"/>
      <c r="BL386" s="100"/>
      <c r="BM386" s="100"/>
      <c r="BN386" s="100"/>
      <c r="BO386" s="100"/>
      <c r="BP386" s="100"/>
      <c r="BQ386" s="100"/>
      <c r="BR386" s="100"/>
      <c r="BS386" s="100"/>
    </row>
    <row r="387" spans="1:71" ht="9.75" hidden="1" customHeight="1" x14ac:dyDescent="0.25">
      <c r="A387" s="87"/>
      <c r="B387" s="100" t="str">
        <f t="shared" ref="B387:C387" si="292">+B305</f>
        <v>Refrigerated Bulk</v>
      </c>
      <c r="C387" s="100" t="str">
        <f t="shared" si="292"/>
        <v>Refrigerated Bulk (DWT) 6,000 - 9,999</v>
      </c>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17"/>
      <c r="AY387" s="140"/>
      <c r="AZ387" s="140"/>
      <c r="BA387" s="140"/>
      <c r="BB387" s="140"/>
      <c r="BC387" s="140"/>
      <c r="BD387" s="140"/>
      <c r="BE387" s="140"/>
      <c r="BF387" s="140"/>
      <c r="BG387" s="140"/>
      <c r="BH387" s="100"/>
      <c r="BI387" s="100"/>
      <c r="BJ387" s="100"/>
      <c r="BK387" s="100"/>
      <c r="BL387" s="100"/>
      <c r="BM387" s="100"/>
      <c r="BN387" s="100"/>
      <c r="BO387" s="100"/>
      <c r="BP387" s="100"/>
      <c r="BQ387" s="100"/>
      <c r="BR387" s="100"/>
      <c r="BS387" s="100"/>
    </row>
    <row r="388" spans="1:71" ht="9.75" hidden="1" customHeight="1" x14ac:dyDescent="0.25">
      <c r="A388" s="87"/>
      <c r="B388" s="100" t="str">
        <f t="shared" ref="B388:C388" si="293">+B306</f>
        <v>Refrigerated Bulk</v>
      </c>
      <c r="C388" s="100" t="str">
        <f t="shared" si="293"/>
        <v>Refrigerated Bulk (DWT) &gt;10,000</v>
      </c>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17"/>
      <c r="AY388" s="140"/>
      <c r="AZ388" s="140"/>
      <c r="BA388" s="140"/>
      <c r="BB388" s="140"/>
      <c r="BC388" s="140"/>
      <c r="BD388" s="140"/>
      <c r="BE388" s="140"/>
      <c r="BF388" s="140"/>
      <c r="BG388" s="140"/>
      <c r="BH388" s="100"/>
      <c r="BI388" s="100"/>
      <c r="BJ388" s="100"/>
      <c r="BK388" s="100"/>
      <c r="BL388" s="100"/>
      <c r="BM388" s="100"/>
      <c r="BN388" s="100"/>
      <c r="BO388" s="100"/>
      <c r="BP388" s="100"/>
      <c r="BQ388" s="100"/>
      <c r="BR388" s="100"/>
      <c r="BS388" s="100"/>
    </row>
    <row r="389" spans="1:71" ht="9.75" hidden="1" customHeight="1" x14ac:dyDescent="0.25">
      <c r="A389" s="87"/>
      <c r="B389" s="100" t="str">
        <f t="shared" ref="B389:C389" si="294">+B307</f>
        <v>RoRo</v>
      </c>
      <c r="C389" s="100" t="str">
        <f t="shared" si="294"/>
        <v>RoRo (DWT) 0 - 4,999</v>
      </c>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17"/>
      <c r="AY389" s="140"/>
      <c r="AZ389" s="140"/>
      <c r="BA389" s="140"/>
      <c r="BB389" s="140"/>
      <c r="BC389" s="140"/>
      <c r="BD389" s="140"/>
      <c r="BE389" s="140"/>
      <c r="BF389" s="140"/>
      <c r="BG389" s="140"/>
      <c r="BH389" s="100"/>
      <c r="BI389" s="100"/>
      <c r="BJ389" s="100"/>
      <c r="BK389" s="100"/>
      <c r="BL389" s="100"/>
      <c r="BM389" s="100"/>
      <c r="BN389" s="100"/>
      <c r="BO389" s="100"/>
      <c r="BP389" s="100"/>
      <c r="BQ389" s="100"/>
      <c r="BR389" s="100"/>
      <c r="BS389" s="100"/>
    </row>
    <row r="390" spans="1:71" ht="9.75" hidden="1" customHeight="1" x14ac:dyDescent="0.25">
      <c r="A390" s="87"/>
      <c r="B390" s="100" t="str">
        <f t="shared" ref="B390:C390" si="295">+B308</f>
        <v>RoRo</v>
      </c>
      <c r="C390" s="100" t="str">
        <f t="shared" si="295"/>
        <v>RoRo (DWT) 5,000 - 9,999</v>
      </c>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17"/>
      <c r="AY390" s="140"/>
      <c r="AZ390" s="140"/>
      <c r="BA390" s="140"/>
      <c r="BB390" s="140"/>
      <c r="BC390" s="140"/>
      <c r="BD390" s="140"/>
      <c r="BE390" s="140"/>
      <c r="BF390" s="140"/>
      <c r="BG390" s="140"/>
      <c r="BH390" s="100"/>
      <c r="BI390" s="100"/>
      <c r="BJ390" s="100"/>
      <c r="BK390" s="100"/>
      <c r="BL390" s="100"/>
      <c r="BM390" s="100"/>
      <c r="BN390" s="100"/>
      <c r="BO390" s="100"/>
      <c r="BP390" s="100"/>
      <c r="BQ390" s="100"/>
      <c r="BR390" s="100"/>
      <c r="BS390" s="100"/>
    </row>
    <row r="391" spans="1:71" ht="9.75" hidden="1" customHeight="1" x14ac:dyDescent="0.25">
      <c r="A391" s="87"/>
      <c r="B391" s="100" t="str">
        <f t="shared" ref="B391:C391" si="296">+B309</f>
        <v>RoRo</v>
      </c>
      <c r="C391" s="100" t="str">
        <f t="shared" si="296"/>
        <v>RoRo (DWT) 10,000 - 14,999</v>
      </c>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17"/>
      <c r="AY391" s="140"/>
      <c r="AZ391" s="140"/>
      <c r="BA391" s="140"/>
      <c r="BB391" s="140"/>
      <c r="BC391" s="140"/>
      <c r="BD391" s="140"/>
      <c r="BE391" s="140"/>
      <c r="BF391" s="140"/>
      <c r="BG391" s="140"/>
      <c r="BH391" s="100"/>
      <c r="BI391" s="100"/>
      <c r="BJ391" s="100"/>
      <c r="BK391" s="100"/>
      <c r="BL391" s="100"/>
      <c r="BM391" s="100"/>
      <c r="BN391" s="100"/>
      <c r="BO391" s="100"/>
      <c r="BP391" s="100"/>
      <c r="BQ391" s="100"/>
      <c r="BR391" s="100"/>
      <c r="BS391" s="100"/>
    </row>
    <row r="392" spans="1:71" ht="9.75" hidden="1" customHeight="1" x14ac:dyDescent="0.25">
      <c r="A392" s="87"/>
      <c r="B392" s="100" t="str">
        <f t="shared" ref="B392:C392" si="297">+B310</f>
        <v>RoRo</v>
      </c>
      <c r="C392" s="100" t="str">
        <f t="shared" si="297"/>
        <v>RoRo (DWT) &gt;15,000</v>
      </c>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17"/>
      <c r="AY392" s="140"/>
      <c r="AZ392" s="140"/>
      <c r="BA392" s="140"/>
      <c r="BB392" s="140"/>
      <c r="BC392" s="140"/>
      <c r="BD392" s="140"/>
      <c r="BE392" s="140"/>
      <c r="BF392" s="140"/>
      <c r="BG392" s="140"/>
      <c r="BH392" s="100"/>
      <c r="BI392" s="100"/>
      <c r="BJ392" s="100"/>
      <c r="BK392" s="100"/>
      <c r="BL392" s="100"/>
      <c r="BM392" s="100"/>
      <c r="BN392" s="100"/>
      <c r="BO392" s="100"/>
      <c r="BP392" s="100"/>
      <c r="BQ392" s="100"/>
      <c r="BR392" s="100"/>
      <c r="BS392" s="100"/>
    </row>
    <row r="393" spans="1:71" ht="9.75" hidden="1" customHeight="1" x14ac:dyDescent="0.25">
      <c r="A393" s="87"/>
      <c r="B393" s="100" t="str">
        <f t="shared" ref="B393:C393" si="298">+B311</f>
        <v>Vehicle Carrier</v>
      </c>
      <c r="C393" s="100" t="str">
        <f t="shared" si="298"/>
        <v>Vehicle Carrier (GT) 0 - 29,999</v>
      </c>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17"/>
      <c r="AY393" s="140"/>
      <c r="AZ393" s="140"/>
      <c r="BA393" s="140"/>
      <c r="BB393" s="140"/>
      <c r="BC393" s="140"/>
      <c r="BD393" s="140"/>
      <c r="BE393" s="140"/>
      <c r="BF393" s="140"/>
      <c r="BG393" s="140"/>
      <c r="BH393" s="100"/>
      <c r="BI393" s="100"/>
      <c r="BJ393" s="100"/>
      <c r="BK393" s="100"/>
      <c r="BL393" s="100"/>
      <c r="BM393" s="100"/>
      <c r="BN393" s="100"/>
      <c r="BO393" s="100"/>
      <c r="BP393" s="100"/>
      <c r="BQ393" s="100"/>
      <c r="BR393" s="100"/>
      <c r="BS393" s="100"/>
    </row>
    <row r="394" spans="1:71" ht="9.75" hidden="1" customHeight="1" x14ac:dyDescent="0.25">
      <c r="A394" s="87"/>
      <c r="B394" s="100" t="str">
        <f t="shared" ref="B394:C394" si="299">+B312</f>
        <v>Vehicle Carrier</v>
      </c>
      <c r="C394" s="100" t="str">
        <f t="shared" si="299"/>
        <v>Vehicle Carrier (GT) 30,000 - 49,999</v>
      </c>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17"/>
      <c r="AY394" s="140"/>
      <c r="AZ394" s="140"/>
      <c r="BA394" s="140"/>
      <c r="BB394" s="140"/>
      <c r="BC394" s="140"/>
      <c r="BD394" s="140"/>
      <c r="BE394" s="140"/>
      <c r="BF394" s="140"/>
      <c r="BG394" s="140"/>
      <c r="BH394" s="100"/>
      <c r="BI394" s="100"/>
      <c r="BJ394" s="100"/>
      <c r="BK394" s="100"/>
      <c r="BL394" s="100"/>
      <c r="BM394" s="100"/>
      <c r="BN394" s="100"/>
      <c r="BO394" s="100"/>
      <c r="BP394" s="100"/>
      <c r="BQ394" s="100"/>
      <c r="BR394" s="100"/>
      <c r="BS394" s="100"/>
    </row>
    <row r="395" spans="1:71" ht="9.75" hidden="1" customHeight="1" x14ac:dyDescent="0.25">
      <c r="A395" s="87"/>
      <c r="B395" s="100" t="str">
        <f t="shared" ref="B395:C395" si="300">+B313</f>
        <v>Vehicle Carrier</v>
      </c>
      <c r="C395" s="100" t="str">
        <f t="shared" si="300"/>
        <v>Vehicle Carrier (GT) &gt;50,000</v>
      </c>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17"/>
      <c r="AY395" s="140"/>
      <c r="AZ395" s="140"/>
      <c r="BA395" s="140"/>
      <c r="BB395" s="140"/>
      <c r="BC395" s="140"/>
      <c r="BD395" s="140"/>
      <c r="BE395" s="140"/>
      <c r="BF395" s="140"/>
      <c r="BG395" s="140"/>
      <c r="BH395" s="100"/>
      <c r="BI395" s="100"/>
      <c r="BJ395" s="100"/>
      <c r="BK395" s="100"/>
      <c r="BL395" s="100"/>
      <c r="BM395" s="100"/>
      <c r="BN395" s="100"/>
      <c r="BO395" s="100"/>
      <c r="BP395" s="100"/>
      <c r="BQ395" s="100"/>
      <c r="BR395" s="100"/>
      <c r="BS395" s="100"/>
    </row>
    <row r="396" spans="1:71" ht="9.75" hidden="1" customHeight="1" x14ac:dyDescent="0.25">
      <c r="A396" s="87"/>
      <c r="B396" s="100" t="str">
        <f t="shared" ref="B396:C396" si="301">+B314</f>
        <v>Offshore</v>
      </c>
      <c r="C396" s="100" t="str">
        <f t="shared" si="301"/>
        <v>Offshore (GT) 0-+</v>
      </c>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17"/>
      <c r="AY396" s="140"/>
      <c r="AZ396" s="140"/>
      <c r="BA396" s="140"/>
      <c r="BB396" s="140"/>
      <c r="BC396" s="140"/>
      <c r="BD396" s="140"/>
      <c r="BE396" s="140"/>
      <c r="BF396" s="140"/>
      <c r="BG396" s="140"/>
      <c r="BH396" s="100"/>
      <c r="BI396" s="100"/>
      <c r="BJ396" s="100"/>
      <c r="BK396" s="100"/>
      <c r="BL396" s="100"/>
      <c r="BM396" s="100"/>
      <c r="BN396" s="100"/>
      <c r="BO396" s="100"/>
      <c r="BP396" s="100"/>
      <c r="BQ396" s="100"/>
      <c r="BR396" s="100"/>
      <c r="BS396" s="100"/>
    </row>
    <row r="397" spans="1:71" ht="9.75" hidden="1" customHeight="1" x14ac:dyDescent="0.25">
      <c r="A397" s="87"/>
      <c r="B397" s="100" t="str">
        <f t="shared" ref="B397:C397" si="302">+B315</f>
        <v>Bulk Carrier</v>
      </c>
      <c r="C397" s="100" t="str">
        <f t="shared" si="302"/>
        <v>Bulk Carrier Default</v>
      </c>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17"/>
      <c r="AY397" s="140"/>
      <c r="AZ397" s="140"/>
      <c r="BA397" s="140"/>
      <c r="BB397" s="140"/>
      <c r="BC397" s="140"/>
      <c r="BD397" s="140"/>
      <c r="BE397" s="140"/>
      <c r="BF397" s="140"/>
      <c r="BG397" s="140"/>
      <c r="BH397" s="100"/>
      <c r="BI397" s="100"/>
      <c r="BJ397" s="100"/>
      <c r="BK397" s="100"/>
      <c r="BL397" s="100"/>
      <c r="BM397" s="100"/>
      <c r="BN397" s="100"/>
      <c r="BO397" s="100"/>
      <c r="BP397" s="100"/>
      <c r="BQ397" s="100"/>
      <c r="BR397" s="100"/>
      <c r="BS397" s="100"/>
    </row>
    <row r="398" spans="1:71" ht="9.75" hidden="1" customHeight="1" x14ac:dyDescent="0.25">
      <c r="A398" s="87"/>
      <c r="B398" s="100" t="str">
        <f t="shared" ref="B398:C398" si="303">+B316</f>
        <v>Chemical Tanker</v>
      </c>
      <c r="C398" s="100" t="str">
        <f t="shared" si="303"/>
        <v>Chemical Tanker Default</v>
      </c>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17"/>
      <c r="AY398" s="140"/>
      <c r="AZ398" s="140"/>
      <c r="BA398" s="140"/>
      <c r="BB398" s="140"/>
      <c r="BC398" s="140"/>
      <c r="BD398" s="140"/>
      <c r="BE398" s="140"/>
      <c r="BF398" s="140"/>
      <c r="BG398" s="140"/>
      <c r="BH398" s="100"/>
      <c r="BI398" s="100"/>
      <c r="BJ398" s="100"/>
      <c r="BK398" s="100"/>
      <c r="BL398" s="100"/>
      <c r="BM398" s="100"/>
      <c r="BN398" s="100"/>
      <c r="BO398" s="100"/>
      <c r="BP398" s="100"/>
      <c r="BQ398" s="100"/>
      <c r="BR398" s="100"/>
      <c r="BS398" s="100"/>
    </row>
    <row r="399" spans="1:71" ht="9.75" hidden="1" customHeight="1" x14ac:dyDescent="0.25">
      <c r="A399" s="87"/>
      <c r="B399" s="100" t="str">
        <f t="shared" ref="B399:C399" si="304">+B317</f>
        <v>Container</v>
      </c>
      <c r="C399" s="100" t="str">
        <f t="shared" si="304"/>
        <v>Container Default</v>
      </c>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17"/>
      <c r="AY399" s="140"/>
      <c r="AZ399" s="140"/>
      <c r="BA399" s="140"/>
      <c r="BB399" s="140"/>
      <c r="BC399" s="140"/>
      <c r="BD399" s="140"/>
      <c r="BE399" s="140"/>
      <c r="BF399" s="140"/>
      <c r="BG399" s="140"/>
      <c r="BH399" s="100"/>
      <c r="BI399" s="100"/>
      <c r="BJ399" s="100"/>
      <c r="BK399" s="100"/>
      <c r="BL399" s="100"/>
      <c r="BM399" s="100"/>
      <c r="BN399" s="100"/>
      <c r="BO399" s="100"/>
      <c r="BP399" s="100"/>
      <c r="BQ399" s="100"/>
      <c r="BR399" s="100"/>
      <c r="BS399" s="100"/>
    </row>
    <row r="400" spans="1:71" ht="9.75" hidden="1" customHeight="1" x14ac:dyDescent="0.25">
      <c r="A400" s="87"/>
      <c r="B400" s="100" t="str">
        <f t="shared" ref="B400:C400" si="305">+B318</f>
        <v>General Cargo</v>
      </c>
      <c r="C400" s="100" t="str">
        <f t="shared" si="305"/>
        <v>General Cargo Default</v>
      </c>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17"/>
      <c r="AY400" s="140"/>
      <c r="AZ400" s="140"/>
      <c r="BA400" s="140"/>
      <c r="BB400" s="140"/>
      <c r="BC400" s="140"/>
      <c r="BD400" s="140"/>
      <c r="BE400" s="140"/>
      <c r="BF400" s="140"/>
      <c r="BG400" s="140"/>
      <c r="BH400" s="100"/>
      <c r="BI400" s="100"/>
      <c r="BJ400" s="100"/>
      <c r="BK400" s="100"/>
      <c r="BL400" s="100"/>
      <c r="BM400" s="100"/>
      <c r="BN400" s="100"/>
      <c r="BO400" s="100"/>
      <c r="BP400" s="100"/>
      <c r="BQ400" s="100"/>
      <c r="BR400" s="100"/>
      <c r="BS400" s="100"/>
    </row>
    <row r="401" spans="1:71" ht="9.75" hidden="1" customHeight="1" x14ac:dyDescent="0.25">
      <c r="A401" s="87"/>
      <c r="B401" s="100" t="str">
        <f t="shared" ref="B401:C401" si="306">+B319</f>
        <v>Liquefied Gas Tanker</v>
      </c>
      <c r="C401" s="100" t="str">
        <f t="shared" si="306"/>
        <v>Liquefied Gas Tanker Default</v>
      </c>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17"/>
      <c r="AY401" s="140"/>
      <c r="AZ401" s="140"/>
      <c r="BA401" s="140"/>
      <c r="BB401" s="140"/>
      <c r="BC401" s="140"/>
      <c r="BD401" s="140"/>
      <c r="BE401" s="140"/>
      <c r="BF401" s="140"/>
      <c r="BG401" s="140"/>
      <c r="BH401" s="100"/>
      <c r="BI401" s="100"/>
      <c r="BJ401" s="100"/>
      <c r="BK401" s="100"/>
      <c r="BL401" s="100"/>
      <c r="BM401" s="100"/>
      <c r="BN401" s="100"/>
      <c r="BO401" s="100"/>
      <c r="BP401" s="100"/>
      <c r="BQ401" s="100"/>
      <c r="BR401" s="100"/>
      <c r="BS401" s="100"/>
    </row>
    <row r="402" spans="1:71" ht="9.75" hidden="1" customHeight="1" x14ac:dyDescent="0.25">
      <c r="A402" s="87"/>
      <c r="B402" s="100" t="str">
        <f t="shared" ref="B402:C402" si="307">+B320</f>
        <v>Oil Tanker</v>
      </c>
      <c r="C402" s="100" t="str">
        <f t="shared" si="307"/>
        <v>Oil Tanker Default</v>
      </c>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17"/>
      <c r="AY402" s="140"/>
      <c r="AZ402" s="140"/>
      <c r="BA402" s="140"/>
      <c r="BB402" s="140"/>
      <c r="BC402" s="140"/>
      <c r="BD402" s="140"/>
      <c r="BE402" s="140"/>
      <c r="BF402" s="140"/>
      <c r="BG402" s="140"/>
      <c r="BH402" s="100"/>
      <c r="BI402" s="100"/>
      <c r="BJ402" s="100"/>
      <c r="BK402" s="100"/>
      <c r="BL402" s="100"/>
      <c r="BM402" s="100"/>
      <c r="BN402" s="100"/>
      <c r="BO402" s="100"/>
      <c r="BP402" s="100"/>
      <c r="BQ402" s="100"/>
      <c r="BR402" s="100"/>
      <c r="BS402" s="100"/>
    </row>
    <row r="403" spans="1:71" ht="9.75" hidden="1" customHeight="1" x14ac:dyDescent="0.25">
      <c r="A403" s="87"/>
      <c r="B403" s="100" t="str">
        <f t="shared" ref="B403:C403" si="308">+B321</f>
        <v>Other Liquids Tankers</v>
      </c>
      <c r="C403" s="100" t="str">
        <f t="shared" si="308"/>
        <v>Other Liquids Tankers Default</v>
      </c>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17"/>
      <c r="AY403" s="140"/>
      <c r="AZ403" s="140"/>
      <c r="BA403" s="140"/>
      <c r="BB403" s="140"/>
      <c r="BC403" s="140"/>
      <c r="BD403" s="140"/>
      <c r="BE403" s="140"/>
      <c r="BF403" s="140"/>
      <c r="BG403" s="140"/>
      <c r="BH403" s="100"/>
      <c r="BI403" s="100"/>
      <c r="BJ403" s="100"/>
      <c r="BK403" s="100"/>
      <c r="BL403" s="100"/>
      <c r="BM403" s="100"/>
      <c r="BN403" s="100"/>
      <c r="BO403" s="100"/>
      <c r="BP403" s="100"/>
      <c r="BQ403" s="100"/>
      <c r="BR403" s="100"/>
      <c r="BS403" s="100"/>
    </row>
    <row r="404" spans="1:71" ht="9.75" hidden="1" customHeight="1" x14ac:dyDescent="0.25">
      <c r="A404" s="87"/>
      <c r="B404" s="100" t="str">
        <f t="shared" ref="B404:C404" si="309">+B322</f>
        <v>Ferry Passenger Only</v>
      </c>
      <c r="C404" s="100" t="str">
        <f t="shared" si="309"/>
        <v>Ferry Passenger Only Default</v>
      </c>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17"/>
      <c r="AY404" s="140"/>
      <c r="AZ404" s="140"/>
      <c r="BA404" s="140"/>
      <c r="BB404" s="140"/>
      <c r="BC404" s="140"/>
      <c r="BD404" s="140"/>
      <c r="BE404" s="140"/>
      <c r="BF404" s="140"/>
      <c r="BG404" s="140"/>
      <c r="BH404" s="100"/>
      <c r="BI404" s="100"/>
      <c r="BJ404" s="100"/>
      <c r="BK404" s="100"/>
      <c r="BL404" s="100"/>
      <c r="BM404" s="100"/>
      <c r="BN404" s="100"/>
      <c r="BO404" s="100"/>
      <c r="BP404" s="100"/>
      <c r="BQ404" s="100"/>
      <c r="BR404" s="100"/>
      <c r="BS404" s="100"/>
    </row>
    <row r="405" spans="1:71" ht="9.75" hidden="1" customHeight="1" x14ac:dyDescent="0.25">
      <c r="A405" s="87"/>
      <c r="B405" s="100" t="str">
        <f t="shared" ref="B405:C405" si="310">+B323</f>
        <v>Cruise</v>
      </c>
      <c r="C405" s="100" t="str">
        <f t="shared" si="310"/>
        <v>Cruise Default</v>
      </c>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17"/>
      <c r="AY405" s="140"/>
      <c r="AZ405" s="140"/>
      <c r="BA405" s="140"/>
      <c r="BB405" s="140"/>
      <c r="BC405" s="140"/>
      <c r="BD405" s="140"/>
      <c r="BE405" s="140"/>
      <c r="BF405" s="140"/>
      <c r="BG405" s="140"/>
      <c r="BH405" s="100"/>
      <c r="BI405" s="100"/>
      <c r="BJ405" s="100"/>
      <c r="BK405" s="100"/>
      <c r="BL405" s="100"/>
      <c r="BM405" s="100"/>
      <c r="BN405" s="100"/>
      <c r="BO405" s="100"/>
      <c r="BP405" s="100"/>
      <c r="BQ405" s="100"/>
      <c r="BR405" s="100"/>
      <c r="BS405" s="100"/>
    </row>
    <row r="406" spans="1:71" ht="9.75" hidden="1" customHeight="1" x14ac:dyDescent="0.25">
      <c r="A406" s="87"/>
      <c r="B406" s="100" t="str">
        <f t="shared" ref="B406:C406" si="311">+B324</f>
        <v>Ferry RoRo and Passenger</v>
      </c>
      <c r="C406" s="100" t="str">
        <f t="shared" si="311"/>
        <v>Ferry RoRo and Passenger Default</v>
      </c>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17"/>
      <c r="AY406" s="140"/>
      <c r="AZ406" s="140"/>
      <c r="BA406" s="140"/>
      <c r="BB406" s="140"/>
      <c r="BC406" s="140"/>
      <c r="BD406" s="140"/>
      <c r="BE406" s="140"/>
      <c r="BF406" s="140"/>
      <c r="BG406" s="140"/>
      <c r="BH406" s="100"/>
      <c r="BI406" s="100"/>
      <c r="BJ406" s="100"/>
      <c r="BK406" s="100"/>
      <c r="BL406" s="100"/>
      <c r="BM406" s="100"/>
      <c r="BN406" s="100"/>
      <c r="BO406" s="100"/>
      <c r="BP406" s="100"/>
      <c r="BQ406" s="100"/>
      <c r="BR406" s="100"/>
      <c r="BS406" s="100"/>
    </row>
    <row r="407" spans="1:71" ht="9.75" hidden="1" customHeight="1" x14ac:dyDescent="0.25">
      <c r="A407" s="87"/>
      <c r="B407" s="100" t="str">
        <f t="shared" ref="B407:C407" si="312">+B325</f>
        <v>Refrigerated Bulk</v>
      </c>
      <c r="C407" s="100" t="str">
        <f t="shared" si="312"/>
        <v>Refrigerated Bulk Default</v>
      </c>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17"/>
      <c r="AY407" s="140"/>
      <c r="AZ407" s="140"/>
      <c r="BA407" s="140"/>
      <c r="BB407" s="140"/>
      <c r="BC407" s="140"/>
      <c r="BD407" s="140"/>
      <c r="BE407" s="140"/>
      <c r="BF407" s="140"/>
      <c r="BG407" s="140"/>
      <c r="BH407" s="100"/>
      <c r="BI407" s="100"/>
      <c r="BJ407" s="100"/>
      <c r="BK407" s="100"/>
      <c r="BL407" s="100"/>
      <c r="BM407" s="100"/>
      <c r="BN407" s="100"/>
      <c r="BO407" s="100"/>
      <c r="BP407" s="100"/>
      <c r="BQ407" s="100"/>
      <c r="BR407" s="100"/>
      <c r="BS407" s="100"/>
    </row>
    <row r="408" spans="1:71" ht="9.75" hidden="1" customHeight="1" x14ac:dyDescent="0.25">
      <c r="A408" s="87"/>
      <c r="B408" s="100" t="str">
        <f t="shared" ref="B408:C408" si="313">+B326</f>
        <v>RoRo</v>
      </c>
      <c r="C408" s="100" t="str">
        <f t="shared" si="313"/>
        <v>RoRo Default</v>
      </c>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17"/>
      <c r="AY408" s="140"/>
      <c r="AZ408" s="140"/>
      <c r="BA408" s="140"/>
      <c r="BB408" s="140"/>
      <c r="BC408" s="140"/>
      <c r="BD408" s="140"/>
      <c r="BE408" s="140"/>
      <c r="BF408" s="140"/>
      <c r="BG408" s="140"/>
      <c r="BH408" s="100"/>
      <c r="BI408" s="100"/>
      <c r="BJ408" s="100"/>
      <c r="BK408" s="100"/>
      <c r="BL408" s="100"/>
      <c r="BM408" s="100"/>
      <c r="BN408" s="100"/>
      <c r="BO408" s="100"/>
      <c r="BP408" s="100"/>
      <c r="BQ408" s="100"/>
      <c r="BR408" s="100"/>
      <c r="BS408" s="100"/>
    </row>
    <row r="409" spans="1:71" ht="9.75" hidden="1" customHeight="1" x14ac:dyDescent="0.25">
      <c r="A409" s="87"/>
      <c r="B409" s="100" t="str">
        <f t="shared" ref="B409:C409" si="314">+B327</f>
        <v>Vehicle Carrier</v>
      </c>
      <c r="C409" s="100" t="str">
        <f t="shared" si="314"/>
        <v>Vehicle Carrier Default</v>
      </c>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17"/>
      <c r="AY409" s="140"/>
      <c r="AZ409" s="140"/>
      <c r="BA409" s="140"/>
      <c r="BB409" s="140"/>
      <c r="BC409" s="140"/>
      <c r="BD409" s="140"/>
      <c r="BE409" s="140"/>
      <c r="BF409" s="140"/>
      <c r="BG409" s="140"/>
      <c r="BH409" s="100"/>
      <c r="BI409" s="100"/>
      <c r="BJ409" s="100"/>
      <c r="BK409" s="100"/>
      <c r="BL409" s="100"/>
      <c r="BM409" s="100"/>
      <c r="BN409" s="100"/>
      <c r="BO409" s="100"/>
      <c r="BP409" s="100"/>
      <c r="BQ409" s="100"/>
      <c r="BR409" s="100"/>
      <c r="BS409" s="100"/>
    </row>
    <row r="410" spans="1:71" ht="9.75" hidden="1" customHeight="1" x14ac:dyDescent="0.25">
      <c r="A410" s="87"/>
      <c r="B410" s="100" t="str">
        <f t="shared" ref="B410:C410" si="315">+B328</f>
        <v>Offshore</v>
      </c>
      <c r="C410" s="100" t="str">
        <f t="shared" si="315"/>
        <v>Offshore Default</v>
      </c>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17"/>
      <c r="AY410" s="140"/>
      <c r="AZ410" s="140"/>
      <c r="BA410" s="140"/>
      <c r="BB410" s="140"/>
      <c r="BC410" s="140"/>
      <c r="BD410" s="140"/>
      <c r="BE410" s="140"/>
      <c r="BF410" s="140"/>
      <c r="BG410" s="140"/>
      <c r="BH410" s="100"/>
      <c r="BI410" s="100"/>
      <c r="BJ410" s="100"/>
      <c r="BK410" s="100"/>
      <c r="BL410" s="100"/>
      <c r="BM410" s="100"/>
      <c r="BN410" s="100"/>
      <c r="BO410" s="100"/>
      <c r="BP410" s="100"/>
      <c r="BQ410" s="100"/>
      <c r="BR410" s="100"/>
      <c r="BS410" s="100"/>
    </row>
    <row r="411" spans="1:71" ht="9.75" hidden="1" customHeight="1" x14ac:dyDescent="0.25">
      <c r="A411" s="87"/>
      <c r="B411" s="100"/>
      <c r="C411" s="10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17"/>
      <c r="AY411" s="140"/>
      <c r="AZ411" s="140"/>
      <c r="BA411" s="140"/>
      <c r="BB411" s="140"/>
      <c r="BC411" s="140"/>
      <c r="BD411" s="140"/>
      <c r="BE411" s="140"/>
      <c r="BF411" s="140"/>
      <c r="BG411" s="140"/>
      <c r="BH411" s="100"/>
      <c r="BI411" s="100"/>
      <c r="BJ411" s="100"/>
      <c r="BK411" s="100"/>
      <c r="BL411" s="100"/>
      <c r="BM411" s="100"/>
      <c r="BN411" s="100"/>
      <c r="BO411" s="100"/>
      <c r="BP411" s="100"/>
      <c r="BQ411" s="100"/>
      <c r="BR411" s="100"/>
      <c r="BS411" s="100"/>
    </row>
    <row r="412" spans="1:71" ht="9.75" hidden="1" customHeight="1" x14ac:dyDescent="0.25">
      <c r="A412" s="87"/>
      <c r="B412" s="135" t="s">
        <v>307</v>
      </c>
      <c r="C412" s="135"/>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17"/>
      <c r="AY412" s="140"/>
      <c r="AZ412" s="140"/>
      <c r="BA412" s="140"/>
      <c r="BB412" s="140"/>
      <c r="BC412" s="140"/>
      <c r="BD412" s="140"/>
      <c r="BE412" s="140"/>
      <c r="BF412" s="140"/>
      <c r="BG412" s="140"/>
      <c r="BH412" s="100"/>
      <c r="BI412" s="100"/>
      <c r="BJ412" s="100"/>
      <c r="BK412" s="100"/>
      <c r="BL412" s="100"/>
      <c r="BM412" s="100"/>
      <c r="BN412" s="100"/>
      <c r="BO412" s="100"/>
      <c r="BP412" s="100"/>
      <c r="BQ412" s="100"/>
      <c r="BR412" s="100"/>
      <c r="BS412" s="100"/>
    </row>
    <row r="413" spans="1:71" ht="9.75" hidden="1" customHeight="1" x14ac:dyDescent="0.25">
      <c r="A413" s="87"/>
      <c r="B413" s="137" t="s">
        <v>300</v>
      </c>
      <c r="C413" s="137"/>
      <c r="D413" s="138">
        <v>2015</v>
      </c>
      <c r="E413" s="136">
        <v>2016</v>
      </c>
      <c r="F413" s="136">
        <v>2017</v>
      </c>
      <c r="G413" s="136">
        <v>2018</v>
      </c>
      <c r="H413" s="136">
        <v>2019</v>
      </c>
      <c r="I413" s="138">
        <v>2020</v>
      </c>
      <c r="J413" s="136">
        <v>2021</v>
      </c>
      <c r="K413" s="136">
        <v>2022</v>
      </c>
      <c r="L413" s="136">
        <v>2023</v>
      </c>
      <c r="M413" s="136">
        <v>2024</v>
      </c>
      <c r="N413" s="138">
        <v>2025</v>
      </c>
      <c r="O413" s="136">
        <v>2026</v>
      </c>
      <c r="P413" s="136">
        <v>2027</v>
      </c>
      <c r="Q413" s="136">
        <v>2028</v>
      </c>
      <c r="R413" s="136">
        <v>2029</v>
      </c>
      <c r="S413" s="138">
        <v>2030</v>
      </c>
      <c r="T413" s="136">
        <v>2031</v>
      </c>
      <c r="U413" s="136">
        <v>2032</v>
      </c>
      <c r="V413" s="136">
        <v>2033</v>
      </c>
      <c r="W413" s="136">
        <v>2034</v>
      </c>
      <c r="X413" s="138">
        <v>2035</v>
      </c>
      <c r="Y413" s="136">
        <v>2036</v>
      </c>
      <c r="Z413" s="136">
        <v>2037</v>
      </c>
      <c r="AA413" s="136">
        <v>2038</v>
      </c>
      <c r="AB413" s="136">
        <v>2039</v>
      </c>
      <c r="AC413" s="138">
        <v>2040</v>
      </c>
      <c r="AD413" s="136">
        <v>2041</v>
      </c>
      <c r="AE413" s="136">
        <v>2042</v>
      </c>
      <c r="AF413" s="136">
        <v>2043</v>
      </c>
      <c r="AG413" s="136">
        <v>2044</v>
      </c>
      <c r="AH413" s="138">
        <v>2045</v>
      </c>
      <c r="AI413" s="136">
        <v>2046</v>
      </c>
      <c r="AJ413" s="136">
        <v>2047</v>
      </c>
      <c r="AK413" s="136">
        <v>2048</v>
      </c>
      <c r="AL413" s="136">
        <v>2049</v>
      </c>
      <c r="AM413" s="138">
        <v>2050</v>
      </c>
      <c r="AN413" s="136"/>
      <c r="AO413" s="136"/>
      <c r="AP413" s="136"/>
      <c r="AQ413" s="136"/>
      <c r="AR413" s="136"/>
      <c r="AS413" s="136"/>
      <c r="AT413" s="136"/>
      <c r="AU413" s="136"/>
      <c r="AV413" s="136"/>
      <c r="AW413" s="136"/>
      <c r="AX413" s="134"/>
      <c r="AY413" s="100"/>
      <c r="AZ413" s="140"/>
      <c r="BA413" s="140"/>
      <c r="BB413" s="140"/>
      <c r="BC413" s="140"/>
      <c r="BD413" s="140"/>
      <c r="BE413" s="140"/>
      <c r="BF413" s="140"/>
      <c r="BG413" s="140"/>
      <c r="BH413" s="100"/>
      <c r="BI413" s="100"/>
      <c r="BJ413" s="100"/>
      <c r="BK413" s="100"/>
      <c r="BL413" s="100"/>
      <c r="BM413" s="100"/>
      <c r="BN413" s="100"/>
      <c r="BO413" s="100"/>
      <c r="BP413" s="100"/>
      <c r="BQ413" s="100"/>
      <c r="BR413" s="100"/>
      <c r="BS413" s="100"/>
    </row>
    <row r="414" spans="1:71" ht="9.75" hidden="1" customHeight="1" x14ac:dyDescent="0.25">
      <c r="A414" s="87"/>
      <c r="B414" s="100" t="str">
        <f t="shared" ref="B414:C414" si="316">+B332</f>
        <v>Bulk Carrier</v>
      </c>
      <c r="C414" s="100" t="str">
        <f t="shared" si="316"/>
        <v>Bulk Carrier (DWT) 0 - 9,999</v>
      </c>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00"/>
      <c r="AY414" s="140"/>
      <c r="AZ414" s="140"/>
      <c r="BA414" s="140"/>
      <c r="BB414" s="140"/>
      <c r="BC414" s="140"/>
      <c r="BD414" s="140"/>
      <c r="BE414" s="140"/>
      <c r="BF414" s="140"/>
      <c r="BG414" s="140"/>
      <c r="BH414" s="100"/>
      <c r="BI414" s="100"/>
      <c r="BJ414" s="100"/>
      <c r="BK414" s="100"/>
      <c r="BL414" s="100"/>
      <c r="BM414" s="100"/>
      <c r="BN414" s="100"/>
      <c r="BO414" s="100"/>
      <c r="BP414" s="100"/>
      <c r="BQ414" s="100"/>
      <c r="BR414" s="100"/>
      <c r="BS414" s="100"/>
    </row>
    <row r="415" spans="1:71" ht="9.75" hidden="1" customHeight="1" x14ac:dyDescent="0.25">
      <c r="A415" s="87"/>
      <c r="B415" s="100" t="str">
        <f t="shared" ref="B415:C415" si="317">+B333</f>
        <v>Bulk Carrier</v>
      </c>
      <c r="C415" s="100" t="str">
        <f t="shared" si="317"/>
        <v>Bulk Carrier (DWT) 10,000 - 34,999</v>
      </c>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00"/>
      <c r="AY415" s="140"/>
      <c r="AZ415" s="140"/>
      <c r="BA415" s="140"/>
      <c r="BB415" s="140"/>
      <c r="BC415" s="140"/>
      <c r="BD415" s="140"/>
      <c r="BE415" s="140"/>
      <c r="BF415" s="140"/>
      <c r="BG415" s="140"/>
      <c r="BH415" s="100"/>
      <c r="BI415" s="100"/>
      <c r="BJ415" s="100"/>
      <c r="BK415" s="100"/>
      <c r="BL415" s="100"/>
      <c r="BM415" s="100"/>
      <c r="BN415" s="100"/>
      <c r="BO415" s="100"/>
      <c r="BP415" s="100"/>
      <c r="BQ415" s="100"/>
      <c r="BR415" s="100"/>
      <c r="BS415" s="100"/>
    </row>
    <row r="416" spans="1:71" ht="9.75" hidden="1" customHeight="1" x14ac:dyDescent="0.25">
      <c r="A416" s="87"/>
      <c r="B416" s="100" t="str">
        <f t="shared" ref="B416:C416" si="318">+B334</f>
        <v>Bulk Carrier</v>
      </c>
      <c r="C416" s="100" t="str">
        <f t="shared" si="318"/>
        <v>Bulk Carrier (DWT) 35,000 - 59,999</v>
      </c>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00"/>
      <c r="AY416" s="140"/>
      <c r="AZ416" s="140"/>
      <c r="BA416" s="140"/>
      <c r="BB416" s="140"/>
      <c r="BC416" s="140"/>
      <c r="BD416" s="140"/>
      <c r="BE416" s="140"/>
      <c r="BF416" s="140"/>
      <c r="BG416" s="140"/>
      <c r="BH416" s="100"/>
      <c r="BI416" s="100"/>
      <c r="BJ416" s="100"/>
      <c r="BK416" s="100"/>
      <c r="BL416" s="100"/>
      <c r="BM416" s="100"/>
      <c r="BN416" s="100"/>
      <c r="BO416" s="100"/>
      <c r="BP416" s="100"/>
      <c r="BQ416" s="100"/>
      <c r="BR416" s="100"/>
      <c r="BS416" s="100"/>
    </row>
    <row r="417" spans="1:71" ht="9.75" hidden="1" customHeight="1" x14ac:dyDescent="0.25">
      <c r="A417" s="87"/>
      <c r="B417" s="100" t="str">
        <f t="shared" ref="B417:C417" si="319">+B335</f>
        <v>Bulk Carrier</v>
      </c>
      <c r="C417" s="100" t="str">
        <f t="shared" si="319"/>
        <v>Bulk Carrier (DWT) 60,000 - 99,999</v>
      </c>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00"/>
      <c r="AY417" s="140"/>
      <c r="AZ417" s="140"/>
      <c r="BA417" s="140"/>
      <c r="BB417" s="140"/>
      <c r="BC417" s="140"/>
      <c r="BD417" s="140"/>
      <c r="BE417" s="140"/>
      <c r="BF417" s="140"/>
      <c r="BG417" s="140"/>
      <c r="BH417" s="100"/>
      <c r="BI417" s="100"/>
      <c r="BJ417" s="100"/>
      <c r="BK417" s="100"/>
      <c r="BL417" s="100"/>
      <c r="BM417" s="100"/>
      <c r="BN417" s="100"/>
      <c r="BO417" s="100"/>
      <c r="BP417" s="100"/>
      <c r="BQ417" s="100"/>
      <c r="BR417" s="100"/>
      <c r="BS417" s="100"/>
    </row>
    <row r="418" spans="1:71" ht="9.75" hidden="1" customHeight="1" x14ac:dyDescent="0.25">
      <c r="A418" s="87"/>
      <c r="B418" s="100" t="str">
        <f t="shared" ref="B418:C418" si="320">+B336</f>
        <v>Bulk Carrier</v>
      </c>
      <c r="C418" s="100" t="str">
        <f t="shared" si="320"/>
        <v>Bulk Carrier (DWT) 100,000 - 199,999</v>
      </c>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00"/>
      <c r="AY418" s="140"/>
      <c r="AZ418" s="140"/>
      <c r="BA418" s="140"/>
      <c r="BB418" s="140"/>
      <c r="BC418" s="140"/>
      <c r="BD418" s="140"/>
      <c r="BE418" s="140"/>
      <c r="BF418" s="140"/>
      <c r="BG418" s="140"/>
      <c r="BH418" s="100"/>
      <c r="BI418" s="100"/>
      <c r="BJ418" s="100"/>
      <c r="BK418" s="100"/>
      <c r="BL418" s="100"/>
      <c r="BM418" s="100"/>
      <c r="BN418" s="100"/>
      <c r="BO418" s="100"/>
      <c r="BP418" s="100"/>
      <c r="BQ418" s="100"/>
      <c r="BR418" s="100"/>
      <c r="BS418" s="100"/>
    </row>
    <row r="419" spans="1:71" ht="9.75" hidden="1" customHeight="1" x14ac:dyDescent="0.25">
      <c r="A419" s="87"/>
      <c r="B419" s="100" t="str">
        <f t="shared" ref="B419:C419" si="321">+B337</f>
        <v>Bulk Carrier</v>
      </c>
      <c r="C419" s="100" t="str">
        <f t="shared" si="321"/>
        <v>Bulk Carrier (DWT) &gt;200,000</v>
      </c>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00"/>
      <c r="AY419" s="140"/>
      <c r="AZ419" s="140"/>
      <c r="BA419" s="140"/>
      <c r="BB419" s="140"/>
      <c r="BC419" s="140"/>
      <c r="BD419" s="140"/>
      <c r="BE419" s="140"/>
      <c r="BF419" s="140"/>
      <c r="BG419" s="140"/>
      <c r="BH419" s="100"/>
      <c r="BI419" s="100"/>
      <c r="BJ419" s="100"/>
      <c r="BK419" s="100"/>
      <c r="BL419" s="100"/>
      <c r="BM419" s="100"/>
      <c r="BN419" s="100"/>
      <c r="BO419" s="100"/>
      <c r="BP419" s="100"/>
      <c r="BQ419" s="100"/>
      <c r="BR419" s="100"/>
      <c r="BS419" s="100"/>
    </row>
    <row r="420" spans="1:71" ht="9.75" hidden="1" customHeight="1" x14ac:dyDescent="0.25">
      <c r="A420" s="87"/>
      <c r="B420" s="100" t="str">
        <f t="shared" ref="B420:C420" si="322">+B338</f>
        <v>Chemical Tanker</v>
      </c>
      <c r="C420" s="100" t="str">
        <f t="shared" si="322"/>
        <v>Chemical Tanker (DWT) 0 - 4,999</v>
      </c>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00"/>
      <c r="AY420" s="140"/>
      <c r="AZ420" s="140"/>
      <c r="BA420" s="140"/>
      <c r="BB420" s="140"/>
      <c r="BC420" s="140"/>
      <c r="BD420" s="140"/>
      <c r="BE420" s="140"/>
      <c r="BF420" s="140"/>
      <c r="BG420" s="140"/>
      <c r="BH420" s="100"/>
      <c r="BI420" s="100"/>
      <c r="BJ420" s="100"/>
      <c r="BK420" s="100"/>
      <c r="BL420" s="100"/>
      <c r="BM420" s="100"/>
      <c r="BN420" s="100"/>
      <c r="BO420" s="100"/>
      <c r="BP420" s="100"/>
      <c r="BQ420" s="100"/>
      <c r="BR420" s="100"/>
      <c r="BS420" s="100"/>
    </row>
    <row r="421" spans="1:71" ht="9.75" hidden="1" customHeight="1" x14ac:dyDescent="0.25">
      <c r="A421" s="87"/>
      <c r="B421" s="100" t="str">
        <f t="shared" ref="B421:C421" si="323">+B339</f>
        <v>Chemical Tanker</v>
      </c>
      <c r="C421" s="100" t="str">
        <f t="shared" si="323"/>
        <v>Chemical Tanker (DWT) 5,000 - 9,999</v>
      </c>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00"/>
      <c r="AY421" s="140"/>
      <c r="AZ421" s="140"/>
      <c r="BA421" s="140"/>
      <c r="BB421" s="140"/>
      <c r="BC421" s="140"/>
      <c r="BD421" s="140"/>
      <c r="BE421" s="140"/>
      <c r="BF421" s="140"/>
      <c r="BG421" s="140"/>
      <c r="BH421" s="100"/>
      <c r="BI421" s="100"/>
      <c r="BJ421" s="100"/>
      <c r="BK421" s="100"/>
      <c r="BL421" s="100"/>
      <c r="BM421" s="100"/>
      <c r="BN421" s="100"/>
      <c r="BO421" s="100"/>
      <c r="BP421" s="100"/>
      <c r="BQ421" s="100"/>
      <c r="BR421" s="100"/>
      <c r="BS421" s="100"/>
    </row>
    <row r="422" spans="1:71" ht="9.75" hidden="1" customHeight="1" x14ac:dyDescent="0.25">
      <c r="A422" s="87"/>
      <c r="B422" s="100" t="str">
        <f t="shared" ref="B422:C422" si="324">+B340</f>
        <v>Chemical Tanker</v>
      </c>
      <c r="C422" s="100" t="str">
        <f t="shared" si="324"/>
        <v>Chemical Tanker (DWT) 10,000 - 19,999</v>
      </c>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00"/>
      <c r="AY422" s="140"/>
      <c r="AZ422" s="140"/>
      <c r="BA422" s="140"/>
      <c r="BB422" s="140"/>
      <c r="BC422" s="140"/>
      <c r="BD422" s="140"/>
      <c r="BE422" s="140"/>
      <c r="BF422" s="140"/>
      <c r="BG422" s="140"/>
      <c r="BH422" s="100"/>
      <c r="BI422" s="100"/>
      <c r="BJ422" s="100"/>
      <c r="BK422" s="100"/>
      <c r="BL422" s="100"/>
      <c r="BM422" s="100"/>
      <c r="BN422" s="100"/>
      <c r="BO422" s="100"/>
      <c r="BP422" s="100"/>
      <c r="BQ422" s="100"/>
      <c r="BR422" s="100"/>
      <c r="BS422" s="100"/>
    </row>
    <row r="423" spans="1:71" ht="9.75" hidden="1" customHeight="1" x14ac:dyDescent="0.25">
      <c r="A423" s="87"/>
      <c r="B423" s="100" t="str">
        <f t="shared" ref="B423:C423" si="325">+B341</f>
        <v>Chemical Tanker</v>
      </c>
      <c r="C423" s="100" t="str">
        <f t="shared" si="325"/>
        <v>Chemical Tanker (DWT) 20,000 - 39,999</v>
      </c>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00"/>
      <c r="AY423" s="140"/>
      <c r="AZ423" s="140"/>
      <c r="BA423" s="140"/>
      <c r="BB423" s="140"/>
      <c r="BC423" s="140"/>
      <c r="BD423" s="140"/>
      <c r="BE423" s="140"/>
      <c r="BF423" s="140"/>
      <c r="BG423" s="140"/>
      <c r="BH423" s="100"/>
      <c r="BI423" s="100"/>
      <c r="BJ423" s="100"/>
      <c r="BK423" s="100"/>
      <c r="BL423" s="100"/>
      <c r="BM423" s="100"/>
      <c r="BN423" s="100"/>
      <c r="BO423" s="100"/>
      <c r="BP423" s="100"/>
      <c r="BQ423" s="100"/>
      <c r="BR423" s="100"/>
      <c r="BS423" s="100"/>
    </row>
    <row r="424" spans="1:71" ht="9.75" hidden="1" customHeight="1" x14ac:dyDescent="0.25">
      <c r="A424" s="87"/>
      <c r="B424" s="100" t="str">
        <f t="shared" ref="B424:C424" si="326">+B342</f>
        <v>Chemical Tanker</v>
      </c>
      <c r="C424" s="100" t="str">
        <f t="shared" si="326"/>
        <v>Chemical Tanker (DWT) &gt;40,000</v>
      </c>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00"/>
      <c r="AY424" s="140"/>
      <c r="AZ424" s="140"/>
      <c r="BA424" s="140"/>
      <c r="BB424" s="140"/>
      <c r="BC424" s="140"/>
      <c r="BD424" s="140"/>
      <c r="BE424" s="140"/>
      <c r="BF424" s="140"/>
      <c r="BG424" s="140"/>
      <c r="BH424" s="100"/>
      <c r="BI424" s="100"/>
      <c r="BJ424" s="100"/>
      <c r="BK424" s="100"/>
      <c r="BL424" s="100"/>
      <c r="BM424" s="100"/>
      <c r="BN424" s="100"/>
      <c r="BO424" s="100"/>
      <c r="BP424" s="100"/>
      <c r="BQ424" s="100"/>
      <c r="BR424" s="100"/>
      <c r="BS424" s="100"/>
    </row>
    <row r="425" spans="1:71" ht="9.75" hidden="1" customHeight="1" x14ac:dyDescent="0.25">
      <c r="A425" s="87"/>
      <c r="B425" s="100" t="str">
        <f t="shared" ref="B425:C425" si="327">+B343</f>
        <v>Container</v>
      </c>
      <c r="C425" s="100" t="str">
        <f t="shared" si="327"/>
        <v>Container (TEU) 0 - 999</v>
      </c>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00"/>
      <c r="AY425" s="140"/>
      <c r="AZ425" s="140"/>
      <c r="BA425" s="140"/>
      <c r="BB425" s="140"/>
      <c r="BC425" s="140"/>
      <c r="BD425" s="140"/>
      <c r="BE425" s="140"/>
      <c r="BF425" s="140"/>
      <c r="BG425" s="140"/>
      <c r="BH425" s="100"/>
      <c r="BI425" s="100"/>
      <c r="BJ425" s="100"/>
      <c r="BK425" s="100"/>
      <c r="BL425" s="100"/>
      <c r="BM425" s="100"/>
      <c r="BN425" s="100"/>
      <c r="BO425" s="100"/>
      <c r="BP425" s="100"/>
      <c r="BQ425" s="100"/>
      <c r="BR425" s="100"/>
      <c r="BS425" s="100"/>
    </row>
    <row r="426" spans="1:71" ht="9.75" hidden="1" customHeight="1" x14ac:dyDescent="0.25">
      <c r="A426" s="87"/>
      <c r="B426" s="100" t="str">
        <f t="shared" ref="B426:C426" si="328">+B344</f>
        <v>Container</v>
      </c>
      <c r="C426" s="100" t="str">
        <f t="shared" si="328"/>
        <v>Container (TEU) 1,000 - 1,999</v>
      </c>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00"/>
      <c r="AY426" s="140"/>
      <c r="AZ426" s="140"/>
      <c r="BA426" s="140"/>
      <c r="BB426" s="140"/>
      <c r="BC426" s="140"/>
      <c r="BD426" s="140"/>
      <c r="BE426" s="140"/>
      <c r="BF426" s="140"/>
      <c r="BG426" s="140"/>
      <c r="BH426" s="100"/>
      <c r="BI426" s="100"/>
      <c r="BJ426" s="100"/>
      <c r="BK426" s="100"/>
      <c r="BL426" s="100"/>
      <c r="BM426" s="100"/>
      <c r="BN426" s="100"/>
      <c r="BO426" s="100"/>
      <c r="BP426" s="100"/>
      <c r="BQ426" s="100"/>
      <c r="BR426" s="100"/>
      <c r="BS426" s="100"/>
    </row>
    <row r="427" spans="1:71" ht="9.75" hidden="1" customHeight="1" x14ac:dyDescent="0.25">
      <c r="A427" s="87"/>
      <c r="B427" s="100" t="str">
        <f t="shared" ref="B427:C427" si="329">+B345</f>
        <v>Container</v>
      </c>
      <c r="C427" s="100" t="str">
        <f t="shared" si="329"/>
        <v>Container (TEU) 2,000 - 2,999</v>
      </c>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00"/>
      <c r="AY427" s="140"/>
      <c r="AZ427" s="140"/>
      <c r="BA427" s="140"/>
      <c r="BB427" s="140"/>
      <c r="BC427" s="140"/>
      <c r="BD427" s="140"/>
      <c r="BE427" s="140"/>
      <c r="BF427" s="140"/>
      <c r="BG427" s="140"/>
      <c r="BH427" s="100"/>
      <c r="BI427" s="100"/>
      <c r="BJ427" s="100"/>
      <c r="BK427" s="100"/>
      <c r="BL427" s="100"/>
      <c r="BM427" s="100"/>
      <c r="BN427" s="100"/>
      <c r="BO427" s="100"/>
      <c r="BP427" s="100"/>
      <c r="BQ427" s="100"/>
      <c r="BR427" s="100"/>
      <c r="BS427" s="100"/>
    </row>
    <row r="428" spans="1:71" ht="9.75" hidden="1" customHeight="1" x14ac:dyDescent="0.25">
      <c r="A428" s="87"/>
      <c r="B428" s="100" t="str">
        <f t="shared" ref="B428:C428" si="330">+B346</f>
        <v>Container</v>
      </c>
      <c r="C428" s="100" t="str">
        <f t="shared" si="330"/>
        <v>Container (TEU) 3,000 - 4,999</v>
      </c>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00"/>
      <c r="AY428" s="140"/>
      <c r="AZ428" s="140"/>
      <c r="BA428" s="140"/>
      <c r="BB428" s="140"/>
      <c r="BC428" s="140"/>
      <c r="BD428" s="140"/>
      <c r="BE428" s="140"/>
      <c r="BF428" s="140"/>
      <c r="BG428" s="140"/>
      <c r="BH428" s="100"/>
      <c r="BI428" s="100"/>
      <c r="BJ428" s="100"/>
      <c r="BK428" s="100"/>
      <c r="BL428" s="100"/>
      <c r="BM428" s="100"/>
      <c r="BN428" s="100"/>
      <c r="BO428" s="100"/>
      <c r="BP428" s="100"/>
      <c r="BQ428" s="100"/>
      <c r="BR428" s="100"/>
      <c r="BS428" s="100"/>
    </row>
    <row r="429" spans="1:71" ht="9.75" hidden="1" customHeight="1" x14ac:dyDescent="0.25">
      <c r="A429" s="87"/>
      <c r="B429" s="100" t="str">
        <f t="shared" ref="B429:C429" si="331">+B347</f>
        <v>Container</v>
      </c>
      <c r="C429" s="100" t="str">
        <f t="shared" si="331"/>
        <v>Container (TEU) 5,000 - 7,999</v>
      </c>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00"/>
      <c r="AY429" s="140"/>
      <c r="AZ429" s="140"/>
      <c r="BA429" s="140"/>
      <c r="BB429" s="140"/>
      <c r="BC429" s="140"/>
      <c r="BD429" s="140"/>
      <c r="BE429" s="140"/>
      <c r="BF429" s="140"/>
      <c r="BG429" s="140"/>
      <c r="BH429" s="100"/>
      <c r="BI429" s="100"/>
      <c r="BJ429" s="100"/>
      <c r="BK429" s="100"/>
      <c r="BL429" s="100"/>
      <c r="BM429" s="100"/>
      <c r="BN429" s="100"/>
      <c r="BO429" s="100"/>
      <c r="BP429" s="100"/>
      <c r="BQ429" s="100"/>
      <c r="BR429" s="100"/>
      <c r="BS429" s="100"/>
    </row>
    <row r="430" spans="1:71" ht="9.75" hidden="1" customHeight="1" x14ac:dyDescent="0.25">
      <c r="A430" s="87"/>
      <c r="B430" s="100" t="str">
        <f t="shared" ref="B430:C430" si="332">+B348</f>
        <v>Container</v>
      </c>
      <c r="C430" s="100" t="str">
        <f t="shared" si="332"/>
        <v>Container (TEU) 8,000 - 11,999</v>
      </c>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00"/>
      <c r="AY430" s="140"/>
      <c r="AZ430" s="140"/>
      <c r="BA430" s="140"/>
      <c r="BB430" s="140"/>
      <c r="BC430" s="140"/>
      <c r="BD430" s="140"/>
      <c r="BE430" s="140"/>
      <c r="BF430" s="140"/>
      <c r="BG430" s="140"/>
      <c r="BH430" s="100"/>
      <c r="BI430" s="100"/>
      <c r="BJ430" s="100"/>
      <c r="BK430" s="100"/>
      <c r="BL430" s="100"/>
      <c r="BM430" s="100"/>
      <c r="BN430" s="100"/>
      <c r="BO430" s="100"/>
      <c r="BP430" s="100"/>
      <c r="BQ430" s="100"/>
      <c r="BR430" s="100"/>
      <c r="BS430" s="100"/>
    </row>
    <row r="431" spans="1:71" ht="9.75" hidden="1" customHeight="1" x14ac:dyDescent="0.25">
      <c r="A431" s="87"/>
      <c r="B431" s="100" t="str">
        <f t="shared" ref="B431:C431" si="333">+B349</f>
        <v>Container</v>
      </c>
      <c r="C431" s="100" t="str">
        <f t="shared" si="333"/>
        <v>Container (TEU) 12,000 - 14,499</v>
      </c>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00"/>
      <c r="AY431" s="140"/>
      <c r="AZ431" s="140"/>
      <c r="BA431" s="140"/>
      <c r="BB431" s="140"/>
      <c r="BC431" s="140"/>
      <c r="BD431" s="140"/>
      <c r="BE431" s="140"/>
      <c r="BF431" s="140"/>
      <c r="BG431" s="140"/>
      <c r="BH431" s="100"/>
      <c r="BI431" s="100"/>
      <c r="BJ431" s="100"/>
      <c r="BK431" s="100"/>
      <c r="BL431" s="100"/>
      <c r="BM431" s="100"/>
      <c r="BN431" s="100"/>
      <c r="BO431" s="100"/>
      <c r="BP431" s="100"/>
      <c r="BQ431" s="100"/>
      <c r="BR431" s="100"/>
      <c r="BS431" s="100"/>
    </row>
    <row r="432" spans="1:71" ht="9.75" hidden="1" customHeight="1" x14ac:dyDescent="0.25">
      <c r="A432" s="87"/>
      <c r="B432" s="100" t="str">
        <f t="shared" ref="B432:C432" si="334">+B350</f>
        <v>Container</v>
      </c>
      <c r="C432" s="100" t="str">
        <f t="shared" si="334"/>
        <v>Container (TEU) 14,500 - 19,999</v>
      </c>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17"/>
      <c r="AY432" s="140"/>
      <c r="AZ432" s="140"/>
      <c r="BA432" s="140"/>
      <c r="BB432" s="140"/>
      <c r="BC432" s="140"/>
      <c r="BD432" s="140"/>
      <c r="BE432" s="140"/>
      <c r="BF432" s="140"/>
      <c r="BG432" s="140"/>
      <c r="BH432" s="100"/>
      <c r="BI432" s="100"/>
      <c r="BJ432" s="100"/>
      <c r="BK432" s="100"/>
      <c r="BL432" s="100"/>
      <c r="BM432" s="100"/>
      <c r="BN432" s="100"/>
      <c r="BO432" s="100"/>
      <c r="BP432" s="100"/>
      <c r="BQ432" s="100"/>
      <c r="BR432" s="100"/>
      <c r="BS432" s="100"/>
    </row>
    <row r="433" spans="1:71" ht="9.75" hidden="1" customHeight="1" x14ac:dyDescent="0.25">
      <c r="A433" s="87"/>
      <c r="B433" s="100" t="str">
        <f t="shared" ref="B433:C433" si="335">+B351</f>
        <v>Container</v>
      </c>
      <c r="C433" s="100" t="str">
        <f t="shared" si="335"/>
        <v>Container (TEU) &gt;20,000</v>
      </c>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17"/>
      <c r="AY433" s="140"/>
      <c r="AZ433" s="140"/>
      <c r="BA433" s="140"/>
      <c r="BB433" s="140"/>
      <c r="BC433" s="140"/>
      <c r="BD433" s="140"/>
      <c r="BE433" s="140"/>
      <c r="BF433" s="140"/>
      <c r="BG433" s="140"/>
      <c r="BH433" s="100"/>
      <c r="BI433" s="100"/>
      <c r="BJ433" s="100"/>
      <c r="BK433" s="100"/>
      <c r="BL433" s="100"/>
      <c r="BM433" s="100"/>
      <c r="BN433" s="100"/>
      <c r="BO433" s="100"/>
      <c r="BP433" s="100"/>
      <c r="BQ433" s="100"/>
      <c r="BR433" s="100"/>
      <c r="BS433" s="100"/>
    </row>
    <row r="434" spans="1:71" ht="9.75" hidden="1" customHeight="1" x14ac:dyDescent="0.25">
      <c r="A434" s="87"/>
      <c r="B434" s="100" t="str">
        <f t="shared" ref="B434:C434" si="336">+B352</f>
        <v>General Cargo</v>
      </c>
      <c r="C434" s="100" t="str">
        <f t="shared" si="336"/>
        <v>General Cargo (DWT) 0 - 4,999</v>
      </c>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17"/>
      <c r="AY434" s="140"/>
      <c r="AZ434" s="140"/>
      <c r="BA434" s="140"/>
      <c r="BB434" s="140"/>
      <c r="BC434" s="140"/>
      <c r="BD434" s="140"/>
      <c r="BE434" s="140"/>
      <c r="BF434" s="140"/>
      <c r="BG434" s="140"/>
      <c r="BH434" s="100"/>
      <c r="BI434" s="100"/>
      <c r="BJ434" s="100"/>
      <c r="BK434" s="100"/>
      <c r="BL434" s="100"/>
      <c r="BM434" s="100"/>
      <c r="BN434" s="100"/>
      <c r="BO434" s="100"/>
      <c r="BP434" s="100"/>
      <c r="BQ434" s="100"/>
      <c r="BR434" s="100"/>
      <c r="BS434" s="100"/>
    </row>
    <row r="435" spans="1:71" ht="9.75" hidden="1" customHeight="1" x14ac:dyDescent="0.25">
      <c r="A435" s="87"/>
      <c r="B435" s="100" t="str">
        <f t="shared" ref="B435:C435" si="337">+B353</f>
        <v>General Cargo</v>
      </c>
      <c r="C435" s="100" t="str">
        <f t="shared" si="337"/>
        <v>General Cargo (DWT) 5,000 - 9,999</v>
      </c>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17"/>
      <c r="AY435" s="140"/>
      <c r="AZ435" s="140"/>
      <c r="BA435" s="140"/>
      <c r="BB435" s="140"/>
      <c r="BC435" s="140"/>
      <c r="BD435" s="140"/>
      <c r="BE435" s="140"/>
      <c r="BF435" s="140"/>
      <c r="BG435" s="140"/>
      <c r="BH435" s="100"/>
      <c r="BI435" s="100"/>
      <c r="BJ435" s="100"/>
      <c r="BK435" s="100"/>
      <c r="BL435" s="100"/>
      <c r="BM435" s="100"/>
      <c r="BN435" s="100"/>
      <c r="BO435" s="100"/>
      <c r="BP435" s="100"/>
      <c r="BQ435" s="100"/>
      <c r="BR435" s="100"/>
      <c r="BS435" s="100"/>
    </row>
    <row r="436" spans="1:71" ht="9.75" hidden="1" customHeight="1" x14ac:dyDescent="0.25">
      <c r="A436" s="87"/>
      <c r="B436" s="100" t="str">
        <f t="shared" ref="B436:C436" si="338">+B354</f>
        <v>General Cargo</v>
      </c>
      <c r="C436" s="100" t="str">
        <f t="shared" si="338"/>
        <v>General Cargo (DWT) 10,000 - 19,999</v>
      </c>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17"/>
      <c r="AY436" s="140"/>
      <c r="AZ436" s="140"/>
      <c r="BA436" s="140"/>
      <c r="BB436" s="140"/>
      <c r="BC436" s="140"/>
      <c r="BD436" s="140"/>
      <c r="BE436" s="140"/>
      <c r="BF436" s="140"/>
      <c r="BG436" s="140"/>
      <c r="BH436" s="100"/>
      <c r="BI436" s="100"/>
      <c r="BJ436" s="100"/>
      <c r="BK436" s="100"/>
      <c r="BL436" s="100"/>
      <c r="BM436" s="100"/>
      <c r="BN436" s="100"/>
      <c r="BO436" s="100"/>
      <c r="BP436" s="100"/>
      <c r="BQ436" s="100"/>
      <c r="BR436" s="100"/>
      <c r="BS436" s="100"/>
    </row>
    <row r="437" spans="1:71" ht="9.75" hidden="1" customHeight="1" x14ac:dyDescent="0.25">
      <c r="A437" s="87"/>
      <c r="B437" s="100" t="str">
        <f t="shared" ref="B437:C437" si="339">+B355</f>
        <v>General Cargo</v>
      </c>
      <c r="C437" s="100" t="str">
        <f t="shared" si="339"/>
        <v>General Cargo (DWT) &gt;20,000</v>
      </c>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17"/>
      <c r="AY437" s="140"/>
      <c r="AZ437" s="140"/>
      <c r="BA437" s="140"/>
      <c r="BB437" s="140"/>
      <c r="BC437" s="140"/>
      <c r="BD437" s="140"/>
      <c r="BE437" s="140"/>
      <c r="BF437" s="140"/>
      <c r="BG437" s="140"/>
      <c r="BH437" s="100"/>
      <c r="BI437" s="100"/>
      <c r="BJ437" s="100"/>
      <c r="BK437" s="100"/>
      <c r="BL437" s="100"/>
      <c r="BM437" s="100"/>
      <c r="BN437" s="100"/>
      <c r="BO437" s="100"/>
      <c r="BP437" s="100"/>
      <c r="BQ437" s="100"/>
      <c r="BR437" s="100"/>
      <c r="BS437" s="100"/>
    </row>
    <row r="438" spans="1:71" ht="9.75" hidden="1" customHeight="1" x14ac:dyDescent="0.25">
      <c r="A438" s="87"/>
      <c r="B438" s="100" t="str">
        <f t="shared" ref="B438:C438" si="340">+B356</f>
        <v>Liquefied Gas Tanker</v>
      </c>
      <c r="C438" s="100" t="str">
        <f t="shared" si="340"/>
        <v>Liquefied Gas Tanker (cbm) 0 - 49,999</v>
      </c>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17"/>
      <c r="AY438" s="140"/>
      <c r="AZ438" s="140"/>
      <c r="BA438" s="140"/>
      <c r="BB438" s="140"/>
      <c r="BC438" s="140"/>
      <c r="BD438" s="140"/>
      <c r="BE438" s="140"/>
      <c r="BF438" s="140"/>
      <c r="BG438" s="140"/>
      <c r="BH438" s="100"/>
      <c r="BI438" s="100"/>
      <c r="BJ438" s="100"/>
      <c r="BK438" s="100"/>
      <c r="BL438" s="100"/>
      <c r="BM438" s="100"/>
      <c r="BN438" s="100"/>
      <c r="BO438" s="100"/>
      <c r="BP438" s="100"/>
      <c r="BQ438" s="100"/>
      <c r="BR438" s="100"/>
      <c r="BS438" s="100"/>
    </row>
    <row r="439" spans="1:71" ht="9.75" hidden="1" customHeight="1" x14ac:dyDescent="0.25">
      <c r="A439" s="87"/>
      <c r="B439" s="100" t="str">
        <f t="shared" ref="B439:C439" si="341">+B357</f>
        <v>Liquefied Gas Tanker</v>
      </c>
      <c r="C439" s="100" t="str">
        <f t="shared" si="341"/>
        <v>Liquefied Gas Tanker (cbm) 50,000 - 99,999</v>
      </c>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17"/>
      <c r="AY439" s="140"/>
      <c r="AZ439" s="140"/>
      <c r="BA439" s="140"/>
      <c r="BB439" s="140"/>
      <c r="BC439" s="140"/>
      <c r="BD439" s="140"/>
      <c r="BE439" s="140"/>
      <c r="BF439" s="140"/>
      <c r="BG439" s="140"/>
      <c r="BH439" s="100"/>
      <c r="BI439" s="100"/>
      <c r="BJ439" s="100"/>
      <c r="BK439" s="100"/>
      <c r="BL439" s="100"/>
      <c r="BM439" s="100"/>
      <c r="BN439" s="100"/>
      <c r="BO439" s="100"/>
      <c r="BP439" s="100"/>
      <c r="BQ439" s="100"/>
      <c r="BR439" s="100"/>
      <c r="BS439" s="100"/>
    </row>
    <row r="440" spans="1:71" ht="9.75" hidden="1" customHeight="1" x14ac:dyDescent="0.25">
      <c r="A440" s="87"/>
      <c r="B440" s="100" t="str">
        <f t="shared" ref="B440:C440" si="342">+B358</f>
        <v>Liquefied Gas Tanker</v>
      </c>
      <c r="C440" s="100" t="str">
        <f t="shared" si="342"/>
        <v>Liquefied Gas Tanker (cbm) 100,000 - 199,999</v>
      </c>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17"/>
      <c r="AY440" s="140"/>
      <c r="AZ440" s="140"/>
      <c r="BA440" s="140"/>
      <c r="BB440" s="140"/>
      <c r="BC440" s="140"/>
      <c r="BD440" s="140"/>
      <c r="BE440" s="140"/>
      <c r="BF440" s="140"/>
      <c r="BG440" s="140"/>
      <c r="BH440" s="100"/>
      <c r="BI440" s="100"/>
      <c r="BJ440" s="100"/>
      <c r="BK440" s="100"/>
      <c r="BL440" s="100"/>
      <c r="BM440" s="100"/>
      <c r="BN440" s="100"/>
      <c r="BO440" s="100"/>
      <c r="BP440" s="100"/>
      <c r="BQ440" s="100"/>
      <c r="BR440" s="100"/>
      <c r="BS440" s="100"/>
    </row>
    <row r="441" spans="1:71" ht="9.75" hidden="1" customHeight="1" x14ac:dyDescent="0.25">
      <c r="A441" s="87"/>
      <c r="B441" s="100" t="str">
        <f t="shared" ref="B441:C441" si="343">+B359</f>
        <v>Liquefied Gas Tanker</v>
      </c>
      <c r="C441" s="100" t="str">
        <f t="shared" si="343"/>
        <v>Liquefied Gas Tanker (cbm) &gt;200,000</v>
      </c>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17"/>
      <c r="AY441" s="140"/>
      <c r="AZ441" s="140"/>
      <c r="BA441" s="140"/>
      <c r="BB441" s="140"/>
      <c r="BC441" s="140"/>
      <c r="BD441" s="140"/>
      <c r="BE441" s="140"/>
      <c r="BF441" s="140"/>
      <c r="BG441" s="140"/>
      <c r="BH441" s="100"/>
      <c r="BI441" s="100"/>
      <c r="BJ441" s="100"/>
      <c r="BK441" s="100"/>
      <c r="BL441" s="100"/>
      <c r="BM441" s="100"/>
      <c r="BN441" s="100"/>
      <c r="BO441" s="100"/>
      <c r="BP441" s="100"/>
      <c r="BQ441" s="100"/>
      <c r="BR441" s="100"/>
      <c r="BS441" s="100"/>
    </row>
    <row r="442" spans="1:71" ht="9.75" hidden="1" customHeight="1" x14ac:dyDescent="0.25">
      <c r="A442" s="87"/>
      <c r="B442" s="100" t="str">
        <f t="shared" ref="B442:C442" si="344">+B360</f>
        <v>Oil Tanker</v>
      </c>
      <c r="C442" s="100" t="str">
        <f t="shared" si="344"/>
        <v>Oil Tanker (DWT) 0 - 4,999</v>
      </c>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17"/>
      <c r="AY442" s="140"/>
      <c r="AZ442" s="140"/>
      <c r="BA442" s="140"/>
      <c r="BB442" s="140"/>
      <c r="BC442" s="140"/>
      <c r="BD442" s="140"/>
      <c r="BE442" s="140"/>
      <c r="BF442" s="140"/>
      <c r="BG442" s="140"/>
      <c r="BH442" s="100"/>
      <c r="BI442" s="100"/>
      <c r="BJ442" s="100"/>
      <c r="BK442" s="100"/>
      <c r="BL442" s="100"/>
      <c r="BM442" s="100"/>
      <c r="BN442" s="100"/>
      <c r="BO442" s="100"/>
      <c r="BP442" s="100"/>
      <c r="BQ442" s="100"/>
      <c r="BR442" s="100"/>
      <c r="BS442" s="100"/>
    </row>
    <row r="443" spans="1:71" ht="9.75" hidden="1" customHeight="1" x14ac:dyDescent="0.25">
      <c r="A443" s="87"/>
      <c r="B443" s="100" t="str">
        <f t="shared" ref="B443:C443" si="345">+B361</f>
        <v>Oil Tanker</v>
      </c>
      <c r="C443" s="100" t="str">
        <f t="shared" si="345"/>
        <v>Oil Tanker (DWT) 5,000 - 9,999</v>
      </c>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17"/>
      <c r="AY443" s="140"/>
      <c r="AZ443" s="140"/>
      <c r="BA443" s="140"/>
      <c r="BB443" s="140"/>
      <c r="BC443" s="140"/>
      <c r="BD443" s="140"/>
      <c r="BE443" s="140"/>
      <c r="BF443" s="140"/>
      <c r="BG443" s="140"/>
      <c r="BH443" s="100"/>
      <c r="BI443" s="100"/>
      <c r="BJ443" s="100"/>
      <c r="BK443" s="100"/>
      <c r="BL443" s="100"/>
      <c r="BM443" s="100"/>
      <c r="BN443" s="100"/>
      <c r="BO443" s="100"/>
      <c r="BP443" s="100"/>
      <c r="BQ443" s="100"/>
      <c r="BR443" s="100"/>
      <c r="BS443" s="100"/>
    </row>
    <row r="444" spans="1:71" ht="9.75" hidden="1" customHeight="1" x14ac:dyDescent="0.25">
      <c r="A444" s="87"/>
      <c r="B444" s="100" t="str">
        <f t="shared" ref="B444:C444" si="346">+B362</f>
        <v>Oil Tanker</v>
      </c>
      <c r="C444" s="100" t="str">
        <f t="shared" si="346"/>
        <v>Oil Tanker (DWT) 10,000 - 19,999</v>
      </c>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17"/>
      <c r="AY444" s="140"/>
      <c r="AZ444" s="140"/>
      <c r="BA444" s="140"/>
      <c r="BB444" s="140"/>
      <c r="BC444" s="140"/>
      <c r="BD444" s="140"/>
      <c r="BE444" s="140"/>
      <c r="BF444" s="140"/>
      <c r="BG444" s="140"/>
      <c r="BH444" s="100"/>
      <c r="BI444" s="100"/>
      <c r="BJ444" s="100"/>
      <c r="BK444" s="100"/>
      <c r="BL444" s="100"/>
      <c r="BM444" s="100"/>
      <c r="BN444" s="100"/>
      <c r="BO444" s="100"/>
      <c r="BP444" s="100"/>
      <c r="BQ444" s="100"/>
      <c r="BR444" s="100"/>
      <c r="BS444" s="100"/>
    </row>
    <row r="445" spans="1:71" ht="9.75" hidden="1" customHeight="1" x14ac:dyDescent="0.25">
      <c r="A445" s="87"/>
      <c r="B445" s="100" t="str">
        <f t="shared" ref="B445:C445" si="347">+B363</f>
        <v>Oil Tanker</v>
      </c>
      <c r="C445" s="100" t="str">
        <f t="shared" si="347"/>
        <v>Oil Tanker (DWT) 20,000 - 59,999</v>
      </c>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17"/>
      <c r="AY445" s="140"/>
      <c r="AZ445" s="140"/>
      <c r="BA445" s="140"/>
      <c r="BB445" s="140"/>
      <c r="BC445" s="140"/>
      <c r="BD445" s="140"/>
      <c r="BE445" s="140"/>
      <c r="BF445" s="140"/>
      <c r="BG445" s="140"/>
      <c r="BH445" s="100"/>
      <c r="BI445" s="100"/>
      <c r="BJ445" s="100"/>
      <c r="BK445" s="100"/>
      <c r="BL445" s="100"/>
      <c r="BM445" s="100"/>
      <c r="BN445" s="100"/>
      <c r="BO445" s="100"/>
      <c r="BP445" s="100"/>
      <c r="BQ445" s="100"/>
      <c r="BR445" s="100"/>
      <c r="BS445" s="100"/>
    </row>
    <row r="446" spans="1:71" ht="9.75" hidden="1" customHeight="1" x14ac:dyDescent="0.25">
      <c r="A446" s="87"/>
      <c r="B446" s="100" t="str">
        <f t="shared" ref="B446:C446" si="348">+B364</f>
        <v>Oil Tanker</v>
      </c>
      <c r="C446" s="100" t="str">
        <f t="shared" si="348"/>
        <v>Oil Tanker (DWT) 60,000 - 79,999</v>
      </c>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17"/>
      <c r="AY446" s="140"/>
      <c r="AZ446" s="140"/>
      <c r="BA446" s="140"/>
      <c r="BB446" s="140"/>
      <c r="BC446" s="140"/>
      <c r="BD446" s="140"/>
      <c r="BE446" s="140"/>
      <c r="BF446" s="140"/>
      <c r="BG446" s="140"/>
      <c r="BH446" s="100"/>
      <c r="BI446" s="100"/>
      <c r="BJ446" s="100"/>
      <c r="BK446" s="100"/>
      <c r="BL446" s="100"/>
      <c r="BM446" s="100"/>
      <c r="BN446" s="100"/>
      <c r="BO446" s="100"/>
      <c r="BP446" s="100"/>
      <c r="BQ446" s="100"/>
      <c r="BR446" s="100"/>
      <c r="BS446" s="100"/>
    </row>
    <row r="447" spans="1:71" ht="9.75" hidden="1" customHeight="1" x14ac:dyDescent="0.25">
      <c r="A447" s="87"/>
      <c r="B447" s="100" t="str">
        <f t="shared" ref="B447:C447" si="349">+B365</f>
        <v>Oil Tanker</v>
      </c>
      <c r="C447" s="100" t="str">
        <f t="shared" si="349"/>
        <v>Oil Tanker (DWT) 80,000 - 119,999</v>
      </c>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17"/>
      <c r="AY447" s="140"/>
      <c r="AZ447" s="140"/>
      <c r="BA447" s="140"/>
      <c r="BB447" s="140"/>
      <c r="BC447" s="140"/>
      <c r="BD447" s="140"/>
      <c r="BE447" s="140"/>
      <c r="BF447" s="140"/>
      <c r="BG447" s="140"/>
      <c r="BH447" s="100"/>
      <c r="BI447" s="100"/>
      <c r="BJ447" s="100"/>
      <c r="BK447" s="100"/>
      <c r="BL447" s="100"/>
      <c r="BM447" s="100"/>
      <c r="BN447" s="100"/>
      <c r="BO447" s="100"/>
      <c r="BP447" s="100"/>
      <c r="BQ447" s="100"/>
      <c r="BR447" s="100"/>
      <c r="BS447" s="100"/>
    </row>
    <row r="448" spans="1:71" ht="9.75" hidden="1" customHeight="1" x14ac:dyDescent="0.25">
      <c r="A448" s="87"/>
      <c r="B448" s="100" t="str">
        <f t="shared" ref="B448:C448" si="350">+B366</f>
        <v>Oil Tanker</v>
      </c>
      <c r="C448" s="100" t="str">
        <f t="shared" si="350"/>
        <v>Oil Tanker (DWT) 120,000 - 199,999</v>
      </c>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17"/>
      <c r="AY448" s="140"/>
      <c r="AZ448" s="140"/>
      <c r="BA448" s="140"/>
      <c r="BB448" s="140"/>
      <c r="BC448" s="140"/>
      <c r="BD448" s="140"/>
      <c r="BE448" s="140"/>
      <c r="BF448" s="140"/>
      <c r="BG448" s="140"/>
      <c r="BH448" s="100"/>
      <c r="BI448" s="100"/>
      <c r="BJ448" s="100"/>
      <c r="BK448" s="100"/>
      <c r="BL448" s="100"/>
      <c r="BM448" s="100"/>
      <c r="BN448" s="100"/>
      <c r="BO448" s="100"/>
      <c r="BP448" s="100"/>
      <c r="BQ448" s="100"/>
      <c r="BR448" s="100"/>
      <c r="BS448" s="100"/>
    </row>
    <row r="449" spans="1:71" ht="9.75" hidden="1" customHeight="1" x14ac:dyDescent="0.25">
      <c r="A449" s="87"/>
      <c r="B449" s="100" t="str">
        <f t="shared" ref="B449:C449" si="351">+B367</f>
        <v>Oil Tanker</v>
      </c>
      <c r="C449" s="100" t="str">
        <f t="shared" si="351"/>
        <v>Oil Tanker (DWT) &gt;200,000</v>
      </c>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17"/>
      <c r="AY449" s="140"/>
      <c r="AZ449" s="140"/>
      <c r="BA449" s="140"/>
      <c r="BB449" s="140"/>
      <c r="BC449" s="140"/>
      <c r="BD449" s="140"/>
      <c r="BE449" s="140"/>
      <c r="BF449" s="140"/>
      <c r="BG449" s="140"/>
      <c r="BH449" s="100"/>
      <c r="BI449" s="100"/>
      <c r="BJ449" s="100"/>
      <c r="BK449" s="100"/>
      <c r="BL449" s="100"/>
      <c r="BM449" s="100"/>
      <c r="BN449" s="100"/>
      <c r="BO449" s="100"/>
      <c r="BP449" s="100"/>
      <c r="BQ449" s="100"/>
      <c r="BR449" s="100"/>
      <c r="BS449" s="100"/>
    </row>
    <row r="450" spans="1:71" ht="9.75" hidden="1" customHeight="1" x14ac:dyDescent="0.25">
      <c r="A450" s="87"/>
      <c r="B450" s="100" t="str">
        <f t="shared" ref="B450:C450" si="352">+B368</f>
        <v>Other Liquids Tankers</v>
      </c>
      <c r="C450" s="100" t="str">
        <f t="shared" si="352"/>
        <v>Other Liquids Tankers (DWT) 0 - 999</v>
      </c>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17"/>
      <c r="AY450" s="140"/>
      <c r="AZ450" s="140"/>
      <c r="BA450" s="140"/>
      <c r="BB450" s="140"/>
      <c r="BC450" s="140"/>
      <c r="BD450" s="140"/>
      <c r="BE450" s="140"/>
      <c r="BF450" s="140"/>
      <c r="BG450" s="140"/>
      <c r="BH450" s="100"/>
      <c r="BI450" s="100"/>
      <c r="BJ450" s="100"/>
      <c r="BK450" s="100"/>
      <c r="BL450" s="100"/>
      <c r="BM450" s="100"/>
      <c r="BN450" s="100"/>
      <c r="BO450" s="100"/>
      <c r="BP450" s="100"/>
      <c r="BQ450" s="100"/>
      <c r="BR450" s="100"/>
      <c r="BS450" s="100"/>
    </row>
    <row r="451" spans="1:71" ht="9.75" hidden="1" customHeight="1" x14ac:dyDescent="0.25">
      <c r="A451" s="87"/>
      <c r="B451" s="100" t="str">
        <f t="shared" ref="B451:C451" si="353">+B369</f>
        <v>Other Liquids Tankers</v>
      </c>
      <c r="C451" s="100" t="str">
        <f t="shared" si="353"/>
        <v>Other Liquids Tankers (DWT) &gt;1,000</v>
      </c>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17"/>
      <c r="AY451" s="140"/>
      <c r="AZ451" s="140"/>
      <c r="BA451" s="140"/>
      <c r="BB451" s="140"/>
      <c r="BC451" s="140"/>
      <c r="BD451" s="140"/>
      <c r="BE451" s="140"/>
      <c r="BF451" s="140"/>
      <c r="BG451" s="140"/>
      <c r="BH451" s="100"/>
      <c r="BI451" s="100"/>
      <c r="BJ451" s="100"/>
      <c r="BK451" s="100"/>
      <c r="BL451" s="100"/>
      <c r="BM451" s="100"/>
      <c r="BN451" s="100"/>
      <c r="BO451" s="100"/>
      <c r="BP451" s="100"/>
      <c r="BQ451" s="100"/>
      <c r="BR451" s="100"/>
      <c r="BS451" s="100"/>
    </row>
    <row r="452" spans="1:71" ht="9.75" hidden="1" customHeight="1" x14ac:dyDescent="0.25">
      <c r="A452" s="87"/>
      <c r="B452" s="100" t="str">
        <f t="shared" ref="B452:C452" si="354">+B370</f>
        <v>Ferry Passenger Only</v>
      </c>
      <c r="C452" s="100" t="str">
        <f t="shared" si="354"/>
        <v>Ferry Passenger Only (GT) 0 - 299</v>
      </c>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17"/>
      <c r="AY452" s="140"/>
      <c r="AZ452" s="140"/>
      <c r="BA452" s="140"/>
      <c r="BB452" s="140"/>
      <c r="BC452" s="140"/>
      <c r="BD452" s="140"/>
      <c r="BE452" s="140"/>
      <c r="BF452" s="140"/>
      <c r="BG452" s="140"/>
      <c r="BH452" s="100"/>
      <c r="BI452" s="100"/>
      <c r="BJ452" s="100"/>
      <c r="BK452" s="100"/>
      <c r="BL452" s="100"/>
      <c r="BM452" s="100"/>
      <c r="BN452" s="100"/>
      <c r="BO452" s="100"/>
      <c r="BP452" s="100"/>
      <c r="BQ452" s="100"/>
      <c r="BR452" s="100"/>
      <c r="BS452" s="100"/>
    </row>
    <row r="453" spans="1:71" ht="9.75" hidden="1" customHeight="1" x14ac:dyDescent="0.25">
      <c r="A453" s="87"/>
      <c r="B453" s="100" t="str">
        <f t="shared" ref="B453:C453" si="355">+B371</f>
        <v>Ferry Passenger Only</v>
      </c>
      <c r="C453" s="100" t="str">
        <f t="shared" si="355"/>
        <v>Ferry Passenger Only (GT) 300 - 999</v>
      </c>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17"/>
      <c r="AY453" s="140"/>
      <c r="AZ453" s="140"/>
      <c r="BA453" s="140"/>
      <c r="BB453" s="140"/>
      <c r="BC453" s="140"/>
      <c r="BD453" s="140"/>
      <c r="BE453" s="140"/>
      <c r="BF453" s="140"/>
      <c r="BG453" s="140"/>
      <c r="BH453" s="100"/>
      <c r="BI453" s="100"/>
      <c r="BJ453" s="100"/>
      <c r="BK453" s="100"/>
      <c r="BL453" s="100"/>
      <c r="BM453" s="100"/>
      <c r="BN453" s="100"/>
      <c r="BO453" s="100"/>
      <c r="BP453" s="100"/>
      <c r="BQ453" s="100"/>
      <c r="BR453" s="100"/>
      <c r="BS453" s="100"/>
    </row>
    <row r="454" spans="1:71" ht="9.75" hidden="1" customHeight="1" x14ac:dyDescent="0.25">
      <c r="A454" s="87"/>
      <c r="B454" s="100" t="str">
        <f t="shared" ref="B454:C454" si="356">+B372</f>
        <v>Ferry Passenger Only</v>
      </c>
      <c r="C454" s="100" t="str">
        <f t="shared" si="356"/>
        <v>Ferry Passenger Only (GT) 1,000 - 1,999</v>
      </c>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17"/>
      <c r="AY454" s="140"/>
      <c r="AZ454" s="140"/>
      <c r="BA454" s="140"/>
      <c r="BB454" s="140"/>
      <c r="BC454" s="140"/>
      <c r="BD454" s="140"/>
      <c r="BE454" s="140"/>
      <c r="BF454" s="140"/>
      <c r="BG454" s="140"/>
      <c r="BH454" s="100"/>
      <c r="BI454" s="100"/>
      <c r="BJ454" s="100"/>
      <c r="BK454" s="100"/>
      <c r="BL454" s="100"/>
      <c r="BM454" s="100"/>
      <c r="BN454" s="100"/>
      <c r="BO454" s="100"/>
      <c r="BP454" s="100"/>
      <c r="BQ454" s="100"/>
      <c r="BR454" s="100"/>
      <c r="BS454" s="100"/>
    </row>
    <row r="455" spans="1:71" ht="9.75" hidden="1" customHeight="1" x14ac:dyDescent="0.25">
      <c r="A455" s="87"/>
      <c r="B455" s="100" t="str">
        <f t="shared" ref="B455:C455" si="357">+B373</f>
        <v>Ferry Passenger Only</v>
      </c>
      <c r="C455" s="100" t="str">
        <f t="shared" si="357"/>
        <v>Ferry Passenger Only (GT) &gt;2,000</v>
      </c>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17"/>
      <c r="AY455" s="140"/>
      <c r="AZ455" s="140"/>
      <c r="BA455" s="140"/>
      <c r="BB455" s="140"/>
      <c r="BC455" s="140"/>
      <c r="BD455" s="140"/>
      <c r="BE455" s="140"/>
      <c r="BF455" s="140"/>
      <c r="BG455" s="140"/>
      <c r="BH455" s="100"/>
      <c r="BI455" s="100"/>
      <c r="BJ455" s="100"/>
      <c r="BK455" s="100"/>
      <c r="BL455" s="100"/>
      <c r="BM455" s="100"/>
      <c r="BN455" s="100"/>
      <c r="BO455" s="100"/>
      <c r="BP455" s="100"/>
      <c r="BQ455" s="100"/>
      <c r="BR455" s="100"/>
      <c r="BS455" s="100"/>
    </row>
    <row r="456" spans="1:71" ht="9.75" hidden="1" customHeight="1" x14ac:dyDescent="0.25">
      <c r="A456" s="87"/>
      <c r="B456" s="100" t="str">
        <f t="shared" ref="B456:C456" si="358">+B374</f>
        <v>Cruise</v>
      </c>
      <c r="C456" s="100" t="str">
        <f t="shared" si="358"/>
        <v>Cruise (GT) 0 - 1 999</v>
      </c>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17"/>
      <c r="AY456" s="140"/>
      <c r="AZ456" s="140"/>
      <c r="BA456" s="140"/>
      <c r="BB456" s="140"/>
      <c r="BC456" s="140"/>
      <c r="BD456" s="140"/>
      <c r="BE456" s="140"/>
      <c r="BF456" s="140"/>
      <c r="BG456" s="140"/>
      <c r="BH456" s="100"/>
      <c r="BI456" s="100"/>
      <c r="BJ456" s="100"/>
      <c r="BK456" s="100"/>
      <c r="BL456" s="100"/>
      <c r="BM456" s="100"/>
      <c r="BN456" s="100"/>
      <c r="BO456" s="100"/>
      <c r="BP456" s="100"/>
      <c r="BQ456" s="100"/>
      <c r="BR456" s="100"/>
      <c r="BS456" s="100"/>
    </row>
    <row r="457" spans="1:71" ht="9.75" hidden="1" customHeight="1" x14ac:dyDescent="0.25">
      <c r="A457" s="87"/>
      <c r="B457" s="100" t="str">
        <f t="shared" ref="B457:C457" si="359">+B375</f>
        <v>Cruise</v>
      </c>
      <c r="C457" s="100" t="str">
        <f t="shared" si="359"/>
        <v>Cruise (GT) 2,000 - 9,999</v>
      </c>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17"/>
      <c r="AY457" s="140"/>
      <c r="AZ457" s="140"/>
      <c r="BA457" s="140"/>
      <c r="BB457" s="140"/>
      <c r="BC457" s="140"/>
      <c r="BD457" s="140"/>
      <c r="BE457" s="140"/>
      <c r="BF457" s="140"/>
      <c r="BG457" s="140"/>
      <c r="BH457" s="100"/>
      <c r="BI457" s="100"/>
      <c r="BJ457" s="100"/>
      <c r="BK457" s="100"/>
      <c r="BL457" s="100"/>
      <c r="BM457" s="100"/>
      <c r="BN457" s="100"/>
      <c r="BO457" s="100"/>
      <c r="BP457" s="100"/>
      <c r="BQ457" s="100"/>
      <c r="BR457" s="100"/>
      <c r="BS457" s="100"/>
    </row>
    <row r="458" spans="1:71" ht="9.75" hidden="1" customHeight="1" x14ac:dyDescent="0.25">
      <c r="A458" s="87"/>
      <c r="B458" s="100" t="str">
        <f t="shared" ref="B458:C458" si="360">+B376</f>
        <v>Cruise</v>
      </c>
      <c r="C458" s="100" t="str">
        <f t="shared" si="360"/>
        <v>Cruise (GT) 10,000 - 59,999</v>
      </c>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17"/>
      <c r="AY458" s="140"/>
      <c r="AZ458" s="140"/>
      <c r="BA458" s="140"/>
      <c r="BB458" s="140"/>
      <c r="BC458" s="140"/>
      <c r="BD458" s="140"/>
      <c r="BE458" s="140"/>
      <c r="BF458" s="140"/>
      <c r="BG458" s="140"/>
      <c r="BH458" s="100"/>
      <c r="BI458" s="100"/>
      <c r="BJ458" s="100"/>
      <c r="BK458" s="100"/>
      <c r="BL458" s="100"/>
      <c r="BM458" s="100"/>
      <c r="BN458" s="100"/>
      <c r="BO458" s="100"/>
      <c r="BP458" s="100"/>
      <c r="BQ458" s="100"/>
      <c r="BR458" s="100"/>
      <c r="BS458" s="100"/>
    </row>
    <row r="459" spans="1:71" ht="9.75" hidden="1" customHeight="1" x14ac:dyDescent="0.25">
      <c r="A459" s="87"/>
      <c r="B459" s="100" t="str">
        <f t="shared" ref="B459:C459" si="361">+B377</f>
        <v>Cruise</v>
      </c>
      <c r="C459" s="100" t="str">
        <f t="shared" si="361"/>
        <v>Cruise (GT) 60,000 - 99,999</v>
      </c>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17"/>
      <c r="AY459" s="140"/>
      <c r="AZ459" s="140"/>
      <c r="BA459" s="140"/>
      <c r="BB459" s="140"/>
      <c r="BC459" s="140"/>
      <c r="BD459" s="140"/>
      <c r="BE459" s="140"/>
      <c r="BF459" s="140"/>
      <c r="BG459" s="140"/>
      <c r="BH459" s="100"/>
      <c r="BI459" s="100"/>
      <c r="BJ459" s="100"/>
      <c r="BK459" s="100"/>
      <c r="BL459" s="100"/>
      <c r="BM459" s="100"/>
      <c r="BN459" s="100"/>
      <c r="BO459" s="100"/>
      <c r="BP459" s="100"/>
      <c r="BQ459" s="100"/>
      <c r="BR459" s="100"/>
      <c r="BS459" s="100"/>
    </row>
    <row r="460" spans="1:71" ht="9.75" hidden="1" customHeight="1" x14ac:dyDescent="0.25">
      <c r="A460" s="87"/>
      <c r="B460" s="100" t="str">
        <f t="shared" ref="B460:C460" si="362">+B378</f>
        <v>Cruise</v>
      </c>
      <c r="C460" s="100" t="str">
        <f t="shared" si="362"/>
        <v>Cruise (GT) 100,000 - 149,999</v>
      </c>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17"/>
      <c r="AY460" s="140"/>
      <c r="AZ460" s="140"/>
      <c r="BA460" s="140"/>
      <c r="BB460" s="140"/>
      <c r="BC460" s="140"/>
      <c r="BD460" s="140"/>
      <c r="BE460" s="140"/>
      <c r="BF460" s="140"/>
      <c r="BG460" s="140"/>
      <c r="BH460" s="100"/>
      <c r="BI460" s="100"/>
      <c r="BJ460" s="100"/>
      <c r="BK460" s="100"/>
      <c r="BL460" s="100"/>
      <c r="BM460" s="100"/>
      <c r="BN460" s="100"/>
      <c r="BO460" s="100"/>
      <c r="BP460" s="100"/>
      <c r="BQ460" s="100"/>
      <c r="BR460" s="100"/>
      <c r="BS460" s="100"/>
    </row>
    <row r="461" spans="1:71" ht="9.75" hidden="1" customHeight="1" x14ac:dyDescent="0.25">
      <c r="A461" s="87"/>
      <c r="B461" s="100" t="str">
        <f t="shared" ref="B461:C461" si="363">+B379</f>
        <v>Cruise</v>
      </c>
      <c r="C461" s="100" t="str">
        <f t="shared" si="363"/>
        <v>Cruise (GT) &gt;150,000</v>
      </c>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17"/>
      <c r="AY461" s="140"/>
      <c r="AZ461" s="140"/>
      <c r="BA461" s="140"/>
      <c r="BB461" s="140"/>
      <c r="BC461" s="140"/>
      <c r="BD461" s="140"/>
      <c r="BE461" s="140"/>
      <c r="BF461" s="140"/>
      <c r="BG461" s="140"/>
      <c r="BH461" s="100"/>
      <c r="BI461" s="100"/>
      <c r="BJ461" s="100"/>
      <c r="BK461" s="100"/>
      <c r="BL461" s="100"/>
      <c r="BM461" s="100"/>
      <c r="BN461" s="100"/>
      <c r="BO461" s="100"/>
      <c r="BP461" s="100"/>
      <c r="BQ461" s="100"/>
      <c r="BR461" s="100"/>
      <c r="BS461" s="100"/>
    </row>
    <row r="462" spans="1:71" ht="9.75" hidden="1" customHeight="1" x14ac:dyDescent="0.25">
      <c r="A462" s="87"/>
      <c r="B462" s="100" t="str">
        <f t="shared" ref="B462:C462" si="364">+B380</f>
        <v>Ferry RoRo and Passenger</v>
      </c>
      <c r="C462" s="100" t="str">
        <f t="shared" si="364"/>
        <v>Ferry RoRo and Passenger (GT) 0 - 1,999</v>
      </c>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17"/>
      <c r="AY462" s="140"/>
      <c r="AZ462" s="140"/>
      <c r="BA462" s="140"/>
      <c r="BB462" s="140"/>
      <c r="BC462" s="140"/>
      <c r="BD462" s="140"/>
      <c r="BE462" s="140"/>
      <c r="BF462" s="140"/>
      <c r="BG462" s="140"/>
      <c r="BH462" s="100"/>
      <c r="BI462" s="100"/>
      <c r="BJ462" s="100"/>
      <c r="BK462" s="100"/>
      <c r="BL462" s="100"/>
      <c r="BM462" s="100"/>
      <c r="BN462" s="100"/>
      <c r="BO462" s="100"/>
      <c r="BP462" s="100"/>
      <c r="BQ462" s="100"/>
      <c r="BR462" s="100"/>
      <c r="BS462" s="100"/>
    </row>
    <row r="463" spans="1:71" ht="9.75" hidden="1" customHeight="1" x14ac:dyDescent="0.25">
      <c r="A463" s="87"/>
      <c r="B463" s="100" t="str">
        <f t="shared" ref="B463:C463" si="365">+B381</f>
        <v>Ferry RoRo and Passenger</v>
      </c>
      <c r="C463" s="100" t="str">
        <f t="shared" si="365"/>
        <v>Ferry RoRo and Passenger (GT) 2,000 - 4,999</v>
      </c>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17"/>
      <c r="AY463" s="140"/>
      <c r="AZ463" s="140"/>
      <c r="BA463" s="140"/>
      <c r="BB463" s="140"/>
      <c r="BC463" s="140"/>
      <c r="BD463" s="140"/>
      <c r="BE463" s="140"/>
      <c r="BF463" s="140"/>
      <c r="BG463" s="140"/>
      <c r="BH463" s="100"/>
      <c r="BI463" s="100"/>
      <c r="BJ463" s="100"/>
      <c r="BK463" s="100"/>
      <c r="BL463" s="100"/>
      <c r="BM463" s="100"/>
      <c r="BN463" s="100"/>
      <c r="BO463" s="100"/>
      <c r="BP463" s="100"/>
      <c r="BQ463" s="100"/>
      <c r="BR463" s="100"/>
      <c r="BS463" s="100"/>
    </row>
    <row r="464" spans="1:71" ht="9.75" hidden="1" customHeight="1" x14ac:dyDescent="0.25">
      <c r="A464" s="87"/>
      <c r="B464" s="100" t="str">
        <f t="shared" ref="B464:C464" si="366">+B382</f>
        <v>Ferry RoRo and Passenger</v>
      </c>
      <c r="C464" s="100" t="str">
        <f t="shared" si="366"/>
        <v>Ferry RoRo and Passenger (GT) 5,000 - 9,999</v>
      </c>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17"/>
      <c r="AY464" s="140"/>
      <c r="AZ464" s="140"/>
      <c r="BA464" s="140"/>
      <c r="BB464" s="140"/>
      <c r="BC464" s="140"/>
      <c r="BD464" s="140"/>
      <c r="BE464" s="140"/>
      <c r="BF464" s="140"/>
      <c r="BG464" s="140"/>
      <c r="BH464" s="100"/>
      <c r="BI464" s="100"/>
      <c r="BJ464" s="100"/>
      <c r="BK464" s="100"/>
      <c r="BL464" s="100"/>
      <c r="BM464" s="100"/>
      <c r="BN464" s="100"/>
      <c r="BO464" s="100"/>
      <c r="BP464" s="100"/>
      <c r="BQ464" s="100"/>
      <c r="BR464" s="100"/>
      <c r="BS464" s="100"/>
    </row>
    <row r="465" spans="1:71" ht="9.75" hidden="1" customHeight="1" x14ac:dyDescent="0.25">
      <c r="A465" s="87"/>
      <c r="B465" s="100" t="str">
        <f t="shared" ref="B465:C465" si="367">+B383</f>
        <v>Ferry RoRo and Passenger</v>
      </c>
      <c r="C465" s="100" t="str">
        <f t="shared" si="367"/>
        <v>Ferry RoRo and Passenger (GT) 10,000 - 19,999</v>
      </c>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17"/>
      <c r="AY465" s="140"/>
      <c r="AZ465" s="140"/>
      <c r="BA465" s="140"/>
      <c r="BB465" s="140"/>
      <c r="BC465" s="140"/>
      <c r="BD465" s="140"/>
      <c r="BE465" s="140"/>
      <c r="BF465" s="140"/>
      <c r="BG465" s="140"/>
      <c r="BH465" s="100"/>
      <c r="BI465" s="100"/>
      <c r="BJ465" s="100"/>
      <c r="BK465" s="100"/>
      <c r="BL465" s="100"/>
      <c r="BM465" s="100"/>
      <c r="BN465" s="100"/>
      <c r="BO465" s="100"/>
      <c r="BP465" s="100"/>
      <c r="BQ465" s="100"/>
      <c r="BR465" s="100"/>
      <c r="BS465" s="100"/>
    </row>
    <row r="466" spans="1:71" ht="9.75" hidden="1" customHeight="1" x14ac:dyDescent="0.25">
      <c r="A466" s="87"/>
      <c r="B466" s="100" t="str">
        <f t="shared" ref="B466:C466" si="368">+B384</f>
        <v>Ferry RoRo and Passenger</v>
      </c>
      <c r="C466" s="100" t="str">
        <f t="shared" si="368"/>
        <v>Ferry RoRo and Passenger (GT) &gt;20,000</v>
      </c>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17"/>
      <c r="AY466" s="140"/>
      <c r="AZ466" s="140"/>
      <c r="BA466" s="140"/>
      <c r="BB466" s="140"/>
      <c r="BC466" s="140"/>
      <c r="BD466" s="140"/>
      <c r="BE466" s="140"/>
      <c r="BF466" s="140"/>
      <c r="BG466" s="140"/>
      <c r="BH466" s="100"/>
      <c r="BI466" s="100"/>
      <c r="BJ466" s="100"/>
      <c r="BK466" s="100"/>
      <c r="BL466" s="100"/>
      <c r="BM466" s="100"/>
      <c r="BN466" s="100"/>
      <c r="BO466" s="100"/>
      <c r="BP466" s="100"/>
      <c r="BQ466" s="100"/>
      <c r="BR466" s="100"/>
      <c r="BS466" s="100"/>
    </row>
    <row r="467" spans="1:71" ht="9.75" hidden="1" customHeight="1" x14ac:dyDescent="0.25">
      <c r="A467" s="87"/>
      <c r="B467" s="100" t="str">
        <f t="shared" ref="B467:C467" si="369">+B385</f>
        <v>Refrigerated Bulk</v>
      </c>
      <c r="C467" s="100" t="str">
        <f t="shared" si="369"/>
        <v>Refrigerated Bulk (DWT) 0 - 1,999</v>
      </c>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17"/>
      <c r="AY467" s="140"/>
      <c r="AZ467" s="140"/>
      <c r="BA467" s="140"/>
      <c r="BB467" s="140"/>
      <c r="BC467" s="140"/>
      <c r="BD467" s="140"/>
      <c r="BE467" s="140"/>
      <c r="BF467" s="140"/>
      <c r="BG467" s="140"/>
      <c r="BH467" s="100"/>
      <c r="BI467" s="100"/>
      <c r="BJ467" s="100"/>
      <c r="BK467" s="100"/>
      <c r="BL467" s="100"/>
      <c r="BM467" s="100"/>
      <c r="BN467" s="100"/>
      <c r="BO467" s="100"/>
      <c r="BP467" s="100"/>
      <c r="BQ467" s="100"/>
      <c r="BR467" s="100"/>
      <c r="BS467" s="100"/>
    </row>
    <row r="468" spans="1:71" ht="9.75" hidden="1" customHeight="1" x14ac:dyDescent="0.25">
      <c r="A468" s="87"/>
      <c r="B468" s="100" t="str">
        <f t="shared" ref="B468:C468" si="370">+B386</f>
        <v>Refrigerated Bulk</v>
      </c>
      <c r="C468" s="100" t="str">
        <f t="shared" si="370"/>
        <v>Refrigerated Bulk (DWT) 2,000 - 5,999</v>
      </c>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17"/>
      <c r="AY468" s="140"/>
      <c r="AZ468" s="140"/>
      <c r="BA468" s="140"/>
      <c r="BB468" s="140"/>
      <c r="BC468" s="140"/>
      <c r="BD468" s="140"/>
      <c r="BE468" s="140"/>
      <c r="BF468" s="140"/>
      <c r="BG468" s="140"/>
      <c r="BH468" s="100"/>
      <c r="BI468" s="100"/>
      <c r="BJ468" s="100"/>
      <c r="BK468" s="100"/>
      <c r="BL468" s="100"/>
      <c r="BM468" s="100"/>
      <c r="BN468" s="100"/>
      <c r="BO468" s="100"/>
      <c r="BP468" s="100"/>
      <c r="BQ468" s="100"/>
      <c r="BR468" s="100"/>
      <c r="BS468" s="100"/>
    </row>
    <row r="469" spans="1:71" ht="9.75" hidden="1" customHeight="1" x14ac:dyDescent="0.25">
      <c r="A469" s="87"/>
      <c r="B469" s="100" t="str">
        <f t="shared" ref="B469:C469" si="371">+B387</f>
        <v>Refrigerated Bulk</v>
      </c>
      <c r="C469" s="100" t="str">
        <f t="shared" si="371"/>
        <v>Refrigerated Bulk (DWT) 6,000 - 9,999</v>
      </c>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17"/>
      <c r="AY469" s="140"/>
      <c r="AZ469" s="140"/>
      <c r="BA469" s="140"/>
      <c r="BB469" s="140"/>
      <c r="BC469" s="140"/>
      <c r="BD469" s="140"/>
      <c r="BE469" s="140"/>
      <c r="BF469" s="140"/>
      <c r="BG469" s="140"/>
      <c r="BH469" s="100"/>
      <c r="BI469" s="100"/>
      <c r="BJ469" s="100"/>
      <c r="BK469" s="100"/>
      <c r="BL469" s="100"/>
      <c r="BM469" s="100"/>
      <c r="BN469" s="100"/>
      <c r="BO469" s="100"/>
      <c r="BP469" s="100"/>
      <c r="BQ469" s="100"/>
      <c r="BR469" s="100"/>
      <c r="BS469" s="100"/>
    </row>
    <row r="470" spans="1:71" ht="9.75" hidden="1" customHeight="1" x14ac:dyDescent="0.25">
      <c r="A470" s="87"/>
      <c r="B470" s="100" t="str">
        <f t="shared" ref="B470:C470" si="372">+B388</f>
        <v>Refrigerated Bulk</v>
      </c>
      <c r="C470" s="100" t="str">
        <f t="shared" si="372"/>
        <v>Refrigerated Bulk (DWT) &gt;10,000</v>
      </c>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17"/>
      <c r="AY470" s="140"/>
      <c r="AZ470" s="140"/>
      <c r="BA470" s="140"/>
      <c r="BB470" s="140"/>
      <c r="BC470" s="140"/>
      <c r="BD470" s="140"/>
      <c r="BE470" s="140"/>
      <c r="BF470" s="140"/>
      <c r="BG470" s="140"/>
      <c r="BH470" s="100"/>
      <c r="BI470" s="100"/>
      <c r="BJ470" s="100"/>
      <c r="BK470" s="100"/>
      <c r="BL470" s="100"/>
      <c r="BM470" s="100"/>
      <c r="BN470" s="100"/>
      <c r="BO470" s="100"/>
      <c r="BP470" s="100"/>
      <c r="BQ470" s="100"/>
      <c r="BR470" s="100"/>
      <c r="BS470" s="100"/>
    </row>
    <row r="471" spans="1:71" ht="9.75" hidden="1" customHeight="1" x14ac:dyDescent="0.25">
      <c r="A471" s="87"/>
      <c r="B471" s="100" t="str">
        <f t="shared" ref="B471:C471" si="373">+B389</f>
        <v>RoRo</v>
      </c>
      <c r="C471" s="100" t="str">
        <f t="shared" si="373"/>
        <v>RoRo (DWT) 0 - 4,999</v>
      </c>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17"/>
      <c r="AY471" s="140"/>
      <c r="AZ471" s="140"/>
      <c r="BA471" s="140"/>
      <c r="BB471" s="140"/>
      <c r="BC471" s="140"/>
      <c r="BD471" s="140"/>
      <c r="BE471" s="140"/>
      <c r="BF471" s="140"/>
      <c r="BG471" s="140"/>
      <c r="BH471" s="100"/>
      <c r="BI471" s="100"/>
      <c r="BJ471" s="100"/>
      <c r="BK471" s="100"/>
      <c r="BL471" s="100"/>
      <c r="BM471" s="100"/>
      <c r="BN471" s="100"/>
      <c r="BO471" s="100"/>
      <c r="BP471" s="100"/>
      <c r="BQ471" s="100"/>
      <c r="BR471" s="100"/>
      <c r="BS471" s="100"/>
    </row>
    <row r="472" spans="1:71" ht="9.75" hidden="1" customHeight="1" x14ac:dyDescent="0.25">
      <c r="A472" s="87"/>
      <c r="B472" s="100" t="str">
        <f t="shared" ref="B472:C472" si="374">+B390</f>
        <v>RoRo</v>
      </c>
      <c r="C472" s="100" t="str">
        <f t="shared" si="374"/>
        <v>RoRo (DWT) 5,000 - 9,999</v>
      </c>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17"/>
      <c r="AY472" s="140"/>
      <c r="AZ472" s="140"/>
      <c r="BA472" s="140"/>
      <c r="BB472" s="140"/>
      <c r="BC472" s="140"/>
      <c r="BD472" s="140"/>
      <c r="BE472" s="140"/>
      <c r="BF472" s="140"/>
      <c r="BG472" s="140"/>
      <c r="BH472" s="100"/>
      <c r="BI472" s="100"/>
      <c r="BJ472" s="100"/>
      <c r="BK472" s="100"/>
      <c r="BL472" s="100"/>
      <c r="BM472" s="100"/>
      <c r="BN472" s="100"/>
      <c r="BO472" s="100"/>
      <c r="BP472" s="100"/>
      <c r="BQ472" s="100"/>
      <c r="BR472" s="100"/>
      <c r="BS472" s="100"/>
    </row>
    <row r="473" spans="1:71" ht="9.75" hidden="1" customHeight="1" x14ac:dyDescent="0.25">
      <c r="A473" s="87"/>
      <c r="B473" s="100" t="str">
        <f t="shared" ref="B473:C473" si="375">+B391</f>
        <v>RoRo</v>
      </c>
      <c r="C473" s="100" t="str">
        <f t="shared" si="375"/>
        <v>RoRo (DWT) 10,000 - 14,999</v>
      </c>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17"/>
      <c r="AY473" s="140"/>
      <c r="AZ473" s="140"/>
      <c r="BA473" s="140"/>
      <c r="BB473" s="140"/>
      <c r="BC473" s="140"/>
      <c r="BD473" s="140"/>
      <c r="BE473" s="140"/>
      <c r="BF473" s="140"/>
      <c r="BG473" s="140"/>
      <c r="BH473" s="100"/>
      <c r="BI473" s="100"/>
      <c r="BJ473" s="100"/>
      <c r="BK473" s="100"/>
      <c r="BL473" s="100"/>
      <c r="BM473" s="100"/>
      <c r="BN473" s="100"/>
      <c r="BO473" s="100"/>
      <c r="BP473" s="100"/>
      <c r="BQ473" s="100"/>
      <c r="BR473" s="100"/>
      <c r="BS473" s="100"/>
    </row>
    <row r="474" spans="1:71" ht="9.75" hidden="1" customHeight="1" x14ac:dyDescent="0.25">
      <c r="A474" s="87"/>
      <c r="B474" s="100" t="str">
        <f t="shared" ref="B474:C474" si="376">+B392</f>
        <v>RoRo</v>
      </c>
      <c r="C474" s="100" t="str">
        <f t="shared" si="376"/>
        <v>RoRo (DWT) &gt;15,000</v>
      </c>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17"/>
      <c r="AY474" s="140"/>
      <c r="AZ474" s="140"/>
      <c r="BA474" s="140"/>
      <c r="BB474" s="140"/>
      <c r="BC474" s="140"/>
      <c r="BD474" s="140"/>
      <c r="BE474" s="140"/>
      <c r="BF474" s="140"/>
      <c r="BG474" s="140"/>
      <c r="BH474" s="100"/>
      <c r="BI474" s="100"/>
      <c r="BJ474" s="100"/>
      <c r="BK474" s="100"/>
      <c r="BL474" s="100"/>
      <c r="BM474" s="100"/>
      <c r="BN474" s="100"/>
      <c r="BO474" s="100"/>
      <c r="BP474" s="100"/>
      <c r="BQ474" s="100"/>
      <c r="BR474" s="100"/>
      <c r="BS474" s="100"/>
    </row>
    <row r="475" spans="1:71" ht="9.75" hidden="1" customHeight="1" x14ac:dyDescent="0.25">
      <c r="A475" s="87"/>
      <c r="B475" s="100" t="str">
        <f t="shared" ref="B475:C475" si="377">+B393</f>
        <v>Vehicle Carrier</v>
      </c>
      <c r="C475" s="100" t="str">
        <f t="shared" si="377"/>
        <v>Vehicle Carrier (GT) 0 - 29,999</v>
      </c>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17"/>
      <c r="AY475" s="140"/>
      <c r="AZ475" s="140"/>
      <c r="BA475" s="140"/>
      <c r="BB475" s="140"/>
      <c r="BC475" s="140"/>
      <c r="BD475" s="140"/>
      <c r="BE475" s="140"/>
      <c r="BF475" s="140"/>
      <c r="BG475" s="140"/>
      <c r="BH475" s="100"/>
      <c r="BI475" s="100"/>
      <c r="BJ475" s="100"/>
      <c r="BK475" s="100"/>
      <c r="BL475" s="100"/>
      <c r="BM475" s="100"/>
      <c r="BN475" s="100"/>
      <c r="BO475" s="100"/>
      <c r="BP475" s="100"/>
      <c r="BQ475" s="100"/>
      <c r="BR475" s="100"/>
      <c r="BS475" s="100"/>
    </row>
    <row r="476" spans="1:71" ht="9.75" hidden="1" customHeight="1" x14ac:dyDescent="0.25">
      <c r="A476" s="87"/>
      <c r="B476" s="100" t="str">
        <f t="shared" ref="B476:C476" si="378">+B394</f>
        <v>Vehicle Carrier</v>
      </c>
      <c r="C476" s="100" t="str">
        <f t="shared" si="378"/>
        <v>Vehicle Carrier (GT) 30,000 - 49,999</v>
      </c>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17"/>
      <c r="AY476" s="140"/>
      <c r="AZ476" s="140"/>
      <c r="BA476" s="140"/>
      <c r="BB476" s="140"/>
      <c r="BC476" s="140"/>
      <c r="BD476" s="140"/>
      <c r="BE476" s="140"/>
      <c r="BF476" s="140"/>
      <c r="BG476" s="140"/>
      <c r="BH476" s="100"/>
      <c r="BI476" s="100"/>
      <c r="BJ476" s="100"/>
      <c r="BK476" s="100"/>
      <c r="BL476" s="100"/>
      <c r="BM476" s="100"/>
      <c r="BN476" s="100"/>
      <c r="BO476" s="100"/>
      <c r="BP476" s="100"/>
      <c r="BQ476" s="100"/>
      <c r="BR476" s="100"/>
      <c r="BS476" s="100"/>
    </row>
    <row r="477" spans="1:71" ht="9.75" hidden="1" customHeight="1" x14ac:dyDescent="0.25">
      <c r="A477" s="87"/>
      <c r="B477" s="100" t="str">
        <f t="shared" ref="B477:C477" si="379">+B395</f>
        <v>Vehicle Carrier</v>
      </c>
      <c r="C477" s="100" t="str">
        <f t="shared" si="379"/>
        <v>Vehicle Carrier (GT) &gt;50,000</v>
      </c>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17"/>
      <c r="AY477" s="140"/>
      <c r="AZ477" s="140"/>
      <c r="BA477" s="140"/>
      <c r="BB477" s="140"/>
      <c r="BC477" s="140"/>
      <c r="BD477" s="140"/>
      <c r="BE477" s="140"/>
      <c r="BF477" s="140"/>
      <c r="BG477" s="140"/>
      <c r="BH477" s="100"/>
      <c r="BI477" s="100"/>
      <c r="BJ477" s="100"/>
      <c r="BK477" s="100"/>
      <c r="BL477" s="100"/>
      <c r="BM477" s="100"/>
      <c r="BN477" s="100"/>
      <c r="BO477" s="100"/>
      <c r="BP477" s="100"/>
      <c r="BQ477" s="100"/>
      <c r="BR477" s="100"/>
      <c r="BS477" s="100"/>
    </row>
    <row r="478" spans="1:71" ht="9.75" hidden="1" customHeight="1" x14ac:dyDescent="0.25">
      <c r="A478" s="87"/>
      <c r="B478" s="100" t="str">
        <f t="shared" ref="B478:C478" si="380">+B396</f>
        <v>Offshore</v>
      </c>
      <c r="C478" s="100" t="str">
        <f t="shared" si="380"/>
        <v>Offshore (GT) 0-+</v>
      </c>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17"/>
      <c r="AY478" s="140"/>
      <c r="AZ478" s="140"/>
      <c r="BA478" s="140"/>
      <c r="BB478" s="140"/>
      <c r="BC478" s="140"/>
      <c r="BD478" s="140"/>
      <c r="BE478" s="140"/>
      <c r="BF478" s="140"/>
      <c r="BG478" s="140"/>
      <c r="BH478" s="100"/>
      <c r="BI478" s="100"/>
      <c r="BJ478" s="100"/>
      <c r="BK478" s="100"/>
      <c r="BL478" s="100"/>
      <c r="BM478" s="100"/>
      <c r="BN478" s="100"/>
      <c r="BO478" s="100"/>
      <c r="BP478" s="100"/>
      <c r="BQ478" s="100"/>
      <c r="BR478" s="100"/>
      <c r="BS478" s="100"/>
    </row>
    <row r="479" spans="1:71" ht="9.75" hidden="1" customHeight="1" x14ac:dyDescent="0.25">
      <c r="A479" s="87"/>
      <c r="B479" s="100" t="str">
        <f t="shared" ref="B479:C479" si="381">+B397</f>
        <v>Bulk Carrier</v>
      </c>
      <c r="C479" s="100" t="str">
        <f t="shared" si="381"/>
        <v>Bulk Carrier Default</v>
      </c>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17"/>
      <c r="AY479" s="140"/>
      <c r="AZ479" s="140"/>
      <c r="BA479" s="140"/>
      <c r="BB479" s="140"/>
      <c r="BC479" s="140"/>
      <c r="BD479" s="140"/>
      <c r="BE479" s="140"/>
      <c r="BF479" s="140"/>
      <c r="BG479" s="140"/>
      <c r="BH479" s="100"/>
      <c r="BI479" s="100"/>
      <c r="BJ479" s="100"/>
      <c r="BK479" s="100"/>
      <c r="BL479" s="100"/>
      <c r="BM479" s="100"/>
      <c r="BN479" s="100"/>
      <c r="BO479" s="100"/>
      <c r="BP479" s="100"/>
      <c r="BQ479" s="100"/>
      <c r="BR479" s="100"/>
      <c r="BS479" s="100"/>
    </row>
    <row r="480" spans="1:71" ht="9.75" hidden="1" customHeight="1" x14ac:dyDescent="0.25">
      <c r="A480" s="87"/>
      <c r="B480" s="100" t="str">
        <f t="shared" ref="B480:C480" si="382">+B398</f>
        <v>Chemical Tanker</v>
      </c>
      <c r="C480" s="100" t="str">
        <f t="shared" si="382"/>
        <v>Chemical Tanker Default</v>
      </c>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17"/>
      <c r="AY480" s="140"/>
      <c r="AZ480" s="140"/>
      <c r="BA480" s="140"/>
      <c r="BB480" s="140"/>
      <c r="BC480" s="140"/>
      <c r="BD480" s="140"/>
      <c r="BE480" s="140"/>
      <c r="BF480" s="140"/>
      <c r="BG480" s="140"/>
      <c r="BH480" s="100"/>
      <c r="BI480" s="100"/>
      <c r="BJ480" s="100"/>
      <c r="BK480" s="100"/>
      <c r="BL480" s="100"/>
      <c r="BM480" s="100"/>
      <c r="BN480" s="100"/>
      <c r="BO480" s="100"/>
      <c r="BP480" s="100"/>
      <c r="BQ480" s="100"/>
      <c r="BR480" s="100"/>
      <c r="BS480" s="100"/>
    </row>
    <row r="481" spans="1:71" ht="9.75" hidden="1" customHeight="1" x14ac:dyDescent="0.25">
      <c r="A481" s="87"/>
      <c r="B481" s="100" t="str">
        <f t="shared" ref="B481:C481" si="383">+B399</f>
        <v>Container</v>
      </c>
      <c r="C481" s="100" t="str">
        <f t="shared" si="383"/>
        <v>Container Default</v>
      </c>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17"/>
      <c r="AY481" s="140"/>
      <c r="AZ481" s="140"/>
      <c r="BA481" s="140"/>
      <c r="BB481" s="140"/>
      <c r="BC481" s="140"/>
      <c r="BD481" s="140"/>
      <c r="BE481" s="140"/>
      <c r="BF481" s="140"/>
      <c r="BG481" s="140"/>
      <c r="BH481" s="100"/>
      <c r="BI481" s="100"/>
      <c r="BJ481" s="100"/>
      <c r="BK481" s="100"/>
      <c r="BL481" s="100"/>
      <c r="BM481" s="100"/>
      <c r="BN481" s="100"/>
      <c r="BO481" s="100"/>
      <c r="BP481" s="100"/>
      <c r="BQ481" s="100"/>
      <c r="BR481" s="100"/>
      <c r="BS481" s="100"/>
    </row>
    <row r="482" spans="1:71" ht="9.75" hidden="1" customHeight="1" x14ac:dyDescent="0.25">
      <c r="A482" s="87"/>
      <c r="B482" s="100" t="str">
        <f t="shared" ref="B482:C482" si="384">+B400</f>
        <v>General Cargo</v>
      </c>
      <c r="C482" s="100" t="str">
        <f t="shared" si="384"/>
        <v>General Cargo Default</v>
      </c>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17"/>
      <c r="AY482" s="140"/>
      <c r="AZ482" s="140"/>
      <c r="BA482" s="140"/>
      <c r="BB482" s="140"/>
      <c r="BC482" s="140"/>
      <c r="BD482" s="140"/>
      <c r="BE482" s="140"/>
      <c r="BF482" s="140"/>
      <c r="BG482" s="140"/>
      <c r="BH482" s="100"/>
      <c r="BI482" s="100"/>
      <c r="BJ482" s="100"/>
      <c r="BK482" s="100"/>
      <c r="BL482" s="100"/>
      <c r="BM482" s="100"/>
      <c r="BN482" s="100"/>
      <c r="BO482" s="100"/>
      <c r="BP482" s="100"/>
      <c r="BQ482" s="100"/>
      <c r="BR482" s="100"/>
      <c r="BS482" s="100"/>
    </row>
    <row r="483" spans="1:71" ht="9.75" hidden="1" customHeight="1" x14ac:dyDescent="0.25">
      <c r="A483" s="87"/>
      <c r="B483" s="100" t="str">
        <f t="shared" ref="B483:C483" si="385">+B401</f>
        <v>Liquefied Gas Tanker</v>
      </c>
      <c r="C483" s="100" t="str">
        <f t="shared" si="385"/>
        <v>Liquefied Gas Tanker Default</v>
      </c>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17"/>
      <c r="AY483" s="140"/>
      <c r="AZ483" s="140"/>
      <c r="BA483" s="140"/>
      <c r="BB483" s="140"/>
      <c r="BC483" s="140"/>
      <c r="BD483" s="140"/>
      <c r="BE483" s="140"/>
      <c r="BF483" s="140"/>
      <c r="BG483" s="140"/>
      <c r="BH483" s="100"/>
      <c r="BI483" s="100"/>
      <c r="BJ483" s="100"/>
      <c r="BK483" s="100"/>
      <c r="BL483" s="100"/>
      <c r="BM483" s="100"/>
      <c r="BN483" s="100"/>
      <c r="BO483" s="100"/>
      <c r="BP483" s="100"/>
      <c r="BQ483" s="100"/>
      <c r="BR483" s="100"/>
      <c r="BS483" s="100"/>
    </row>
    <row r="484" spans="1:71" ht="9.75" hidden="1" customHeight="1" x14ac:dyDescent="0.25">
      <c r="A484" s="87"/>
      <c r="B484" s="100" t="str">
        <f t="shared" ref="B484:C484" si="386">+B402</f>
        <v>Oil Tanker</v>
      </c>
      <c r="C484" s="100" t="str">
        <f t="shared" si="386"/>
        <v>Oil Tanker Default</v>
      </c>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17"/>
      <c r="AY484" s="140"/>
      <c r="AZ484" s="140"/>
      <c r="BA484" s="140"/>
      <c r="BB484" s="140"/>
      <c r="BC484" s="140"/>
      <c r="BD484" s="140"/>
      <c r="BE484" s="140"/>
      <c r="BF484" s="140"/>
      <c r="BG484" s="140"/>
      <c r="BH484" s="100"/>
      <c r="BI484" s="100"/>
      <c r="BJ484" s="100"/>
      <c r="BK484" s="100"/>
      <c r="BL484" s="100"/>
      <c r="BM484" s="100"/>
      <c r="BN484" s="100"/>
      <c r="BO484" s="100"/>
      <c r="BP484" s="100"/>
      <c r="BQ484" s="100"/>
      <c r="BR484" s="100"/>
      <c r="BS484" s="100"/>
    </row>
    <row r="485" spans="1:71" ht="9.75" hidden="1" customHeight="1" x14ac:dyDescent="0.25">
      <c r="A485" s="87"/>
      <c r="B485" s="100" t="str">
        <f t="shared" ref="B485:C485" si="387">+B403</f>
        <v>Other Liquids Tankers</v>
      </c>
      <c r="C485" s="100" t="str">
        <f t="shared" si="387"/>
        <v>Other Liquids Tankers Default</v>
      </c>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17"/>
      <c r="AY485" s="140"/>
      <c r="AZ485" s="140"/>
      <c r="BA485" s="140"/>
      <c r="BB485" s="140"/>
      <c r="BC485" s="140"/>
      <c r="BD485" s="140"/>
      <c r="BE485" s="140"/>
      <c r="BF485" s="140"/>
      <c r="BG485" s="140"/>
      <c r="BH485" s="100"/>
      <c r="BI485" s="100"/>
      <c r="BJ485" s="100"/>
      <c r="BK485" s="100"/>
      <c r="BL485" s="100"/>
      <c r="BM485" s="100"/>
      <c r="BN485" s="100"/>
      <c r="BO485" s="100"/>
      <c r="BP485" s="100"/>
      <c r="BQ485" s="100"/>
      <c r="BR485" s="100"/>
      <c r="BS485" s="100"/>
    </row>
    <row r="486" spans="1:71" ht="9.75" hidden="1" customHeight="1" x14ac:dyDescent="0.25">
      <c r="A486" s="87"/>
      <c r="B486" s="100" t="str">
        <f t="shared" ref="B486:C486" si="388">+B404</f>
        <v>Ferry Passenger Only</v>
      </c>
      <c r="C486" s="100" t="str">
        <f t="shared" si="388"/>
        <v>Ferry Passenger Only Default</v>
      </c>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17"/>
      <c r="AY486" s="140"/>
      <c r="AZ486" s="140"/>
      <c r="BA486" s="140"/>
      <c r="BB486" s="140"/>
      <c r="BC486" s="140"/>
      <c r="BD486" s="140"/>
      <c r="BE486" s="140"/>
      <c r="BF486" s="140"/>
      <c r="BG486" s="140"/>
      <c r="BH486" s="100"/>
      <c r="BI486" s="100"/>
      <c r="BJ486" s="100"/>
      <c r="BK486" s="100"/>
      <c r="BL486" s="100"/>
      <c r="BM486" s="100"/>
      <c r="BN486" s="100"/>
      <c r="BO486" s="100"/>
      <c r="BP486" s="100"/>
      <c r="BQ486" s="100"/>
      <c r="BR486" s="100"/>
      <c r="BS486" s="100"/>
    </row>
    <row r="487" spans="1:71" ht="9.75" hidden="1" customHeight="1" x14ac:dyDescent="0.25">
      <c r="A487" s="87"/>
      <c r="B487" s="100" t="str">
        <f t="shared" ref="B487:C487" si="389">+B405</f>
        <v>Cruise</v>
      </c>
      <c r="C487" s="100" t="str">
        <f t="shared" si="389"/>
        <v>Cruise Default</v>
      </c>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17"/>
      <c r="AY487" s="140"/>
      <c r="AZ487" s="140"/>
      <c r="BA487" s="140"/>
      <c r="BB487" s="140"/>
      <c r="BC487" s="140"/>
      <c r="BD487" s="140"/>
      <c r="BE487" s="140"/>
      <c r="BF487" s="140"/>
      <c r="BG487" s="140"/>
      <c r="BH487" s="100"/>
      <c r="BI487" s="100"/>
      <c r="BJ487" s="100"/>
      <c r="BK487" s="100"/>
      <c r="BL487" s="100"/>
      <c r="BM487" s="100"/>
      <c r="BN487" s="100"/>
      <c r="BO487" s="100"/>
      <c r="BP487" s="100"/>
      <c r="BQ487" s="100"/>
      <c r="BR487" s="100"/>
      <c r="BS487" s="100"/>
    </row>
    <row r="488" spans="1:71" ht="9.75" hidden="1" customHeight="1" x14ac:dyDescent="0.25">
      <c r="A488" s="87"/>
      <c r="B488" s="100" t="str">
        <f t="shared" ref="B488:C488" si="390">+B406</f>
        <v>Ferry RoRo and Passenger</v>
      </c>
      <c r="C488" s="100" t="str">
        <f t="shared" si="390"/>
        <v>Ferry RoRo and Passenger Default</v>
      </c>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17"/>
      <c r="AY488" s="140"/>
      <c r="AZ488" s="140"/>
      <c r="BA488" s="140"/>
      <c r="BB488" s="140"/>
      <c r="BC488" s="140"/>
      <c r="BD488" s="140"/>
      <c r="BE488" s="140"/>
      <c r="BF488" s="140"/>
      <c r="BG488" s="140"/>
      <c r="BH488" s="100"/>
      <c r="BI488" s="100"/>
      <c r="BJ488" s="100"/>
      <c r="BK488" s="100"/>
      <c r="BL488" s="100"/>
      <c r="BM488" s="100"/>
      <c r="BN488" s="100"/>
      <c r="BO488" s="100"/>
      <c r="BP488" s="100"/>
      <c r="BQ488" s="100"/>
      <c r="BR488" s="100"/>
      <c r="BS488" s="100"/>
    </row>
    <row r="489" spans="1:71" ht="9.75" hidden="1" customHeight="1" x14ac:dyDescent="0.25">
      <c r="A489" s="87"/>
      <c r="B489" s="100" t="str">
        <f t="shared" ref="B489:C489" si="391">+B407</f>
        <v>Refrigerated Bulk</v>
      </c>
      <c r="C489" s="100" t="str">
        <f t="shared" si="391"/>
        <v>Refrigerated Bulk Default</v>
      </c>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17"/>
      <c r="AY489" s="140"/>
      <c r="AZ489" s="140"/>
      <c r="BA489" s="140"/>
      <c r="BB489" s="140"/>
      <c r="BC489" s="140"/>
      <c r="BD489" s="140"/>
      <c r="BE489" s="140"/>
      <c r="BF489" s="140"/>
      <c r="BG489" s="140"/>
      <c r="BH489" s="100"/>
      <c r="BI489" s="100"/>
      <c r="BJ489" s="100"/>
      <c r="BK489" s="100"/>
      <c r="BL489" s="100"/>
      <c r="BM489" s="100"/>
      <c r="BN489" s="100"/>
      <c r="BO489" s="100"/>
      <c r="BP489" s="100"/>
      <c r="BQ489" s="100"/>
      <c r="BR489" s="100"/>
      <c r="BS489" s="100"/>
    </row>
    <row r="490" spans="1:71" ht="9.75" hidden="1" customHeight="1" x14ac:dyDescent="0.25">
      <c r="A490" s="87"/>
      <c r="B490" s="100" t="str">
        <f t="shared" ref="B490:C490" si="392">+B408</f>
        <v>RoRo</v>
      </c>
      <c r="C490" s="100" t="str">
        <f t="shared" si="392"/>
        <v>RoRo Default</v>
      </c>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17"/>
      <c r="AY490" s="140"/>
      <c r="AZ490" s="140"/>
      <c r="BA490" s="140"/>
      <c r="BB490" s="140"/>
      <c r="BC490" s="140"/>
      <c r="BD490" s="140"/>
      <c r="BE490" s="140"/>
      <c r="BF490" s="140"/>
      <c r="BG490" s="140"/>
      <c r="BH490" s="100"/>
      <c r="BI490" s="100"/>
      <c r="BJ490" s="100"/>
      <c r="BK490" s="100"/>
      <c r="BL490" s="100"/>
      <c r="BM490" s="100"/>
      <c r="BN490" s="100"/>
      <c r="BO490" s="100"/>
      <c r="BP490" s="100"/>
      <c r="BQ490" s="100"/>
      <c r="BR490" s="100"/>
      <c r="BS490" s="100"/>
    </row>
    <row r="491" spans="1:71" ht="9.75" hidden="1" customHeight="1" x14ac:dyDescent="0.25">
      <c r="A491" s="87"/>
      <c r="B491" s="100" t="str">
        <f t="shared" ref="B491:C491" si="393">+B409</f>
        <v>Vehicle Carrier</v>
      </c>
      <c r="C491" s="100" t="str">
        <f t="shared" si="393"/>
        <v>Vehicle Carrier Default</v>
      </c>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17"/>
      <c r="AY491" s="140"/>
      <c r="AZ491" s="140"/>
      <c r="BA491" s="140"/>
      <c r="BB491" s="140"/>
      <c r="BC491" s="140"/>
      <c r="BD491" s="140"/>
      <c r="BE491" s="140"/>
      <c r="BF491" s="140"/>
      <c r="BG491" s="140"/>
      <c r="BH491" s="100"/>
      <c r="BI491" s="100"/>
      <c r="BJ491" s="100"/>
      <c r="BK491" s="100"/>
      <c r="BL491" s="100"/>
      <c r="BM491" s="100"/>
      <c r="BN491" s="100"/>
      <c r="BO491" s="100"/>
      <c r="BP491" s="100"/>
      <c r="BQ491" s="100"/>
      <c r="BR491" s="100"/>
      <c r="BS491" s="100"/>
    </row>
    <row r="492" spans="1:71" ht="9.75" hidden="1" customHeight="1" x14ac:dyDescent="0.25">
      <c r="A492" s="87"/>
      <c r="B492" s="100" t="str">
        <f t="shared" ref="B492:C492" si="394">+B410</f>
        <v>Offshore</v>
      </c>
      <c r="C492" s="100" t="str">
        <f t="shared" si="394"/>
        <v>Offshore Default</v>
      </c>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17"/>
      <c r="AY492" s="140"/>
      <c r="AZ492" s="140"/>
      <c r="BA492" s="140"/>
      <c r="BB492" s="140"/>
      <c r="BC492" s="140"/>
      <c r="BD492" s="140"/>
      <c r="BE492" s="140"/>
      <c r="BF492" s="140"/>
      <c r="BG492" s="140"/>
      <c r="BH492" s="100"/>
      <c r="BI492" s="100"/>
      <c r="BJ492" s="100"/>
      <c r="BK492" s="100"/>
      <c r="BL492" s="100"/>
      <c r="BM492" s="100"/>
      <c r="BN492" s="100"/>
      <c r="BO492" s="100"/>
      <c r="BP492" s="100"/>
      <c r="BQ492" s="100"/>
      <c r="BR492" s="100"/>
      <c r="BS492" s="100"/>
    </row>
    <row r="493" spans="1:71" ht="9.75" hidden="1" customHeight="1" x14ac:dyDescent="0.25">
      <c r="A493" s="87"/>
      <c r="B493" s="100"/>
      <c r="C493" s="10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17"/>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00"/>
    </row>
    <row r="494" spans="1:71" ht="9.75" hidden="1" customHeight="1" x14ac:dyDescent="0.25">
      <c r="A494" s="87"/>
      <c r="B494" s="135" t="s">
        <v>103</v>
      </c>
      <c r="C494" s="135"/>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17"/>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00"/>
    </row>
    <row r="495" spans="1:71" ht="9.75" hidden="1" customHeight="1" x14ac:dyDescent="0.25">
      <c r="A495" s="87"/>
      <c r="B495" s="137" t="s">
        <v>300</v>
      </c>
      <c r="C495" s="137"/>
      <c r="D495" s="138">
        <v>2015</v>
      </c>
      <c r="E495" s="136">
        <v>2016</v>
      </c>
      <c r="F495" s="136">
        <v>2017</v>
      </c>
      <c r="G495" s="136">
        <v>2018</v>
      </c>
      <c r="H495" s="136">
        <v>2019</v>
      </c>
      <c r="I495" s="138">
        <v>2020</v>
      </c>
      <c r="J495" s="136">
        <v>2021</v>
      </c>
      <c r="K495" s="136">
        <v>2022</v>
      </c>
      <c r="L495" s="136">
        <v>2023</v>
      </c>
      <c r="M495" s="136">
        <v>2024</v>
      </c>
      <c r="N495" s="138">
        <v>2025</v>
      </c>
      <c r="O495" s="136">
        <v>2026</v>
      </c>
      <c r="P495" s="136">
        <v>2027</v>
      </c>
      <c r="Q495" s="136">
        <v>2028</v>
      </c>
      <c r="R495" s="136">
        <v>2029</v>
      </c>
      <c r="S495" s="138">
        <v>2030</v>
      </c>
      <c r="T495" s="136">
        <v>2031</v>
      </c>
      <c r="U495" s="136">
        <v>2032</v>
      </c>
      <c r="V495" s="136">
        <v>2033</v>
      </c>
      <c r="W495" s="136">
        <v>2034</v>
      </c>
      <c r="X495" s="138">
        <v>2035</v>
      </c>
      <c r="Y495" s="136">
        <v>2036</v>
      </c>
      <c r="Z495" s="136">
        <v>2037</v>
      </c>
      <c r="AA495" s="136">
        <v>2038</v>
      </c>
      <c r="AB495" s="136">
        <v>2039</v>
      </c>
      <c r="AC495" s="138">
        <v>2040</v>
      </c>
      <c r="AD495" s="136">
        <v>2041</v>
      </c>
      <c r="AE495" s="136">
        <v>2042</v>
      </c>
      <c r="AF495" s="136">
        <v>2043</v>
      </c>
      <c r="AG495" s="136">
        <v>2044</v>
      </c>
      <c r="AH495" s="138">
        <v>2045</v>
      </c>
      <c r="AI495" s="136">
        <v>2046</v>
      </c>
      <c r="AJ495" s="136">
        <v>2047</v>
      </c>
      <c r="AK495" s="136">
        <v>2048</v>
      </c>
      <c r="AL495" s="136">
        <v>2049</v>
      </c>
      <c r="AM495" s="138">
        <v>2050</v>
      </c>
      <c r="AN495" s="136"/>
      <c r="AO495" s="136"/>
      <c r="AP495" s="136"/>
      <c r="AQ495" s="136"/>
      <c r="AR495" s="136"/>
      <c r="AS495" s="136"/>
      <c r="AT495" s="136"/>
      <c r="AU495" s="136"/>
      <c r="AV495" s="136"/>
      <c r="AW495" s="136"/>
      <c r="AX495" s="134"/>
      <c r="AY495" s="100"/>
      <c r="AZ495" s="140"/>
      <c r="BA495" s="140"/>
      <c r="BB495" s="140"/>
      <c r="BC495" s="140"/>
      <c r="BD495" s="140"/>
      <c r="BE495" s="140"/>
      <c r="BF495" s="140"/>
      <c r="BG495" s="140"/>
      <c r="BH495" s="140"/>
      <c r="BI495" s="140"/>
      <c r="BJ495" s="140"/>
      <c r="BK495" s="140"/>
      <c r="BL495" s="140"/>
      <c r="BM495" s="140"/>
      <c r="BN495" s="140"/>
      <c r="BO495" s="140"/>
      <c r="BP495" s="140"/>
      <c r="BQ495" s="140"/>
      <c r="BR495" s="140"/>
      <c r="BS495" s="100"/>
    </row>
    <row r="496" spans="1:71" ht="9.75" hidden="1" customHeight="1" x14ac:dyDescent="0.25">
      <c r="A496" s="87"/>
      <c r="B496" s="100" t="str">
        <f t="shared" ref="B496:C496" si="395">+B414</f>
        <v>Bulk Carrier</v>
      </c>
      <c r="C496" s="100" t="str">
        <f t="shared" si="395"/>
        <v>Bulk Carrier (DWT) 0 - 9,999</v>
      </c>
      <c r="D496" s="140"/>
      <c r="E496" s="140"/>
      <c r="F496" s="140"/>
      <c r="G496" s="140">
        <f>+rawWB2C!G498</f>
        <v>44.904411004879002</v>
      </c>
      <c r="H496" s="140">
        <f>+rawWB2C!H498</f>
        <v>43.167886099067012</v>
      </c>
      <c r="I496" s="140">
        <f>+rawWB2C!I498</f>
        <v>41.522678469343511</v>
      </c>
      <c r="J496" s="140">
        <f>+rawWB2C!J498</f>
        <v>39.880911687506583</v>
      </c>
      <c r="K496" s="140">
        <f>+rawWB2C!K498</f>
        <v>38.305145033263479</v>
      </c>
      <c r="L496" s="140">
        <f>+rawWB2C!L498</f>
        <v>36.795726950219262</v>
      </c>
      <c r="M496" s="140">
        <f>+rawWB2C!M498</f>
        <v>35.353005881978852</v>
      </c>
      <c r="N496" s="140">
        <f>+rawWB2C!N498</f>
        <v>33.977330272147228</v>
      </c>
      <c r="O496" s="140">
        <f>+rawWB2C!O498</f>
        <v>32.670927123198645</v>
      </c>
      <c r="P496" s="140">
        <f>+rawWB2C!P498</f>
        <v>31.443537673083899</v>
      </c>
      <c r="Q496" s="140">
        <f>+rawWB2C!Q498</f>
        <v>30.306781718623114</v>
      </c>
      <c r="R496" s="140">
        <f>+rawWB2C!R498</f>
        <v>29.272279056636417</v>
      </c>
      <c r="S496" s="140">
        <f>+rawWB2C!S498</f>
        <v>28.35164948394393</v>
      </c>
      <c r="T496" s="140">
        <f>+rawWB2C!T498</f>
        <v>27.545751999198146</v>
      </c>
      <c r="U496" s="140">
        <f>+rawWB2C!U498</f>
        <v>26.812402408381583</v>
      </c>
      <c r="V496" s="140">
        <f>+rawWB2C!V498</f>
        <v>26.098655719309171</v>
      </c>
      <c r="W496" s="140">
        <f>+rawWB2C!W498</f>
        <v>25.351566939795894</v>
      </c>
      <c r="X496" s="140">
        <f>+rawWB2C!X498</f>
        <v>24.51819107765672</v>
      </c>
      <c r="Y496" s="140">
        <f>+rawWB2C!Y498</f>
        <v>23.565718254735462</v>
      </c>
      <c r="Z496" s="140">
        <f>+rawWB2C!Z498</f>
        <v>22.541879048991646</v>
      </c>
      <c r="AA496" s="140">
        <f>+rawWB2C!AA498</f>
        <v>21.514539152413526</v>
      </c>
      <c r="AB496" s="140">
        <f>+rawWB2C!AB498</f>
        <v>20.551564256989554</v>
      </c>
      <c r="AC496" s="140">
        <f>+rawWB2C!AC498</f>
        <v>19.720820054707989</v>
      </c>
      <c r="AD496" s="140">
        <f>+rawWB2C!AD498</f>
        <v>19.045878157574602</v>
      </c>
      <c r="AE496" s="140">
        <f>+rawWB2C!AE498</f>
        <v>18.406917144063446</v>
      </c>
      <c r="AF496" s="140">
        <f>+rawWB2C!AF498</f>
        <v>17.774954658262676</v>
      </c>
      <c r="AG496" s="140">
        <f>+rawWB2C!AG498</f>
        <v>17.154791630659616</v>
      </c>
      <c r="AH496" s="140">
        <f>+rawWB2C!AH498</f>
        <v>16.551228991741521</v>
      </c>
      <c r="AI496" s="140">
        <f>+rawWB2C!AI498</f>
        <v>15.968837971502458</v>
      </c>
      <c r="AJ496" s="140">
        <f>+rawWB2C!AJ498</f>
        <v>15.411270997963033</v>
      </c>
      <c r="AK496" s="140">
        <f>+rawWB2C!AK498</f>
        <v>14.881950798650491</v>
      </c>
      <c r="AL496" s="140">
        <f>+rawWB2C!AL498</f>
        <v>14.384300101092178</v>
      </c>
      <c r="AM496" s="140">
        <f>+rawWB2C!AM498</f>
        <v>13.921741632815337</v>
      </c>
      <c r="AN496" s="140"/>
      <c r="AO496" s="140"/>
      <c r="AP496" s="140"/>
      <c r="AQ496" s="140"/>
      <c r="AR496" s="140"/>
      <c r="AS496" s="140"/>
      <c r="AT496" s="140"/>
      <c r="AU496" s="140"/>
      <c r="AV496" s="140"/>
      <c r="AW496" s="140"/>
      <c r="AX496" s="117" t="s">
        <v>311</v>
      </c>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00"/>
    </row>
    <row r="497" spans="1:71" ht="9.75" hidden="1" customHeight="1" x14ac:dyDescent="0.25">
      <c r="A497" s="87"/>
      <c r="B497" s="100" t="str">
        <f t="shared" ref="B497:C497" si="396">+B415</f>
        <v>Bulk Carrier</v>
      </c>
      <c r="C497" s="100" t="str">
        <f t="shared" si="396"/>
        <v>Bulk Carrier (DWT) 10,000 - 34,999</v>
      </c>
      <c r="D497" s="140"/>
      <c r="E497" s="140"/>
      <c r="F497" s="140"/>
      <c r="G497" s="140">
        <f>+rawWB2C!G499</f>
        <v>12.789561087962401</v>
      </c>
      <c r="H497" s="140">
        <f>+rawWB2C!H499</f>
        <v>12.294968444018412</v>
      </c>
      <c r="I497" s="140">
        <f>+rawWB2C!I499</f>
        <v>11.826384556336548</v>
      </c>
      <c r="J497" s="140">
        <f>+rawWB2C!J499</f>
        <v>11.358780682271496</v>
      </c>
      <c r="K497" s="140">
        <f>+rawWB2C!K499</f>
        <v>10.909974798087276</v>
      </c>
      <c r="L497" s="140">
        <f>+rawWB2C!L499</f>
        <v>10.480066146612666</v>
      </c>
      <c r="M497" s="140">
        <f>+rawWB2C!M499</f>
        <v>10.069153970676403</v>
      </c>
      <c r="N497" s="140">
        <f>+rawWB2C!N499</f>
        <v>9.6773375131072399</v>
      </c>
      <c r="O497" s="140">
        <f>+rawWB2C!O499</f>
        <v>9.3052510631331167</v>
      </c>
      <c r="P497" s="140">
        <f>+rawWB2C!P499</f>
        <v>8.9556690955785818</v>
      </c>
      <c r="Q497" s="140">
        <f>+rawWB2C!Q499</f>
        <v>8.6319011316673837</v>
      </c>
      <c r="R497" s="140">
        <f>+rawWB2C!R499</f>
        <v>8.3372566926232778</v>
      </c>
      <c r="S497" s="140">
        <f>+rawWB2C!S499</f>
        <v>8.0750452996700126</v>
      </c>
      <c r="T497" s="140">
        <f>+rawWB2C!T499</f>
        <v>7.8455116106372902</v>
      </c>
      <c r="U497" s="140">
        <f>+rawWB2C!U499</f>
        <v>7.636640829778778</v>
      </c>
      <c r="V497" s="140">
        <f>+rawWB2C!V499</f>
        <v>7.4333532979541053</v>
      </c>
      <c r="W497" s="140">
        <f>+rawWB2C!W499</f>
        <v>7.2205693560229181</v>
      </c>
      <c r="X497" s="140">
        <f>+rawWB2C!X499</f>
        <v>6.9832093448448571</v>
      </c>
      <c r="Y497" s="140">
        <f>+rawWB2C!Y499</f>
        <v>6.7119284376740262</v>
      </c>
      <c r="Z497" s="140">
        <f>+rawWB2C!Z499</f>
        <v>6.4203211373424693</v>
      </c>
      <c r="AA497" s="140">
        <f>+rawWB2C!AA499</f>
        <v>6.1277167790766587</v>
      </c>
      <c r="AB497" s="140">
        <f>+rawWB2C!AB499</f>
        <v>5.8534446981031225</v>
      </c>
      <c r="AC497" s="140">
        <f>+rawWB2C!AC499</f>
        <v>5.6168342296483367</v>
      </c>
      <c r="AD497" s="140">
        <f>+rawWB2C!AD499</f>
        <v>5.4245989807932791</v>
      </c>
      <c r="AE497" s="140">
        <f>+rawWB2C!AE499</f>
        <v>5.2426117164632924</v>
      </c>
      <c r="AF497" s="140">
        <f>+rawWB2C!AF499</f>
        <v>5.062617755144629</v>
      </c>
      <c r="AG497" s="140">
        <f>+rawWB2C!AG499</f>
        <v>4.8859844857501544</v>
      </c>
      <c r="AH497" s="140">
        <f>+rawWB2C!AH499</f>
        <v>4.7140792971927086</v>
      </c>
      <c r="AI497" s="140">
        <f>+rawWB2C!AI499</f>
        <v>4.5482041556699979</v>
      </c>
      <c r="AJ497" s="140">
        <f>+rawWB2C!AJ499</f>
        <v>4.3893993365189807</v>
      </c>
      <c r="AK497" s="140">
        <f>+rawWB2C!AK499</f>
        <v>4.2386396923614242</v>
      </c>
      <c r="AL497" s="140">
        <f>+rawWB2C!AL499</f>
        <v>4.0969000758191303</v>
      </c>
      <c r="AM497" s="140">
        <f>+rawWB2C!AM499</f>
        <v>3.9651553395138657</v>
      </c>
      <c r="AN497" s="140"/>
      <c r="AO497" s="140"/>
      <c r="AP497" s="140"/>
      <c r="AQ497" s="140"/>
      <c r="AR497" s="140"/>
      <c r="AS497" s="140"/>
      <c r="AT497" s="140"/>
      <c r="AU497" s="140"/>
      <c r="AV497" s="140"/>
      <c r="AW497" s="140"/>
      <c r="AX497" s="117" t="s">
        <v>311</v>
      </c>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00"/>
    </row>
    <row r="498" spans="1:71" ht="9.75" hidden="1" customHeight="1" x14ac:dyDescent="0.25">
      <c r="A498" s="87"/>
      <c r="B498" s="100" t="str">
        <f t="shared" ref="B498:C498" si="397">+B416</f>
        <v>Bulk Carrier</v>
      </c>
      <c r="C498" s="100" t="str">
        <f t="shared" si="397"/>
        <v>Bulk Carrier (DWT) 35,000 - 59,999</v>
      </c>
      <c r="D498" s="140"/>
      <c r="E498" s="140"/>
      <c r="F498" s="140"/>
      <c r="G498" s="140">
        <f>+rawWB2C!G500</f>
        <v>9.4845566867358695</v>
      </c>
      <c r="H498" s="140">
        <f>+rawWB2C!H500</f>
        <v>9.1177738131043018</v>
      </c>
      <c r="I498" s="140">
        <f>+rawWB2C!I500</f>
        <v>8.7702786633768621</v>
      </c>
      <c r="J498" s="140">
        <f>+rawWB2C!J500</f>
        <v>8.4235102778158009</v>
      </c>
      <c r="K498" s="140">
        <f>+rawWB2C!K500</f>
        <v>8.0906822143185888</v>
      </c>
      <c r="L498" s="140">
        <f>+rawWB2C!L500</f>
        <v>7.7718680699562093</v>
      </c>
      <c r="M498" s="140">
        <f>+rawWB2C!M500</f>
        <v>7.4671414417996234</v>
      </c>
      <c r="N498" s="140">
        <f>+rawWB2C!N500</f>
        <v>7.1765759269197975</v>
      </c>
      <c r="O498" s="140">
        <f>+rawWB2C!O500</f>
        <v>6.9006419051911347</v>
      </c>
      <c r="P498" s="140">
        <f>+rawWB2C!P500</f>
        <v>6.6413968877016494</v>
      </c>
      <c r="Q498" s="140">
        <f>+rawWB2C!Q500</f>
        <v>6.4012951683428012</v>
      </c>
      <c r="R498" s="140">
        <f>+rawWB2C!R500</f>
        <v>6.1827910410060483</v>
      </c>
      <c r="S498" s="140">
        <f>+rawWB2C!S500</f>
        <v>5.9883387995828476</v>
      </c>
      <c r="T498" s="140">
        <f>+rawWB2C!T500</f>
        <v>5.8181198788416593</v>
      </c>
      <c r="U498" s="140">
        <f>+rawWB2C!U500</f>
        <v>5.6632242770590535</v>
      </c>
      <c r="V498" s="140">
        <f>+rawWB2C!V500</f>
        <v>5.5124691333886062</v>
      </c>
      <c r="W498" s="140">
        <f>+rawWB2C!W500</f>
        <v>5.3546715869839083</v>
      </c>
      <c r="X498" s="140">
        <f>+rawWB2C!X500</f>
        <v>5.1786487769985472</v>
      </c>
      <c r="Y498" s="140">
        <f>+rawWB2C!Y500</f>
        <v>4.9774707127636004</v>
      </c>
      <c r="Z498" s="140">
        <f>+rawWB2C!Z500</f>
        <v>4.7612188843201819</v>
      </c>
      <c r="AA498" s="140">
        <f>+rawWB2C!AA500</f>
        <v>4.5442276518868727</v>
      </c>
      <c r="AB498" s="140">
        <f>+rawWB2C!AB500</f>
        <v>4.3408313756822965</v>
      </c>
      <c r="AC498" s="140">
        <f>+rawWB2C!AC500</f>
        <v>4.1653644159250343</v>
      </c>
      <c r="AD498" s="140">
        <f>+rawWB2C!AD500</f>
        <v>4.0228054881858615</v>
      </c>
      <c r="AE498" s="140">
        <f>+rawWB2C!AE500</f>
        <v>3.8878463200853757</v>
      </c>
      <c r="AF498" s="140">
        <f>+rawWB2C!AF500</f>
        <v>3.7543653571613396</v>
      </c>
      <c r="AG498" s="140">
        <f>+rawWB2C!AG500</f>
        <v>3.6233766355927646</v>
      </c>
      <c r="AH498" s="140">
        <f>+rawWB2C!AH500</f>
        <v>3.4958941915586457</v>
      </c>
      <c r="AI498" s="140">
        <f>+rawWB2C!AI500</f>
        <v>3.3728835446824807</v>
      </c>
      <c r="AJ498" s="140">
        <f>+rawWB2C!AJ500</f>
        <v>3.2551161483656283</v>
      </c>
      <c r="AK498" s="140">
        <f>+rawWB2C!AK500</f>
        <v>3.1433149394539099</v>
      </c>
      <c r="AL498" s="140">
        <f>+rawWB2C!AL500</f>
        <v>3.038202854793171</v>
      </c>
      <c r="AM498" s="140">
        <f>+rawWB2C!AM500</f>
        <v>2.9405028312292334</v>
      </c>
      <c r="AN498" s="140"/>
      <c r="AO498" s="140"/>
      <c r="AP498" s="140"/>
      <c r="AQ498" s="140"/>
      <c r="AR498" s="140"/>
      <c r="AS498" s="140"/>
      <c r="AT498" s="140"/>
      <c r="AU498" s="140"/>
      <c r="AV498" s="140"/>
      <c r="AW498" s="140"/>
      <c r="AX498" s="117" t="s">
        <v>311</v>
      </c>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00"/>
    </row>
    <row r="499" spans="1:71" ht="9.75" hidden="1" customHeight="1" x14ac:dyDescent="0.25">
      <c r="A499" s="87"/>
      <c r="B499" s="100" t="str">
        <f t="shared" ref="B499:C499" si="398">+B417</f>
        <v>Bulk Carrier</v>
      </c>
      <c r="C499" s="100" t="str">
        <f t="shared" si="398"/>
        <v>Bulk Carrier (DWT) 60,000 - 99,999</v>
      </c>
      <c r="D499" s="140"/>
      <c r="E499" s="140"/>
      <c r="F499" s="140"/>
      <c r="G499" s="140">
        <f>+rawWB2C!G501</f>
        <v>7.8383824580713304</v>
      </c>
      <c r="H499" s="140">
        <f>+rawWB2C!H501</f>
        <v>7.5352597568685074</v>
      </c>
      <c r="I499" s="140">
        <f>+rawWB2C!I501</f>
        <v>7.2480771319074844</v>
      </c>
      <c r="J499" s="140">
        <f>+rawWB2C!J501</f>
        <v>6.9614951312751518</v>
      </c>
      <c r="K499" s="140">
        <f>+rawWB2C!K501</f>
        <v>6.6864339195983993</v>
      </c>
      <c r="L499" s="140">
        <f>+rawWB2C!L501</f>
        <v>6.4229543201723223</v>
      </c>
      <c r="M499" s="140">
        <f>+rawWB2C!M501</f>
        <v>6.1711171562919889</v>
      </c>
      <c r="N499" s="140">
        <f>+rawWB2C!N501</f>
        <v>5.9309832512524787</v>
      </c>
      <c r="O499" s="140">
        <f>+rawWB2C!O501</f>
        <v>5.7029413440827099</v>
      </c>
      <c r="P499" s="140">
        <f>+rawWB2C!P501</f>
        <v>5.4886918367468729</v>
      </c>
      <c r="Q499" s="140">
        <f>+rawWB2C!Q501</f>
        <v>5.2902630469430072</v>
      </c>
      <c r="R499" s="140">
        <f>+rawWB2C!R501</f>
        <v>5.1096832923691515</v>
      </c>
      <c r="S499" s="140">
        <f>+rawWB2C!S501</f>
        <v>4.9489808907233428</v>
      </c>
      <c r="T499" s="140">
        <f>+rawWB2C!T501</f>
        <v>4.8083057862943193</v>
      </c>
      <c r="U499" s="140">
        <f>+rawWB2C!U501</f>
        <v>4.6802944297336966</v>
      </c>
      <c r="V499" s="140">
        <f>+rawWB2C!V501</f>
        <v>4.5557048982837953</v>
      </c>
      <c r="W499" s="140">
        <f>+rawWB2C!W501</f>
        <v>4.425295269186944</v>
      </c>
      <c r="X499" s="140">
        <f>+rawWB2C!X501</f>
        <v>4.2798236196854731</v>
      </c>
      <c r="Y499" s="140">
        <f>+rawWB2C!Y501</f>
        <v>4.1135627535499726</v>
      </c>
      <c r="Z499" s="140">
        <f>+rawWB2C!Z501</f>
        <v>3.9348443806641544</v>
      </c>
      <c r="AA499" s="140">
        <f>+rawWB2C!AA501</f>
        <v>3.7555149374399734</v>
      </c>
      <c r="AB499" s="140">
        <f>+rawWB2C!AB501</f>
        <v>3.5874208602894186</v>
      </c>
      <c r="AC499" s="140">
        <f>+rawWB2C!AC501</f>
        <v>3.4424085856244475</v>
      </c>
      <c r="AD499" s="140">
        <f>+rawWB2C!AD501</f>
        <v>3.3245927049945263</v>
      </c>
      <c r="AE499" s="140">
        <f>+rawWB2C!AE501</f>
        <v>3.2130575420201559</v>
      </c>
      <c r="AF499" s="140">
        <f>+rawWB2C!AF501</f>
        <v>3.1027440215439221</v>
      </c>
      <c r="AG499" s="140">
        <f>+rawWB2C!AG501</f>
        <v>2.994490179929564</v>
      </c>
      <c r="AH499" s="140">
        <f>+rawWB2C!AH501</f>
        <v>2.8891340535408041</v>
      </c>
      <c r="AI499" s="140">
        <f>+rawWB2C!AI501</f>
        <v>2.7874735828960797</v>
      </c>
      <c r="AJ499" s="140">
        <f>+rawWB2C!AJ501</f>
        <v>2.6901463251325501</v>
      </c>
      <c r="AK499" s="140">
        <f>+rawWB2C!AK501</f>
        <v>2.5977497415420552</v>
      </c>
      <c r="AL499" s="140">
        <f>+rawWB2C!AL501</f>
        <v>2.5108812934164528</v>
      </c>
      <c r="AM499" s="140">
        <f>+rawWB2C!AM501</f>
        <v>2.4301384420475842</v>
      </c>
      <c r="AN499" s="140"/>
      <c r="AO499" s="140"/>
      <c r="AP499" s="140"/>
      <c r="AQ499" s="140"/>
      <c r="AR499" s="140"/>
      <c r="AS499" s="140"/>
      <c r="AT499" s="140"/>
      <c r="AU499" s="140"/>
      <c r="AV499" s="140"/>
      <c r="AW499" s="140"/>
      <c r="AX499" s="117" t="s">
        <v>311</v>
      </c>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00"/>
    </row>
    <row r="500" spans="1:71" ht="9.75" hidden="1" customHeight="1" x14ac:dyDescent="0.25">
      <c r="A500" s="87"/>
      <c r="B500" s="100" t="str">
        <f t="shared" ref="B500:C500" si="399">+B418</f>
        <v>Bulk Carrier</v>
      </c>
      <c r="C500" s="100" t="str">
        <f t="shared" si="399"/>
        <v>Bulk Carrier (DWT) 100,000 - 199,999</v>
      </c>
      <c r="D500" s="140"/>
      <c r="E500" s="140"/>
      <c r="F500" s="140"/>
      <c r="G500" s="140">
        <f>+rawWB2C!G502</f>
        <v>5.3375370075620996</v>
      </c>
      <c r="H500" s="140">
        <f>+rawWB2C!H502</f>
        <v>5.1311259726123764</v>
      </c>
      <c r="I500" s="140">
        <f>+rawWB2C!I502</f>
        <v>4.9355693132049394</v>
      </c>
      <c r="J500" s="140">
        <f>+rawWB2C!J502</f>
        <v>4.7404216482040873</v>
      </c>
      <c r="K500" s="140">
        <f>+rawWB2C!K502</f>
        <v>4.5531190504394479</v>
      </c>
      <c r="L500" s="140">
        <f>+rawWB2C!L502</f>
        <v>4.3737029374598881</v>
      </c>
      <c r="M500" s="140">
        <f>+rawWB2C!M502</f>
        <v>4.2022147268142565</v>
      </c>
      <c r="N500" s="140">
        <f>+rawWB2C!N502</f>
        <v>4.0386958360514083</v>
      </c>
      <c r="O500" s="140">
        <f>+rawWB2C!O502</f>
        <v>3.8834109765405889</v>
      </c>
      <c r="P500" s="140">
        <f>+rawWB2C!P502</f>
        <v>3.7375180349325374</v>
      </c>
      <c r="Q500" s="140">
        <f>+rawWB2C!Q502</f>
        <v>3.6023981916983892</v>
      </c>
      <c r="R500" s="140">
        <f>+rawWB2C!R502</f>
        <v>3.4794326273092793</v>
      </c>
      <c r="S500" s="140">
        <f>+rawWB2C!S502</f>
        <v>3.3700025222363426</v>
      </c>
      <c r="T500" s="140">
        <f>+rawWB2C!T502</f>
        <v>3.2742099808607423</v>
      </c>
      <c r="U500" s="140">
        <f>+rawWB2C!U502</f>
        <v>3.1870408032038164</v>
      </c>
      <c r="V500" s="140">
        <f>+rawWB2C!V502</f>
        <v>3.1022017131969353</v>
      </c>
      <c r="W500" s="140">
        <f>+rawWB2C!W502</f>
        <v>3.0133994347714759</v>
      </c>
      <c r="X500" s="140">
        <f>+rawWB2C!X502</f>
        <v>2.9143406918588139</v>
      </c>
      <c r="Y500" s="140">
        <f>+rawWB2C!Y502</f>
        <v>2.8011255571477278</v>
      </c>
      <c r="Z500" s="140">
        <f>+rawWB2C!Z502</f>
        <v>2.6794274983566475</v>
      </c>
      <c r="AA500" s="140">
        <f>+rawWB2C!AA502</f>
        <v>2.5573133319613919</v>
      </c>
      <c r="AB500" s="140">
        <f>+rawWB2C!AB502</f>
        <v>2.4428498744378042</v>
      </c>
      <c r="AC500" s="140">
        <f>+rawWB2C!AC502</f>
        <v>2.3441039422617043</v>
      </c>
      <c r="AD500" s="140">
        <f>+rawWB2C!AD502</f>
        <v>2.2638773615475687</v>
      </c>
      <c r="AE500" s="140">
        <f>+rawWB2C!AE502</f>
        <v>2.1879276278870026</v>
      </c>
      <c r="AF500" s="140">
        <f>+rawWB2C!AF502</f>
        <v>2.1128097702006814</v>
      </c>
      <c r="AG500" s="140">
        <f>+rawWB2C!AG502</f>
        <v>2.0390944483318916</v>
      </c>
      <c r="AH500" s="140">
        <f>+rawWB2C!AH502</f>
        <v>1.9673523221239086</v>
      </c>
      <c r="AI500" s="140">
        <f>+rawWB2C!AI502</f>
        <v>1.8981267482028947</v>
      </c>
      <c r="AJ500" s="140">
        <f>+rawWB2C!AJ502</f>
        <v>1.8318518703264715</v>
      </c>
      <c r="AK500" s="140">
        <f>+rawWB2C!AK502</f>
        <v>1.7689345290351255</v>
      </c>
      <c r="AL500" s="140">
        <f>+rawWB2C!AL502</f>
        <v>1.709781564869356</v>
      </c>
      <c r="AM500" s="140">
        <f>+rawWB2C!AM502</f>
        <v>1.6547998183696497</v>
      </c>
      <c r="AN500" s="140"/>
      <c r="AO500" s="140"/>
      <c r="AP500" s="140"/>
      <c r="AQ500" s="140"/>
      <c r="AR500" s="140"/>
      <c r="AS500" s="140"/>
      <c r="AT500" s="140"/>
      <c r="AU500" s="140"/>
      <c r="AV500" s="140"/>
      <c r="AW500" s="140"/>
      <c r="AX500" s="117" t="s">
        <v>311</v>
      </c>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00"/>
    </row>
    <row r="501" spans="1:71" ht="9.75" hidden="1" customHeight="1" x14ac:dyDescent="0.25">
      <c r="A501" s="87"/>
      <c r="B501" s="100" t="str">
        <f t="shared" ref="B501:C501" si="400">+B419</f>
        <v>Bulk Carrier</v>
      </c>
      <c r="C501" s="100" t="str">
        <f t="shared" si="400"/>
        <v>Bulk Carrier (DWT) &gt;200,000</v>
      </c>
      <c r="D501" s="140"/>
      <c r="E501" s="140"/>
      <c r="F501" s="140"/>
      <c r="G501" s="140">
        <f>+rawWB2C!G503</f>
        <v>4.77500385734802</v>
      </c>
      <c r="H501" s="140">
        <f>+rawWB2C!H503</f>
        <v>4.5903468729209838</v>
      </c>
      <c r="I501" s="140">
        <f>+rawWB2C!I503</f>
        <v>4.4154003008077334</v>
      </c>
      <c r="J501" s="140">
        <f>+rawWB2C!J503</f>
        <v>4.2408196184047195</v>
      </c>
      <c r="K501" s="140">
        <f>+rawWB2C!K503</f>
        <v>4.0732571967202738</v>
      </c>
      <c r="L501" s="140">
        <f>+rawWB2C!L503</f>
        <v>3.9127500882292199</v>
      </c>
      <c r="M501" s="140">
        <f>+rawWB2C!M503</f>
        <v>3.7593353454063667</v>
      </c>
      <c r="N501" s="140">
        <f>+rawWB2C!N503</f>
        <v>3.6130500207265297</v>
      </c>
      <c r="O501" s="140">
        <f>+rawWB2C!O503</f>
        <v>3.4741309271256067</v>
      </c>
      <c r="P501" s="140">
        <f>+rawWB2C!P503</f>
        <v>3.3436139193837748</v>
      </c>
      <c r="Q501" s="140">
        <f>+rawWB2C!Q503</f>
        <v>3.2227346127423004</v>
      </c>
      <c r="R501" s="140">
        <f>+rawWB2C!R503</f>
        <v>3.1127286224424489</v>
      </c>
      <c r="S501" s="140">
        <f>+rawWB2C!S503</f>
        <v>3.0148315637254854</v>
      </c>
      <c r="T501" s="140">
        <f>+rawWB2C!T503</f>
        <v>2.9291347799981571</v>
      </c>
      <c r="U501" s="140">
        <f>+rawWB2C!U503</f>
        <v>2.8511525273291891</v>
      </c>
      <c r="V501" s="140">
        <f>+rawWB2C!V503</f>
        <v>2.7752547899527911</v>
      </c>
      <c r="W501" s="140">
        <f>+rawWB2C!W503</f>
        <v>2.6958115521031787</v>
      </c>
      <c r="X501" s="140">
        <f>+rawWB2C!X503</f>
        <v>2.6071927980145677</v>
      </c>
      <c r="Y501" s="140">
        <f>+rawWB2C!Y503</f>
        <v>2.5059096211129934</v>
      </c>
      <c r="Z501" s="140">
        <f>+rawWB2C!Z503</f>
        <v>2.3970375515918132</v>
      </c>
      <c r="AA501" s="140">
        <f>+rawWB2C!AA503</f>
        <v>2.2877932288361924</v>
      </c>
      <c r="AB501" s="140">
        <f>+rawWB2C!AB503</f>
        <v>2.1853932922313195</v>
      </c>
      <c r="AC501" s="140">
        <f>+rawWB2C!AC503</f>
        <v>2.0970543811623608</v>
      </c>
      <c r="AD501" s="140">
        <f>+rawWB2C!AD503</f>
        <v>2.0252830319746931</v>
      </c>
      <c r="AE501" s="140">
        <f>+rawWB2C!AE503</f>
        <v>1.9573377848166966</v>
      </c>
      <c r="AF501" s="140">
        <f>+rawWB2C!AF503</f>
        <v>1.8901367406460012</v>
      </c>
      <c r="AG501" s="140">
        <f>+rawWB2C!AG503</f>
        <v>1.8241904163825013</v>
      </c>
      <c r="AH501" s="140">
        <f>+rawWB2C!AH503</f>
        <v>1.7600093289460819</v>
      </c>
      <c r="AI501" s="140">
        <f>+rawWB2C!AI503</f>
        <v>1.6980795695773592</v>
      </c>
      <c r="AJ501" s="140">
        <f>+rawWB2C!AJ503</f>
        <v>1.6387895267997947</v>
      </c>
      <c r="AK501" s="140">
        <f>+rawWB2C!AK503</f>
        <v>1.5825031634575613</v>
      </c>
      <c r="AL501" s="140">
        <f>+rawWB2C!AL503</f>
        <v>1.5295844423948421</v>
      </c>
      <c r="AM501" s="140">
        <f>+rawWB2C!AM503</f>
        <v>1.4803973264558106</v>
      </c>
      <c r="AN501" s="140"/>
      <c r="AO501" s="140"/>
      <c r="AP501" s="140"/>
      <c r="AQ501" s="140"/>
      <c r="AR501" s="140"/>
      <c r="AS501" s="140"/>
      <c r="AT501" s="140"/>
      <c r="AU501" s="140"/>
      <c r="AV501" s="140"/>
      <c r="AW501" s="140"/>
      <c r="AX501" s="117" t="s">
        <v>311</v>
      </c>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00"/>
    </row>
    <row r="502" spans="1:71" ht="9.75" hidden="1" customHeight="1" x14ac:dyDescent="0.25">
      <c r="A502" s="87"/>
      <c r="B502" s="100" t="str">
        <f t="shared" ref="B502:C502" si="401">+B420</f>
        <v>Chemical Tanker</v>
      </c>
      <c r="C502" s="100" t="str">
        <f t="shared" si="401"/>
        <v>Chemical Tanker (DWT) 0 - 4,999</v>
      </c>
      <c r="D502" s="140"/>
      <c r="E502" s="140"/>
      <c r="F502" s="140"/>
      <c r="G502" s="140">
        <f>+rawWB2C!G504</f>
        <v>82.731353599949699</v>
      </c>
      <c r="H502" s="140">
        <f>+rawWB2C!H504</f>
        <v>79.532000734543189</v>
      </c>
      <c r="I502" s="140">
        <f>+rawWB2C!I504</f>
        <v>76.500889734218489</v>
      </c>
      <c r="J502" s="140">
        <f>+rawWB2C!J504</f>
        <v>73.476118111180298</v>
      </c>
      <c r="K502" s="140">
        <f>+rawWB2C!K504</f>
        <v>70.572944339475967</v>
      </c>
      <c r="L502" s="140">
        <f>+rawWB2C!L504</f>
        <v>67.792010387465751</v>
      </c>
      <c r="M502" s="140">
        <f>+rawWB2C!M504</f>
        <v>65.133958223509609</v>
      </c>
      <c r="N502" s="140">
        <f>+rawWB2C!N504</f>
        <v>62.599429815967632</v>
      </c>
      <c r="O502" s="140">
        <f>+rawWB2C!O504</f>
        <v>60.19252816775294</v>
      </c>
      <c r="P502" s="140">
        <f>+rawWB2C!P504</f>
        <v>57.931200419989857</v>
      </c>
      <c r="Q502" s="140">
        <f>+rawWB2C!Q504</f>
        <v>55.836854748355833</v>
      </c>
      <c r="R502" s="140">
        <f>+rawWB2C!R504</f>
        <v>53.930899328528341</v>
      </c>
      <c r="S502" s="140">
        <f>+rawWB2C!S504</f>
        <v>52.234742336184816</v>
      </c>
      <c r="T502" s="140">
        <f>+rawWB2C!T504</f>
        <v>50.749966380242107</v>
      </c>
      <c r="U502" s="140">
        <f>+rawWB2C!U504</f>
        <v>49.398851802575535</v>
      </c>
      <c r="V502" s="140">
        <f>+rawWB2C!V504</f>
        <v>48.083853378299864</v>
      </c>
      <c r="W502" s="140">
        <f>+rawWB2C!W504</f>
        <v>46.707425882529961</v>
      </c>
      <c r="X502" s="140">
        <f>+rawWB2C!X504</f>
        <v>45.172024090380681</v>
      </c>
      <c r="Y502" s="140">
        <f>+rawWB2C!Y504</f>
        <v>43.417199471951129</v>
      </c>
      <c r="Z502" s="140">
        <f>+rawWB2C!Z504</f>
        <v>41.530890277278026</v>
      </c>
      <c r="AA502" s="140">
        <f>+rawWB2C!AA504</f>
        <v>39.638131451382158</v>
      </c>
      <c r="AB502" s="140">
        <f>+rawWB2C!AB504</f>
        <v>37.863957939284674</v>
      </c>
      <c r="AC502" s="140">
        <f>+rawWB2C!AC504</f>
        <v>36.333404686006354</v>
      </c>
      <c r="AD502" s="140">
        <f>+rawWB2C!AD504</f>
        <v>35.089899749596071</v>
      </c>
      <c r="AE502" s="140">
        <f>+rawWB2C!AE504</f>
        <v>33.91268556590196</v>
      </c>
      <c r="AF502" s="140">
        <f>+rawWB2C!AF504</f>
        <v>32.748365386554632</v>
      </c>
      <c r="AG502" s="140">
        <f>+rawWB2C!AG504</f>
        <v>31.605784388873371</v>
      </c>
      <c r="AH502" s="140">
        <f>+rawWB2C!AH504</f>
        <v>30.493787750177315</v>
      </c>
      <c r="AI502" s="140">
        <f>+rawWB2C!AI504</f>
        <v>29.420797450324628</v>
      </c>
      <c r="AJ502" s="140">
        <f>+rawWB2C!AJ504</f>
        <v>28.393542679328256</v>
      </c>
      <c r="AK502" s="140">
        <f>+rawWB2C!AK504</f>
        <v>27.418329429739845</v>
      </c>
      <c r="AL502" s="140">
        <f>+rawWB2C!AL504</f>
        <v>26.501463694111219</v>
      </c>
      <c r="AM502" s="140">
        <f>+rawWB2C!AM504</f>
        <v>25.649251464994027</v>
      </c>
      <c r="AN502" s="140"/>
      <c r="AO502" s="140"/>
      <c r="AP502" s="140"/>
      <c r="AQ502" s="140"/>
      <c r="AR502" s="140"/>
      <c r="AS502" s="140"/>
      <c r="AT502" s="140"/>
      <c r="AU502" s="140"/>
      <c r="AV502" s="140"/>
      <c r="AW502" s="140"/>
      <c r="AX502" s="117" t="s">
        <v>311</v>
      </c>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00"/>
    </row>
    <row r="503" spans="1:71" ht="9.75" hidden="1" customHeight="1" x14ac:dyDescent="0.25">
      <c r="A503" s="87"/>
      <c r="B503" s="100" t="str">
        <f t="shared" ref="B503:C503" si="402">+B421</f>
        <v>Chemical Tanker</v>
      </c>
      <c r="C503" s="100" t="str">
        <f t="shared" si="402"/>
        <v>Chemical Tanker (DWT) 5,000 - 9,999</v>
      </c>
      <c r="D503" s="140"/>
      <c r="E503" s="140"/>
      <c r="F503" s="140"/>
      <c r="G503" s="140">
        <f>+rawWB2C!G505</f>
        <v>39.923914865838199</v>
      </c>
      <c r="H503" s="140">
        <f>+rawWB2C!H505</f>
        <v>38.379993657418098</v>
      </c>
      <c r="I503" s="140">
        <f>+rawWB2C!I505</f>
        <v>36.917261425197708</v>
      </c>
      <c r="J503" s="140">
        <f>+rawWB2C!J505</f>
        <v>35.457588405090689</v>
      </c>
      <c r="K503" s="140">
        <f>+rawWB2C!K505</f>
        <v>34.056595221022583</v>
      </c>
      <c r="L503" s="140">
        <f>+rawWB2C!L505</f>
        <v>32.714591669570446</v>
      </c>
      <c r="M503" s="140">
        <f>+rawWB2C!M505</f>
        <v>31.431887547311209</v>
      </c>
      <c r="N503" s="140">
        <f>+rawWB2C!N505</f>
        <v>30.208792650821859</v>
      </c>
      <c r="O503" s="140">
        <f>+rawWB2C!O505</f>
        <v>29.04728697839651</v>
      </c>
      <c r="P503" s="140">
        <f>+rawWB2C!P505</f>
        <v>27.956031335197341</v>
      </c>
      <c r="Q503" s="140">
        <f>+rawWB2C!Q505</f>
        <v>26.945356728103707</v>
      </c>
      <c r="R503" s="140">
        <f>+rawWB2C!R505</f>
        <v>26.025594163994977</v>
      </c>
      <c r="S503" s="140">
        <f>+rawWB2C!S505</f>
        <v>25.207074649750503</v>
      </c>
      <c r="T503" s="140">
        <f>+rawWB2C!T505</f>
        <v>24.490561909652698</v>
      </c>
      <c r="U503" s="140">
        <f>+rawWB2C!U505</f>
        <v>23.838550537596699</v>
      </c>
      <c r="V503" s="140">
        <f>+rawWB2C!V505</f>
        <v>23.203967844880726</v>
      </c>
      <c r="W503" s="140">
        <f>+rawWB2C!W505</f>
        <v>22.539741142803056</v>
      </c>
      <c r="X503" s="140">
        <f>+rawWB2C!X505</f>
        <v>21.798797742661943</v>
      </c>
      <c r="Y503" s="140">
        <f>+rawWB2C!Y505</f>
        <v>20.951966817962784</v>
      </c>
      <c r="Z503" s="140">
        <f>+rawWB2C!Z505</f>
        <v>20.041684991039762</v>
      </c>
      <c r="AA503" s="140">
        <f>+rawWB2C!AA505</f>
        <v>19.128290746434093</v>
      </c>
      <c r="AB503" s="140">
        <f>+rawWB2C!AB505</f>
        <v>18.272122568687173</v>
      </c>
      <c r="AC503" s="140">
        <f>+rawWB2C!AC505</f>
        <v>17.533518942340216</v>
      </c>
      <c r="AD503" s="140">
        <f>+rawWB2C!AD505</f>
        <v>16.933437074266877</v>
      </c>
      <c r="AE503" s="140">
        <f>+rawWB2C!AE505</f>
        <v>16.365345331492716</v>
      </c>
      <c r="AF503" s="140">
        <f>+rawWB2C!AF505</f>
        <v>15.803475886667524</v>
      </c>
      <c r="AG503" s="140">
        <f>+rawWB2C!AG505</f>
        <v>15.252097183264093</v>
      </c>
      <c r="AH503" s="140">
        <f>+rawWB2C!AH505</f>
        <v>14.715477664755131</v>
      </c>
      <c r="AI503" s="140">
        <f>+rawWB2C!AI505</f>
        <v>14.197681550958501</v>
      </c>
      <c r="AJ503" s="140">
        <f>+rawWB2C!AJ505</f>
        <v>13.701956167071996</v>
      </c>
      <c r="AK503" s="140">
        <f>+rawWB2C!AK505</f>
        <v>13.231344614638399</v>
      </c>
      <c r="AL503" s="140">
        <f>+rawWB2C!AL505</f>
        <v>12.788889995200581</v>
      </c>
      <c r="AM503" s="140">
        <f>+rawWB2C!AM505</f>
        <v>12.377635410301323</v>
      </c>
      <c r="AN503" s="140"/>
      <c r="AO503" s="140"/>
      <c r="AP503" s="140"/>
      <c r="AQ503" s="140"/>
      <c r="AR503" s="140"/>
      <c r="AS503" s="140"/>
      <c r="AT503" s="140"/>
      <c r="AU503" s="140"/>
      <c r="AV503" s="140"/>
      <c r="AW503" s="140"/>
      <c r="AX503" s="117" t="s">
        <v>311</v>
      </c>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00"/>
    </row>
    <row r="504" spans="1:71" ht="9.75" hidden="1" customHeight="1" x14ac:dyDescent="0.25">
      <c r="A504" s="87"/>
      <c r="B504" s="100" t="str">
        <f t="shared" ref="B504:C504" si="403">+B422</f>
        <v>Chemical Tanker</v>
      </c>
      <c r="C504" s="100" t="str">
        <f t="shared" si="403"/>
        <v>Chemical Tanker (DWT) 10,000 - 19,999</v>
      </c>
      <c r="D504" s="140"/>
      <c r="E504" s="140"/>
      <c r="F504" s="140"/>
      <c r="G504" s="140">
        <f>+rawWB2C!G506</f>
        <v>27.1794962789543</v>
      </c>
      <c r="H504" s="140">
        <f>+rawWB2C!H506</f>
        <v>26.128421982251012</v>
      </c>
      <c r="I504" s="140">
        <f>+rawWB2C!I506</f>
        <v>25.132619706939607</v>
      </c>
      <c r="J504" s="140">
        <f>+rawWB2C!J506</f>
        <v>24.138900089216548</v>
      </c>
      <c r="K504" s="140">
        <f>+rawWB2C!K506</f>
        <v>23.185128667721958</v>
      </c>
      <c r="L504" s="140">
        <f>+rawWB2C!L506</f>
        <v>22.271516346495229</v>
      </c>
      <c r="M504" s="140">
        <f>+rawWB2C!M506</f>
        <v>21.398274029575656</v>
      </c>
      <c r="N504" s="140">
        <f>+rawWB2C!N506</f>
        <v>20.565612621002586</v>
      </c>
      <c r="O504" s="140">
        <f>+rawWB2C!O506</f>
        <v>19.774880068652564</v>
      </c>
      <c r="P504" s="140">
        <f>+rawWB2C!P506</f>
        <v>19.031972495750722</v>
      </c>
      <c r="Q504" s="140">
        <f>+rawWB2C!Q506</f>
        <v>18.343923069359423</v>
      </c>
      <c r="R504" s="140">
        <f>+rawWB2C!R506</f>
        <v>17.71776495654105</v>
      </c>
      <c r="S504" s="140">
        <f>+rawWB2C!S506</f>
        <v>17.160531324357965</v>
      </c>
      <c r="T504" s="140">
        <f>+rawWB2C!T506</f>
        <v>16.67274210281608</v>
      </c>
      <c r="U504" s="140">
        <f>+rawWB2C!U506</f>
        <v>16.228864273695784</v>
      </c>
      <c r="V504" s="140">
        <f>+rawWB2C!V506</f>
        <v>15.796851581721006</v>
      </c>
      <c r="W504" s="140">
        <f>+rawWB2C!W506</f>
        <v>15.344657771615726</v>
      </c>
      <c r="X504" s="140">
        <f>+rawWB2C!X506</f>
        <v>14.840236588103911</v>
      </c>
      <c r="Y504" s="140">
        <f>+rawWB2C!Y506</f>
        <v>14.263729047595683</v>
      </c>
      <c r="Z504" s="140">
        <f>+rawWB2C!Z506</f>
        <v>13.644025253245992</v>
      </c>
      <c r="AA504" s="140">
        <f>+rawWB2C!AA506</f>
        <v>13.022202579895874</v>
      </c>
      <c r="AB504" s="140">
        <f>+rawWB2C!AB506</f>
        <v>12.439338402386488</v>
      </c>
      <c r="AC504" s="140">
        <f>+rawWB2C!AC506</f>
        <v>11.936510095558873</v>
      </c>
      <c r="AD504" s="140">
        <f>+rawWB2C!AD506</f>
        <v>11.527984955798013</v>
      </c>
      <c r="AE504" s="140">
        <f>+rawWB2C!AE506</f>
        <v>11.141238128471041</v>
      </c>
      <c r="AF504" s="140">
        <f>+rawWB2C!AF506</f>
        <v>10.758727331716697</v>
      </c>
      <c r="AG504" s="140">
        <f>+rawWB2C!AG506</f>
        <v>10.383358446480658</v>
      </c>
      <c r="AH504" s="140">
        <f>+rawWB2C!AH506</f>
        <v>10.018037353708552</v>
      </c>
      <c r="AI504" s="140">
        <f>+rawWB2C!AI506</f>
        <v>9.6655309024878875</v>
      </c>
      <c r="AJ504" s="140">
        <f>+rawWB2C!AJ506</f>
        <v>9.3280498144732604</v>
      </c>
      <c r="AK504" s="140">
        <f>+rawWB2C!AK506</f>
        <v>9.0076657794610338</v>
      </c>
      <c r="AL504" s="140">
        <f>+rawWB2C!AL506</f>
        <v>8.7064504872476345</v>
      </c>
      <c r="AM504" s="140">
        <f>+rawWB2C!AM506</f>
        <v>8.4264756276294275</v>
      </c>
      <c r="AN504" s="140"/>
      <c r="AO504" s="140"/>
      <c r="AP504" s="140"/>
      <c r="AQ504" s="140"/>
      <c r="AR504" s="140"/>
      <c r="AS504" s="140"/>
      <c r="AT504" s="140"/>
      <c r="AU504" s="140"/>
      <c r="AV504" s="140"/>
      <c r="AW504" s="140"/>
      <c r="AX504" s="117" t="s">
        <v>311</v>
      </c>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00"/>
    </row>
    <row r="505" spans="1:71" ht="9.75" hidden="1" customHeight="1" x14ac:dyDescent="0.25">
      <c r="A505" s="87"/>
      <c r="B505" s="100" t="str">
        <f t="shared" ref="B505:C505" si="404">+B423</f>
        <v>Chemical Tanker</v>
      </c>
      <c r="C505" s="100" t="str">
        <f t="shared" si="404"/>
        <v>Chemical Tanker (DWT) 20,000 - 39,999</v>
      </c>
      <c r="D505" s="140"/>
      <c r="E505" s="140"/>
      <c r="F505" s="140"/>
      <c r="G505" s="140">
        <f>+rawWB2C!G507</f>
        <v>16.8088033859317</v>
      </c>
      <c r="H505" s="140">
        <f>+rawWB2C!H507</f>
        <v>16.158780257615955</v>
      </c>
      <c r="I505" s="140">
        <f>+rawWB2C!I507</f>
        <v>15.542939386792547</v>
      </c>
      <c r="J505" s="140">
        <f>+rawWB2C!J507</f>
        <v>14.928386508269046</v>
      </c>
      <c r="K505" s="140">
        <f>+rawWB2C!K507</f>
        <v>14.338539068328194</v>
      </c>
      <c r="L505" s="140">
        <f>+rawWB2C!L507</f>
        <v>13.77352749781002</v>
      </c>
      <c r="M505" s="140">
        <f>+rawWB2C!M507</f>
        <v>13.233482227554511</v>
      </c>
      <c r="N505" s="140">
        <f>+rawWB2C!N507</f>
        <v>12.718533688401665</v>
      </c>
      <c r="O505" s="140">
        <f>+rawWB2C!O507</f>
        <v>12.229515501055817</v>
      </c>
      <c r="P505" s="140">
        <f>+rawWB2C!P507</f>
        <v>11.770074045678438</v>
      </c>
      <c r="Q505" s="140">
        <f>+rawWB2C!Q507</f>
        <v>11.344558892295346</v>
      </c>
      <c r="R505" s="140">
        <f>+rawWB2C!R507</f>
        <v>10.957319610932366</v>
      </c>
      <c r="S505" s="140">
        <f>+rawWB2C!S507</f>
        <v>10.61270577161531</v>
      </c>
      <c r="T505" s="140">
        <f>+rawWB2C!T507</f>
        <v>10.311038918244559</v>
      </c>
      <c r="U505" s="140">
        <f>+rawWB2C!U507</f>
        <v>10.03652849021891</v>
      </c>
      <c r="V505" s="140">
        <f>+rawWB2C!V507</f>
        <v>9.7693559008117283</v>
      </c>
      <c r="W505" s="140">
        <f>+rawWB2C!W507</f>
        <v>9.4897025632964009</v>
      </c>
      <c r="X505" s="140">
        <f>+rawWB2C!X507</f>
        <v>9.1777498909463127</v>
      </c>
      <c r="Y505" s="140">
        <f>+rawWB2C!Y507</f>
        <v>8.8212163555395744</v>
      </c>
      <c r="Z505" s="140">
        <f>+rawWB2C!Z507</f>
        <v>8.4379686628733364</v>
      </c>
      <c r="AA505" s="140">
        <f>+rawWB2C!AA507</f>
        <v>8.0534105772494371</v>
      </c>
      <c r="AB505" s="140">
        <f>+rawWB2C!AB507</f>
        <v>7.692945862969788</v>
      </c>
      <c r="AC505" s="140">
        <f>+rawWB2C!AC507</f>
        <v>7.3819782843362258</v>
      </c>
      <c r="AD505" s="140">
        <f>+rawWB2C!AD507</f>
        <v>7.1293312638773623</v>
      </c>
      <c r="AE505" s="140">
        <f>+rawWB2C!AE507</f>
        <v>6.8901527554181898</v>
      </c>
      <c r="AF505" s="140">
        <f>+rawWB2C!AF507</f>
        <v>6.6535939645689863</v>
      </c>
      <c r="AG505" s="140">
        <f>+rawWB2C!AG507</f>
        <v>6.4214519953296767</v>
      </c>
      <c r="AH505" s="140">
        <f>+rawWB2C!AH507</f>
        <v>6.195523951700153</v>
      </c>
      <c r="AI505" s="140">
        <f>+rawWB2C!AI507</f>
        <v>5.9775209552491599</v>
      </c>
      <c r="AJ505" s="140">
        <f>+rawWB2C!AJ507</f>
        <v>5.7688101978205664</v>
      </c>
      <c r="AK505" s="140">
        <f>+rawWB2C!AK507</f>
        <v>5.5706728888270245</v>
      </c>
      <c r="AL505" s="140">
        <f>+rawWB2C!AL507</f>
        <v>5.3843902376812256</v>
      </c>
      <c r="AM505" s="140">
        <f>+rawWB2C!AM507</f>
        <v>5.211243453795821</v>
      </c>
      <c r="AN505" s="140"/>
      <c r="AO505" s="140"/>
      <c r="AP505" s="140"/>
      <c r="AQ505" s="140"/>
      <c r="AR505" s="140"/>
      <c r="AS505" s="140"/>
      <c r="AT505" s="140"/>
      <c r="AU505" s="140"/>
      <c r="AV505" s="140"/>
      <c r="AW505" s="140"/>
      <c r="AX505" s="117"/>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00"/>
    </row>
    <row r="506" spans="1:71" ht="9.75" hidden="1" customHeight="1" x14ac:dyDescent="0.25">
      <c r="A506" s="87"/>
      <c r="B506" s="100" t="str">
        <f t="shared" ref="B506:C506" si="405">+B424</f>
        <v>Chemical Tanker</v>
      </c>
      <c r="C506" s="100" t="str">
        <f t="shared" si="405"/>
        <v>Chemical Tanker (DWT) &gt;40,000</v>
      </c>
      <c r="D506" s="140"/>
      <c r="E506" s="140"/>
      <c r="F506" s="140"/>
      <c r="G506" s="140">
        <f>+rawWB2C!G508</f>
        <v>12.940624456696799</v>
      </c>
      <c r="H506" s="140">
        <f>+rawWB2C!H508</f>
        <v>12.44018995231432</v>
      </c>
      <c r="I506" s="140">
        <f>+rawWB2C!I508</f>
        <v>11.966071405536569</v>
      </c>
      <c r="J506" s="140">
        <f>+rawWB2C!J508</f>
        <v>11.492944447765696</v>
      </c>
      <c r="K506" s="140">
        <f>+rawWB2C!K508</f>
        <v>11.038837511551122</v>
      </c>
      <c r="L506" s="140">
        <f>+rawWB2C!L508</f>
        <v>10.603851011924167</v>
      </c>
      <c r="M506" s="140">
        <f>+rawWB2C!M508</f>
        <v>10.188085363916112</v>
      </c>
      <c r="N506" s="140">
        <f>+rawWB2C!N508</f>
        <v>9.7916409825582509</v>
      </c>
      <c r="O506" s="140">
        <f>+rawWB2C!O508</f>
        <v>9.4151596489593548</v>
      </c>
      <c r="P506" s="140">
        <f>+rawWB2C!P508</f>
        <v>9.0614486085379404</v>
      </c>
      <c r="Q506" s="140">
        <f>+rawWB2C!Q508</f>
        <v>8.7338564727900163</v>
      </c>
      <c r="R506" s="140">
        <f>+rawWB2C!R508</f>
        <v>8.4357318532115873</v>
      </c>
      <c r="S506" s="140">
        <f>+rawWB2C!S508</f>
        <v>8.1704233612986599</v>
      </c>
      <c r="T506" s="140">
        <f>+rawWB2C!T508</f>
        <v>7.9381785446467132</v>
      </c>
      <c r="U506" s="140">
        <f>+rawWB2C!U508</f>
        <v>7.726840695249285</v>
      </c>
      <c r="V506" s="140">
        <f>+rawWB2C!V508</f>
        <v>7.5211520411993904</v>
      </c>
      <c r="W506" s="140">
        <f>+rawWB2C!W508</f>
        <v>7.3058548105900663</v>
      </c>
      <c r="X506" s="140">
        <f>+rawWB2C!X508</f>
        <v>7.0656912315143439</v>
      </c>
      <c r="Y506" s="140">
        <f>+rawWB2C!Y508</f>
        <v>6.7912061011939704</v>
      </c>
      <c r="Z506" s="140">
        <f>+rawWB2C!Z508</f>
        <v>6.4961544933656459</v>
      </c>
      <c r="AA506" s="140">
        <f>+rawWB2C!AA508</f>
        <v>6.200094050894756</v>
      </c>
      <c r="AB506" s="140">
        <f>+rawWB2C!AB508</f>
        <v>5.9225824166467413</v>
      </c>
      <c r="AC506" s="140">
        <f>+rawWB2C!AC508</f>
        <v>5.6831772334869886</v>
      </c>
      <c r="AD506" s="140">
        <f>+rawWB2C!AD508</f>
        <v>5.4886714059872208</v>
      </c>
      <c r="AE506" s="140">
        <f>+rawWB2C!AE508</f>
        <v>5.3045346066554178</v>
      </c>
      <c r="AF506" s="140">
        <f>+rawWB2C!AF508</f>
        <v>5.1224146541505329</v>
      </c>
      <c r="AG506" s="140">
        <f>+rawWB2C!AG508</f>
        <v>4.9436950882426913</v>
      </c>
      <c r="AH506" s="140">
        <f>+rawWB2C!AH508</f>
        <v>4.7697594487019943</v>
      </c>
      <c r="AI506" s="140">
        <f>+rawWB2C!AI508</f>
        <v>4.6019250798457287</v>
      </c>
      <c r="AJ506" s="140">
        <f>+rawWB2C!AJ508</f>
        <v>4.4412445441797175</v>
      </c>
      <c r="AK506" s="140">
        <f>+rawWB2C!AK508</f>
        <v>4.2887042087569176</v>
      </c>
      <c r="AL506" s="140">
        <f>+rawWB2C!AL508</f>
        <v>4.1452904406303155</v>
      </c>
      <c r="AM506" s="140">
        <f>+rawWB2C!AM508</f>
        <v>4.0119896068528691</v>
      </c>
      <c r="AN506" s="140"/>
      <c r="AO506" s="140"/>
      <c r="AP506" s="140"/>
      <c r="AQ506" s="140"/>
      <c r="AR506" s="140"/>
      <c r="AS506" s="140"/>
      <c r="AT506" s="140"/>
      <c r="AU506" s="140"/>
      <c r="AV506" s="140"/>
      <c r="AW506" s="140"/>
      <c r="AX506" s="117" t="s">
        <v>312</v>
      </c>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00"/>
    </row>
    <row r="507" spans="1:71" ht="9.75" hidden="1" customHeight="1" x14ac:dyDescent="0.25">
      <c r="A507" s="87"/>
      <c r="B507" s="100" t="str">
        <f t="shared" ref="B507:C507" si="406">+B425</f>
        <v>Container</v>
      </c>
      <c r="C507" s="100" t="str">
        <f t="shared" si="406"/>
        <v>Container (TEU) 0 - 999</v>
      </c>
      <c r="D507" s="140"/>
      <c r="E507" s="140"/>
      <c r="F507" s="140"/>
      <c r="G507" s="140">
        <f>+rawWB2C!G509</f>
        <v>36.671470644721403</v>
      </c>
      <c r="H507" s="140">
        <f>+rawWB2C!H509</f>
        <v>35.253326620955164</v>
      </c>
      <c r="I507" s="140">
        <f>+rawWB2C!I509</f>
        <v>33.909757427021816</v>
      </c>
      <c r="J507" s="140">
        <f>+rawWB2C!J509</f>
        <v>32.568998223230679</v>
      </c>
      <c r="K507" s="140">
        <f>+rawWB2C!K509</f>
        <v>31.282138440174439</v>
      </c>
      <c r="L507" s="140">
        <f>+rawWB2C!L509</f>
        <v>30.049462636522243</v>
      </c>
      <c r="M507" s="140">
        <f>+rawWB2C!M509</f>
        <v>28.871255370943128</v>
      </c>
      <c r="N507" s="140">
        <f>+rawWB2C!N509</f>
        <v>27.747801202106167</v>
      </c>
      <c r="O507" s="140">
        <f>+rawWB2C!O509</f>
        <v>26.680918825636862</v>
      </c>
      <c r="P507" s="140">
        <f>+rawWB2C!P509</f>
        <v>25.678563484985961</v>
      </c>
      <c r="Q507" s="140">
        <f>+rawWB2C!Q509</f>
        <v>24.75022456056066</v>
      </c>
      <c r="R507" s="140">
        <f>+rawWB2C!R509</f>
        <v>23.905391432768177</v>
      </c>
      <c r="S507" s="140">
        <f>+rawWB2C!S509</f>
        <v>23.153553482015703</v>
      </c>
      <c r="T507" s="140">
        <f>+rawWB2C!T509</f>
        <v>22.49541221497406</v>
      </c>
      <c r="U507" s="140">
        <f>+rawWB2C!U509</f>
        <v>21.896517643368924</v>
      </c>
      <c r="V507" s="140">
        <f>+rawWB2C!V509</f>
        <v>21.313631905189613</v>
      </c>
      <c r="W507" s="140">
        <f>+rawWB2C!W509</f>
        <v>20.703517138425493</v>
      </c>
      <c r="X507" s="140">
        <f>+rawWB2C!X509</f>
        <v>20.022935481065918</v>
      </c>
      <c r="Y507" s="140">
        <f>+rawWB2C!Y509</f>
        <v>19.245092539047221</v>
      </c>
      <c r="Z507" s="140">
        <f>+rawWB2C!Z509</f>
        <v>18.408967790093943</v>
      </c>
      <c r="AA507" s="140">
        <f>+rawWB2C!AA509</f>
        <v>17.569984179877515</v>
      </c>
      <c r="AB507" s="140">
        <f>+rawWB2C!AB509</f>
        <v>16.783564654069529</v>
      </c>
      <c r="AC507" s="140">
        <f>+rawWB2C!AC509</f>
        <v>16.105132158341419</v>
      </c>
      <c r="AD507" s="140">
        <f>+rawWB2C!AD509</f>
        <v>15.55393659840121</v>
      </c>
      <c r="AE507" s="140">
        <f>+rawWB2C!AE509</f>
        <v>15.032125054151141</v>
      </c>
      <c r="AF507" s="140">
        <f>+rawWB2C!AF509</f>
        <v>14.516028901724374</v>
      </c>
      <c r="AG507" s="140">
        <f>+rawWB2C!AG509</f>
        <v>14.009568851302689</v>
      </c>
      <c r="AH507" s="140">
        <f>+rawWB2C!AH509</f>
        <v>13.516665613067794</v>
      </c>
      <c r="AI507" s="140">
        <f>+rawWB2C!AI509</f>
        <v>13.041052310843973</v>
      </c>
      <c r="AJ507" s="140">
        <f>+rawWB2C!AJ509</f>
        <v>12.585711723025206</v>
      </c>
      <c r="AK507" s="140">
        <f>+rawWB2C!AK509</f>
        <v>12.153439041647893</v>
      </c>
      <c r="AL507" s="140">
        <f>+rawWB2C!AL509</f>
        <v>11.747029458748521</v>
      </c>
      <c r="AM507" s="140">
        <f>+rawWB2C!AM509</f>
        <v>11.369278166363493</v>
      </c>
      <c r="AN507" s="140"/>
      <c r="AO507" s="140"/>
      <c r="AP507" s="140"/>
      <c r="AQ507" s="140"/>
      <c r="AR507" s="140"/>
      <c r="AS507" s="140"/>
      <c r="AT507" s="140"/>
      <c r="AU507" s="140"/>
      <c r="AV507" s="140"/>
      <c r="AW507" s="140"/>
      <c r="AX507" s="117" t="s">
        <v>312</v>
      </c>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row>
    <row r="508" spans="1:71" ht="9.75" hidden="1" customHeight="1" x14ac:dyDescent="0.25">
      <c r="A508" s="87"/>
      <c r="B508" s="100" t="str">
        <f t="shared" ref="B508:C508" si="407">+B426</f>
        <v>Container</v>
      </c>
      <c r="C508" s="100" t="str">
        <f t="shared" si="407"/>
        <v>Container (TEU) 1,000 - 1,999</v>
      </c>
      <c r="D508" s="140"/>
      <c r="E508" s="140"/>
      <c r="F508" s="140"/>
      <c r="G508" s="140">
        <f>+rawWB2C!G510</f>
        <v>27.430196482637498</v>
      </c>
      <c r="H508" s="140">
        <f>+rawWB2C!H510</f>
        <v>26.369427210811597</v>
      </c>
      <c r="I508" s="140">
        <f>+rawWB2C!I510</f>
        <v>25.36443978244634</v>
      </c>
      <c r="J508" s="140">
        <f>+rawWB2C!J510</f>
        <v>24.361554221837132</v>
      </c>
      <c r="K508" s="140">
        <f>+rawWB2C!K510</f>
        <v>23.398985334518237</v>
      </c>
      <c r="L508" s="140">
        <f>+rawWB2C!L510</f>
        <v>22.47694596988098</v>
      </c>
      <c r="M508" s="140">
        <f>+rawWB2C!M510</f>
        <v>21.595648977316593</v>
      </c>
      <c r="N508" s="140">
        <f>+rawWB2C!N510</f>
        <v>20.755307206216344</v>
      </c>
      <c r="O508" s="140">
        <f>+rawWB2C!O510</f>
        <v>19.957281037755909</v>
      </c>
      <c r="P508" s="140">
        <f>+rawWB2C!P510</f>
        <v>19.20752098024829</v>
      </c>
      <c r="Q508" s="140">
        <f>+rawWB2C!Q510</f>
        <v>18.513125073790913</v>
      </c>
      <c r="R508" s="140">
        <f>+rawWB2C!R510</f>
        <v>17.881191358481225</v>
      </c>
      <c r="S508" s="140">
        <f>+rawWB2C!S510</f>
        <v>17.318817874416645</v>
      </c>
      <c r="T508" s="140">
        <f>+rawWB2C!T510</f>
        <v>16.826529347371089</v>
      </c>
      <c r="U508" s="140">
        <f>+rawWB2C!U510</f>
        <v>16.378557245824663</v>
      </c>
      <c r="V508" s="140">
        <f>+rawWB2C!V510</f>
        <v>15.942559723933975</v>
      </c>
      <c r="W508" s="140">
        <f>+rawWB2C!W510</f>
        <v>15.486194935855661</v>
      </c>
      <c r="X508" s="140">
        <f>+rawWB2C!X510</f>
        <v>14.977121035746356</v>
      </c>
      <c r="Y508" s="140">
        <f>+rawWB2C!Y510</f>
        <v>14.395295863286934</v>
      </c>
      <c r="Z508" s="140">
        <f>+rawWB2C!Z510</f>
        <v>13.769876000255461</v>
      </c>
      <c r="AA508" s="140">
        <f>+rawWB2C!AA510</f>
        <v>13.142317713954178</v>
      </c>
      <c r="AB508" s="140">
        <f>+rawWB2C!AB510</f>
        <v>12.554077271685449</v>
      </c>
      <c r="AC508" s="140">
        <f>+rawWB2C!AC510</f>
        <v>12.046610940751515</v>
      </c>
      <c r="AD508" s="140">
        <f>+rawWB2C!AD510</f>
        <v>11.63431761725772</v>
      </c>
      <c r="AE508" s="140">
        <f>+rawWB2C!AE510</f>
        <v>11.244003486571275</v>
      </c>
      <c r="AF508" s="140">
        <f>+rawWB2C!AF510</f>
        <v>10.857964459062647</v>
      </c>
      <c r="AG508" s="140">
        <f>+rawWB2C!AG510</f>
        <v>10.479133219152365</v>
      </c>
      <c r="AH508" s="140">
        <f>+rawWB2C!AH510</f>
        <v>10.110442451260905</v>
      </c>
      <c r="AI508" s="140">
        <f>+rawWB2C!AI510</f>
        <v>9.7546845255385204</v>
      </c>
      <c r="AJ508" s="140">
        <f>+rawWB2C!AJ510</f>
        <v>9.4140905550541021</v>
      </c>
      <c r="AK508" s="140">
        <f>+rawWB2C!AK510</f>
        <v>9.0907513386062053</v>
      </c>
      <c r="AL508" s="140">
        <f>+rawWB2C!AL510</f>
        <v>8.7867576749934493</v>
      </c>
      <c r="AM508" s="140">
        <f>+rawWB2C!AM510</f>
        <v>8.5042003630143874</v>
      </c>
      <c r="AN508" s="140"/>
      <c r="AO508" s="140"/>
      <c r="AP508" s="140"/>
      <c r="AQ508" s="140"/>
      <c r="AR508" s="140"/>
      <c r="AS508" s="140"/>
      <c r="AT508" s="140"/>
      <c r="AU508" s="140"/>
      <c r="AV508" s="140"/>
      <c r="AW508" s="140"/>
      <c r="AX508" s="117" t="s">
        <v>312</v>
      </c>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row>
    <row r="509" spans="1:71" ht="9.75" hidden="1" customHeight="1" x14ac:dyDescent="0.25">
      <c r="A509" s="87"/>
      <c r="B509" s="100" t="str">
        <f t="shared" ref="B509:C509" si="408">+B427</f>
        <v>Container</v>
      </c>
      <c r="C509" s="100" t="str">
        <f t="shared" si="408"/>
        <v>Container (TEU) 2,000 - 2,999</v>
      </c>
      <c r="D509" s="140"/>
      <c r="E509" s="140"/>
      <c r="F509" s="140"/>
      <c r="G509" s="140">
        <f>+rawWB2C!G511</f>
        <v>19.4558618674542</v>
      </c>
      <c r="H509" s="140">
        <f>+rawWB2C!H511</f>
        <v>18.703472782711476</v>
      </c>
      <c r="I509" s="140">
        <f>+rawWB2C!I511</f>
        <v>17.990648993892503</v>
      </c>
      <c r="J509" s="140">
        <f>+rawWB2C!J511</f>
        <v>17.279316031023367</v>
      </c>
      <c r="K509" s="140">
        <f>+rawWB2C!K511</f>
        <v>16.596579131145909</v>
      </c>
      <c r="L509" s="140">
        <f>+rawWB2C!L511</f>
        <v>15.942589265411895</v>
      </c>
      <c r="M509" s="140">
        <f>+rawWB2C!M511</f>
        <v>15.317497404973027</v>
      </c>
      <c r="N509" s="140">
        <f>+rawWB2C!N511</f>
        <v>14.721454520981036</v>
      </c>
      <c r="O509" s="140">
        <f>+rawWB2C!O511</f>
        <v>14.155425513131689</v>
      </c>
      <c r="P509" s="140">
        <f>+rawWB2C!P511</f>
        <v>13.623630995296717</v>
      </c>
      <c r="Q509" s="140">
        <f>+rawWB2C!Q511</f>
        <v>13.131105509891908</v>
      </c>
      <c r="R509" s="140">
        <f>+rawWB2C!R511</f>
        <v>12.682883599333056</v>
      </c>
      <c r="S509" s="140">
        <f>+rawWB2C!S511</f>
        <v>12.283999806035951</v>
      </c>
      <c r="T509" s="140">
        <f>+rawWB2C!T511</f>
        <v>11.934826310789811</v>
      </c>
      <c r="U509" s="140">
        <f>+rawWB2C!U511</f>
        <v>11.61708584787781</v>
      </c>
      <c r="V509" s="140">
        <f>+rawWB2C!V511</f>
        <v>11.307838789956556</v>
      </c>
      <c r="W509" s="140">
        <f>+rawWB2C!W511</f>
        <v>10.984145509682685</v>
      </c>
      <c r="X509" s="140">
        <f>+rawWB2C!X511</f>
        <v>10.623066379712835</v>
      </c>
      <c r="Y509" s="140">
        <f>+rawWB2C!Y511</f>
        <v>10.210385770824619</v>
      </c>
      <c r="Z509" s="140">
        <f>+rawWB2C!Z511</f>
        <v>9.7667840462797546</v>
      </c>
      <c r="AA509" s="140">
        <f>+rawWB2C!AA511</f>
        <v>9.3216655674608955</v>
      </c>
      <c r="AB509" s="140">
        <f>+rawWB2C!AB511</f>
        <v>8.9044346957507816</v>
      </c>
      <c r="AC509" s="140">
        <f>+rawWB2C!AC511</f>
        <v>8.5444957925320661</v>
      </c>
      <c r="AD509" s="140">
        <f>+rawWB2C!AD511</f>
        <v>8.2520617971778467</v>
      </c>
      <c r="AE509" s="140">
        <f>+rawWB2C!AE511</f>
        <v>7.9752173416028524</v>
      </c>
      <c r="AF509" s="140">
        <f>+rawWB2C!AF511</f>
        <v>7.7014051580332499</v>
      </c>
      <c r="AG509" s="140">
        <f>+rawWB2C!AG511</f>
        <v>7.4327053592754773</v>
      </c>
      <c r="AH509" s="140">
        <f>+rawWB2C!AH511</f>
        <v>7.1711980581359365</v>
      </c>
      <c r="AI509" s="140">
        <f>+rawWB2C!AI511</f>
        <v>6.9188638444350641</v>
      </c>
      <c r="AJ509" s="140">
        <f>+rawWB2C!AJ511</f>
        <v>6.6772852160491167</v>
      </c>
      <c r="AK509" s="140">
        <f>+rawWB2C!AK511</f>
        <v>6.447945147868305</v>
      </c>
      <c r="AL509" s="140">
        <f>+rawWB2C!AL511</f>
        <v>6.2323266147828855</v>
      </c>
      <c r="AM509" s="140">
        <f>+rawWB2C!AM511</f>
        <v>6.0319125916830698</v>
      </c>
      <c r="AN509" s="140"/>
      <c r="AO509" s="140"/>
      <c r="AP509" s="140"/>
      <c r="AQ509" s="140"/>
      <c r="AR509" s="140"/>
      <c r="AS509" s="140"/>
      <c r="AT509" s="140"/>
      <c r="AU509" s="140"/>
      <c r="AV509" s="140"/>
      <c r="AW509" s="140"/>
      <c r="AX509" s="117" t="s">
        <v>312</v>
      </c>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row>
    <row r="510" spans="1:71" ht="9.75" hidden="1" customHeight="1" x14ac:dyDescent="0.25">
      <c r="A510" s="87"/>
      <c r="B510" s="100" t="str">
        <f t="shared" ref="B510:C510" si="409">+B428</f>
        <v>Container</v>
      </c>
      <c r="C510" s="100" t="str">
        <f t="shared" si="409"/>
        <v>Container (TEU) 3,000 - 4,999</v>
      </c>
      <c r="D510" s="140"/>
      <c r="E510" s="140"/>
      <c r="F510" s="140"/>
      <c r="G510" s="140">
        <f>+rawWB2C!G512</f>
        <v>17.091473484859701</v>
      </c>
      <c r="H510" s="140">
        <f>+rawWB2C!H512</f>
        <v>16.43051905478691</v>
      </c>
      <c r="I510" s="140">
        <f>+rawWB2C!I512</f>
        <v>15.804321718016302</v>
      </c>
      <c r="J510" s="140">
        <f>+rawWB2C!J512</f>
        <v>15.179434033440272</v>
      </c>
      <c r="K510" s="140">
        <f>+rawWB2C!K512</f>
        <v>14.579667253593279</v>
      </c>
      <c r="L510" s="140">
        <f>+rawWB2C!L512</f>
        <v>14.005154002743268</v>
      </c>
      <c r="M510" s="140">
        <f>+rawWB2C!M512</f>
        <v>13.456026905158129</v>
      </c>
      <c r="N510" s="140">
        <f>+rawWB2C!N512</f>
        <v>12.93241858510577</v>
      </c>
      <c r="O510" s="140">
        <f>+rawWB2C!O512</f>
        <v>12.435176682113969</v>
      </c>
      <c r="P510" s="140">
        <f>+rawWB2C!P512</f>
        <v>11.968008896749778</v>
      </c>
      <c r="Q510" s="140">
        <f>+rawWB2C!Q512</f>
        <v>11.535337944840133</v>
      </c>
      <c r="R510" s="140">
        <f>+rawWB2C!R512</f>
        <v>11.141586542211977</v>
      </c>
      <c r="S510" s="140">
        <f>+rawWB2C!S512</f>
        <v>10.791177404692242</v>
      </c>
      <c r="T510" s="140">
        <f>+rawWB2C!T512</f>
        <v>10.484437483517212</v>
      </c>
      <c r="U510" s="140">
        <f>+rawWB2C!U512</f>
        <v>10.205310671560763</v>
      </c>
      <c r="V510" s="140">
        <f>+rawWB2C!V512</f>
        <v>9.9336450971061279</v>
      </c>
      <c r="W510" s="140">
        <f>+rawWB2C!W512</f>
        <v>9.6492888884365602</v>
      </c>
      <c r="X510" s="140">
        <f>+rawWB2C!X512</f>
        <v>9.3320901738353097</v>
      </c>
      <c r="Y510" s="140">
        <f>+rawWB2C!Y512</f>
        <v>8.9695608892124845</v>
      </c>
      <c r="Z510" s="140">
        <f>+rawWB2C!Z512</f>
        <v>8.5798682009857323</v>
      </c>
      <c r="AA510" s="140">
        <f>+rawWB2C!AA512</f>
        <v>8.1888430831995169</v>
      </c>
      <c r="AB510" s="140">
        <f>+rawWB2C!AB512</f>
        <v>7.8223165098983758</v>
      </c>
      <c r="AC510" s="140">
        <f>+rawWB2C!AC512</f>
        <v>7.5061194551267736</v>
      </c>
      <c r="AD510" s="140">
        <f>+rawWB2C!AD512</f>
        <v>7.2492237230477397</v>
      </c>
      <c r="AE510" s="140">
        <f>+rawWB2C!AE512</f>
        <v>7.0060230000920729</v>
      </c>
      <c r="AF510" s="140">
        <f>+rawWB2C!AF512</f>
        <v>6.7654860499845126</v>
      </c>
      <c r="AG510" s="140">
        <f>+rawWB2C!AG512</f>
        <v>6.5294401982436598</v>
      </c>
      <c r="AH510" s="140">
        <f>+rawWB2C!AH512</f>
        <v>6.2997127703880818</v>
      </c>
      <c r="AI510" s="140">
        <f>+rawWB2C!AI512</f>
        <v>6.0780436635567998</v>
      </c>
      <c r="AJ510" s="140">
        <f>+rawWB2C!AJ512</f>
        <v>5.8658230613703664</v>
      </c>
      <c r="AK510" s="140">
        <f>+rawWB2C!AK512</f>
        <v>5.6643537190697177</v>
      </c>
      <c r="AL510" s="140">
        <f>+rawWB2C!AL512</f>
        <v>5.4749383918958312</v>
      </c>
      <c r="AM510" s="140">
        <f>+rawWB2C!AM512</f>
        <v>5.2988798350896413</v>
      </c>
      <c r="AN510" s="140"/>
      <c r="AO510" s="140"/>
      <c r="AP510" s="140"/>
      <c r="AQ510" s="140"/>
      <c r="AR510" s="140"/>
      <c r="AS510" s="140"/>
      <c r="AT510" s="140"/>
      <c r="AU510" s="140"/>
      <c r="AV510" s="140"/>
      <c r="AW510" s="140"/>
      <c r="AX510" s="117" t="s">
        <v>312</v>
      </c>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row>
    <row r="511" spans="1:71" ht="9.75" hidden="1" customHeight="1" x14ac:dyDescent="0.25">
      <c r="A511" s="87"/>
      <c r="B511" s="100" t="str">
        <f t="shared" ref="B511:C511" si="410">+B429</f>
        <v>Container</v>
      </c>
      <c r="C511" s="100" t="str">
        <f t="shared" si="410"/>
        <v>Container (TEU) 5,000 - 7,999</v>
      </c>
      <c r="D511" s="140"/>
      <c r="E511" s="140"/>
      <c r="F511" s="140"/>
      <c r="G511" s="140">
        <f>+rawWB2C!G513</f>
        <v>16.3091185713355</v>
      </c>
      <c r="H511" s="140">
        <f>+rawWB2C!H513</f>
        <v>15.678419048567283</v>
      </c>
      <c r="I511" s="140">
        <f>+rawWB2C!I513</f>
        <v>15.080885627970563</v>
      </c>
      <c r="J511" s="140">
        <f>+rawWB2C!J513</f>
        <v>14.484601910797453</v>
      </c>
      <c r="K511" s="140">
        <f>+rawWB2C!K513</f>
        <v>13.912289199647205</v>
      </c>
      <c r="L511" s="140">
        <f>+rawWB2C!L513</f>
        <v>13.364074047968423</v>
      </c>
      <c r="M511" s="140">
        <f>+rawWB2C!M513</f>
        <v>12.840083009209668</v>
      </c>
      <c r="N511" s="140">
        <f>+rawWB2C!N513</f>
        <v>12.340442636819514</v>
      </c>
      <c r="O511" s="140">
        <f>+rawWB2C!O513</f>
        <v>11.865961769987667</v>
      </c>
      <c r="P511" s="140">
        <f>+rawWB2C!P513</f>
        <v>11.420178390868125</v>
      </c>
      <c r="Q511" s="140">
        <f>+rawWB2C!Q513</f>
        <v>11.007312767356034</v>
      </c>
      <c r="R511" s="140">
        <f>+rawWB2C!R513</f>
        <v>10.631585167346538</v>
      </c>
      <c r="S511" s="140">
        <f>+rawWB2C!S513</f>
        <v>10.297215858734775</v>
      </c>
      <c r="T511" s="140">
        <f>+rawWB2C!T513</f>
        <v>10.004516826703558</v>
      </c>
      <c r="U511" s="140">
        <f>+rawWB2C!U513</f>
        <v>9.7381669255865368</v>
      </c>
      <c r="V511" s="140">
        <f>+rawWB2C!V513</f>
        <v>9.4789367270050366</v>
      </c>
      <c r="W511" s="140">
        <f>+rawWB2C!W513</f>
        <v>9.2075968025804062</v>
      </c>
      <c r="X511" s="140">
        <f>+rawWB2C!X513</f>
        <v>8.9049177239339894</v>
      </c>
      <c r="Y511" s="140">
        <f>+rawWB2C!Y513</f>
        <v>8.5589830627865666</v>
      </c>
      <c r="Z511" s="140">
        <f>+rawWB2C!Z513</f>
        <v>8.1871283912567794</v>
      </c>
      <c r="AA511" s="140">
        <f>+rawWB2C!AA513</f>
        <v>7.8140022815626651</v>
      </c>
      <c r="AB511" s="140">
        <f>+rawWB2C!AB513</f>
        <v>7.4642533059223313</v>
      </c>
      <c r="AC511" s="140">
        <f>+rawWB2C!AC513</f>
        <v>7.1625300365538171</v>
      </c>
      <c r="AD511" s="140">
        <f>+rawWB2C!AD513</f>
        <v>6.9173935971088252</v>
      </c>
      <c r="AE511" s="140">
        <f>+rawWB2C!AE513</f>
        <v>6.6853252835820793</v>
      </c>
      <c r="AF511" s="140">
        <f>+rawWB2C!AF513</f>
        <v>6.455798809836752</v>
      </c>
      <c r="AG511" s="140">
        <f>+rawWB2C!AG513</f>
        <v>6.2305578563447286</v>
      </c>
      <c r="AH511" s="140">
        <f>+rawWB2C!AH513</f>
        <v>6.0113461035778606</v>
      </c>
      <c r="AI511" s="140">
        <f>+rawWB2C!AI513</f>
        <v>5.7998238056252625</v>
      </c>
      <c r="AJ511" s="140">
        <f>+rawWB2C!AJ513</f>
        <v>5.5973175110448228</v>
      </c>
      <c r="AK511" s="140">
        <f>+rawWB2C!AK513</f>
        <v>5.4050703420116246</v>
      </c>
      <c r="AL511" s="140">
        <f>+rawWB2C!AL513</f>
        <v>5.2243254207007874</v>
      </c>
      <c r="AM511" s="140">
        <f>+rawWB2C!AM513</f>
        <v>5.0563258692873934</v>
      </c>
      <c r="AN511" s="140"/>
      <c r="AO511" s="140"/>
      <c r="AP511" s="140"/>
      <c r="AQ511" s="140"/>
      <c r="AR511" s="140"/>
      <c r="AS511" s="140"/>
      <c r="AT511" s="140"/>
      <c r="AU511" s="140"/>
      <c r="AV511" s="140"/>
      <c r="AW511" s="140"/>
      <c r="AX511" s="117" t="s">
        <v>312</v>
      </c>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row>
    <row r="512" spans="1:71" ht="9.75" hidden="1" customHeight="1" x14ac:dyDescent="0.25">
      <c r="A512" s="87"/>
      <c r="B512" s="100" t="str">
        <f t="shared" ref="B512:C512" si="411">+B430</f>
        <v>Container</v>
      </c>
      <c r="C512" s="100" t="str">
        <f t="shared" si="411"/>
        <v>Container (TEU) 8,000 - 11,999</v>
      </c>
      <c r="D512" s="140"/>
      <c r="E512" s="140"/>
      <c r="F512" s="140"/>
      <c r="G512" s="140">
        <f>+rawWB2C!G514</f>
        <v>13.5632357994979</v>
      </c>
      <c r="H512" s="140">
        <f>+rawWB2C!H514</f>
        <v>13.038723925449048</v>
      </c>
      <c r="I512" s="140">
        <f>+rawWB2C!I514</f>
        <v>12.541794146798832</v>
      </c>
      <c r="J512" s="140">
        <f>+rawWB2C!J514</f>
        <v>12.045903665406756</v>
      </c>
      <c r="K512" s="140">
        <f>+rawWB2C!K514</f>
        <v>11.569948314513436</v>
      </c>
      <c r="L512" s="140">
        <f>+rawWB2C!L514</f>
        <v>11.114033340411439</v>
      </c>
      <c r="M512" s="140">
        <f>+rawWB2C!M514</f>
        <v>10.678263989393294</v>
      </c>
      <c r="N512" s="140">
        <f>+rawWB2C!N514</f>
        <v>10.262745507751545</v>
      </c>
      <c r="O512" s="140">
        <f>+rawWB2C!O514</f>
        <v>9.8681505545637389</v>
      </c>
      <c r="P512" s="140">
        <f>+rawWB2C!P514</f>
        <v>9.497421440047269</v>
      </c>
      <c r="Q512" s="140">
        <f>+rawWB2C!Q514</f>
        <v>9.1540678872045493</v>
      </c>
      <c r="R512" s="140">
        <f>+rawWB2C!R514</f>
        <v>8.8415996190379929</v>
      </c>
      <c r="S512" s="140">
        <f>+rawWB2C!S514</f>
        <v>8.5635263585500088</v>
      </c>
      <c r="T512" s="140">
        <f>+rawWB2C!T514</f>
        <v>8.3201075635759096</v>
      </c>
      <c r="U512" s="140">
        <f>+rawWB2C!U514</f>
        <v>8.0986016312827651</v>
      </c>
      <c r="V512" s="140">
        <f>+rawWB2C!V514</f>
        <v>7.8830166936705508</v>
      </c>
      <c r="W512" s="140">
        <f>+rawWB2C!W514</f>
        <v>7.6573608827392654</v>
      </c>
      <c r="X512" s="140">
        <f>+rawWB2C!X514</f>
        <v>7.4056423304889014</v>
      </c>
      <c r="Y512" s="140">
        <f>+rawWB2C!Y514</f>
        <v>7.1179509166433714</v>
      </c>
      <c r="Z512" s="140">
        <f>+rawWB2C!Z514</f>
        <v>6.8087035118223795</v>
      </c>
      <c r="AA512" s="140">
        <f>+rawWB2C!AA514</f>
        <v>6.4983987343695171</v>
      </c>
      <c r="AB512" s="140">
        <f>+rawWB2C!AB514</f>
        <v>6.2075352026284367</v>
      </c>
      <c r="AC512" s="140">
        <f>+rawWB2C!AC514</f>
        <v>5.9566115349427298</v>
      </c>
      <c r="AD512" s="140">
        <f>+rawWB2C!AD514</f>
        <v>5.7527474624179629</v>
      </c>
      <c r="AE512" s="140">
        <f>+rawWB2C!AE514</f>
        <v>5.559751302374881</v>
      </c>
      <c r="AF512" s="140">
        <f>+rawWB2C!AF514</f>
        <v>5.3688690255664531</v>
      </c>
      <c r="AG512" s="140">
        <f>+rawWB2C!AG514</f>
        <v>5.1815507379132235</v>
      </c>
      <c r="AH512" s="140">
        <f>+rawWB2C!AH514</f>
        <v>4.9992465453357084</v>
      </c>
      <c r="AI512" s="140">
        <f>+rawWB2C!AI514</f>
        <v>4.8233371734445081</v>
      </c>
      <c r="AJ512" s="140">
        <f>+rawWB2C!AJ514</f>
        <v>4.6549258266103202</v>
      </c>
      <c r="AK512" s="140">
        <f>+rawWB2C!AK514</f>
        <v>4.4950463288938671</v>
      </c>
      <c r="AL512" s="140">
        <f>+rawWB2C!AL514</f>
        <v>4.3447325043559024</v>
      </c>
      <c r="AM512" s="140">
        <f>+rawWB2C!AM514</f>
        <v>4.2050181770571493</v>
      </c>
      <c r="AN512" s="140"/>
      <c r="AO512" s="140"/>
      <c r="AP512" s="140"/>
      <c r="AQ512" s="140"/>
      <c r="AR512" s="140"/>
      <c r="AS512" s="140"/>
      <c r="AT512" s="140"/>
      <c r="AU512" s="140"/>
      <c r="AV512" s="140"/>
      <c r="AW512" s="140"/>
      <c r="AX512" s="117" t="s">
        <v>312</v>
      </c>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row>
    <row r="513" spans="1:71" ht="9.75" hidden="1" customHeight="1" x14ac:dyDescent="0.25">
      <c r="A513" s="87"/>
      <c r="B513" s="100" t="str">
        <f t="shared" ref="B513:C513" si="412">+B431</f>
        <v>Container</v>
      </c>
      <c r="C513" s="100" t="str">
        <f t="shared" si="412"/>
        <v>Container (TEU) 12,000 - 14,499</v>
      </c>
      <c r="D513" s="140"/>
      <c r="E513" s="140"/>
      <c r="F513" s="140"/>
      <c r="G513" s="140">
        <f>+rawWB2C!G515</f>
        <v>10.6834211348704</v>
      </c>
      <c r="H513" s="140">
        <f>+rawWB2C!H515</f>
        <v>10.270276268590672</v>
      </c>
      <c r="I513" s="140">
        <f>+rawWB2C!I515</f>
        <v>9.8788571280361221</v>
      </c>
      <c r="J513" s="140">
        <f>+rawWB2C!J515</f>
        <v>9.4882566159015997</v>
      </c>
      <c r="K513" s="140">
        <f>+rawWB2C!K515</f>
        <v>9.1133585067662715</v>
      </c>
      <c r="L513" s="140">
        <f>+rawWB2C!L515</f>
        <v>8.7542457004987959</v>
      </c>
      <c r="M513" s="140">
        <f>+rawWB2C!M515</f>
        <v>8.4110010969678051</v>
      </c>
      <c r="N513" s="140">
        <f>+rawWB2C!N515</f>
        <v>8.083707596041938</v>
      </c>
      <c r="O513" s="140">
        <f>+rawWB2C!O515</f>
        <v>7.7728950344291796</v>
      </c>
      <c r="P513" s="140">
        <f>+rawWB2C!P515</f>
        <v>7.4808809961947595</v>
      </c>
      <c r="Q513" s="140">
        <f>+rawWB2C!Q515</f>
        <v>7.2104300022432612</v>
      </c>
      <c r="R513" s="140">
        <f>+rawWB2C!R515</f>
        <v>6.96430657347927</v>
      </c>
      <c r="S513" s="140">
        <f>+rawWB2C!S515</f>
        <v>6.7452752308073665</v>
      </c>
      <c r="T513" s="140">
        <f>+rawWB2C!T515</f>
        <v>6.5535403426660537</v>
      </c>
      <c r="U513" s="140">
        <f>+rawWB2C!U515</f>
        <v>6.3790656676296313</v>
      </c>
      <c r="V513" s="140">
        <f>+rawWB2C!V515</f>
        <v>6.2092548118063258</v>
      </c>
      <c r="W513" s="140">
        <f>+rawWB2C!W515</f>
        <v>6.0315113813043757</v>
      </c>
      <c r="X513" s="140">
        <f>+rawWB2C!X515</f>
        <v>5.833238982232019</v>
      </c>
      <c r="Y513" s="140">
        <f>+rawWB2C!Y515</f>
        <v>5.6066316610563556</v>
      </c>
      <c r="Z513" s="140">
        <f>+rawWB2C!Z515</f>
        <v>5.3630452256800192</v>
      </c>
      <c r="AA513" s="140">
        <f>+rawWB2C!AA515</f>
        <v>5.1186259243644816</v>
      </c>
      <c r="AB513" s="140">
        <f>+rawWB2C!AB515</f>
        <v>4.8895200053712609</v>
      </c>
      <c r="AC513" s="140">
        <f>+rawWB2C!AC515</f>
        <v>4.6918737169618305</v>
      </c>
      <c r="AD513" s="140">
        <f>+rawWB2C!AD515</f>
        <v>4.5312950930074738</v>
      </c>
      <c r="AE513" s="140">
        <f>+rawWB2C!AE515</f>
        <v>4.379276851517532</v>
      </c>
      <c r="AF513" s="140">
        <f>+rawWB2C!AF515</f>
        <v>4.2289236629072722</v>
      </c>
      <c r="AG513" s="140">
        <f>+rawWB2C!AG515</f>
        <v>4.0813777392909962</v>
      </c>
      <c r="AH513" s="140">
        <f>+rawWB2C!AH515</f>
        <v>3.9377812927829878</v>
      </c>
      <c r="AI513" s="140">
        <f>+rawWB2C!AI515</f>
        <v>3.7992218863651037</v>
      </c>
      <c r="AJ513" s="140">
        <f>+rawWB2C!AJ515</f>
        <v>3.6665684864893189</v>
      </c>
      <c r="AK513" s="140">
        <f>+rawWB2C!AK515</f>
        <v>3.5406354104751387</v>
      </c>
      <c r="AL513" s="140">
        <f>+rawWB2C!AL515</f>
        <v>3.4222369756420927</v>
      </c>
      <c r="AM513" s="140">
        <f>+rawWB2C!AM515</f>
        <v>3.3121874993096858</v>
      </c>
      <c r="AN513" s="140"/>
      <c r="AO513" s="140"/>
      <c r="AP513" s="140"/>
      <c r="AQ513" s="140"/>
      <c r="AR513" s="140"/>
      <c r="AS513" s="140"/>
      <c r="AT513" s="140"/>
      <c r="AU513" s="140"/>
      <c r="AV513" s="140"/>
      <c r="AW513" s="140"/>
      <c r="AX513" s="117" t="s">
        <v>312</v>
      </c>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row>
    <row r="514" spans="1:71" ht="9.75" hidden="1" customHeight="1" x14ac:dyDescent="0.25">
      <c r="A514" s="87"/>
      <c r="B514" s="100" t="str">
        <f t="shared" ref="B514:C514" si="413">+B432</f>
        <v>Container</v>
      </c>
      <c r="C514" s="100" t="str">
        <f t="shared" si="413"/>
        <v>Container (TEU) 14,500 - 19,999</v>
      </c>
      <c r="D514" s="140"/>
      <c r="E514" s="140"/>
      <c r="F514" s="140"/>
      <c r="G514" s="140">
        <f>+rawWB2C!G516</f>
        <v>8.4547786325453806</v>
      </c>
      <c r="H514" s="140">
        <f>+rawWB2C!H516</f>
        <v>8.1278189121084097</v>
      </c>
      <c r="I514" s="140">
        <f>+rawWB2C!I516</f>
        <v>7.8180527665870807</v>
      </c>
      <c r="J514" s="140">
        <f>+rawWB2C!J516</f>
        <v>7.5089344774018727</v>
      </c>
      <c r="K514" s="140">
        <f>+rawWB2C!K516</f>
        <v>7.2122429511122936</v>
      </c>
      <c r="L514" s="140">
        <f>+rawWB2C!L516</f>
        <v>6.9280437940470057</v>
      </c>
      <c r="M514" s="140">
        <f>+rawWB2C!M516</f>
        <v>6.6564026125346434</v>
      </c>
      <c r="N514" s="140">
        <f>+rawWB2C!N516</f>
        <v>6.3973850129038521</v>
      </c>
      <c r="O514" s="140">
        <f>+rawWB2C!O516</f>
        <v>6.151410303915454</v>
      </c>
      <c r="P514" s="140">
        <f>+rawWB2C!P516</f>
        <v>5.9203126040588803</v>
      </c>
      <c r="Q514" s="140">
        <f>+rawWB2C!Q516</f>
        <v>5.7062797342557436</v>
      </c>
      <c r="R514" s="140">
        <f>+rawWB2C!R516</f>
        <v>5.5114995154276629</v>
      </c>
      <c r="S514" s="140">
        <f>+rawWB2C!S516</f>
        <v>5.3381597684962507</v>
      </c>
      <c r="T514" s="140">
        <f>+rawWB2C!T516</f>
        <v>5.1864222290970501</v>
      </c>
      <c r="U514" s="140">
        <f>+rawWB2C!U516</f>
        <v>5.048344291721409</v>
      </c>
      <c r="V514" s="140">
        <f>+rawWB2C!V516</f>
        <v>4.9139572655746067</v>
      </c>
      <c r="W514" s="140">
        <f>+rawWB2C!W516</f>
        <v>4.773292459861934</v>
      </c>
      <c r="X514" s="140">
        <f>+rawWB2C!X516</f>
        <v>4.6163811837886817</v>
      </c>
      <c r="Y514" s="140">
        <f>+rawWB2C!Y516</f>
        <v>4.4370458648054338</v>
      </c>
      <c r="Z514" s="140">
        <f>+rawWB2C!Z516</f>
        <v>4.2442734033440308</v>
      </c>
      <c r="AA514" s="140">
        <f>+rawWB2C!AA516</f>
        <v>4.0508418180815875</v>
      </c>
      <c r="AB514" s="140">
        <f>+rawWB2C!AB516</f>
        <v>3.8695291276952553</v>
      </c>
      <c r="AC514" s="140">
        <f>+rawWB2C!AC516</f>
        <v>3.7131133508621512</v>
      </c>
      <c r="AD514" s="140">
        <f>+rawWB2C!AD516</f>
        <v>3.5860326431456424</v>
      </c>
      <c r="AE514" s="140">
        <f>+rawWB2C!AE516</f>
        <v>3.4657265573253282</v>
      </c>
      <c r="AF514" s="140">
        <f>+rawWB2C!AF516</f>
        <v>3.3467381817526456</v>
      </c>
      <c r="AG514" s="140">
        <f>+rawWB2C!AG516</f>
        <v>3.2299714544504372</v>
      </c>
      <c r="AH514" s="140">
        <f>+rawWB2C!AH516</f>
        <v>3.1163303134415292</v>
      </c>
      <c r="AI514" s="140">
        <f>+rawWB2C!AI516</f>
        <v>3.0066754478389379</v>
      </c>
      <c r="AJ514" s="140">
        <f>+rawWB2C!AJ516</f>
        <v>2.9016945511162993</v>
      </c>
      <c r="AK514" s="140">
        <f>+rawWB2C!AK516</f>
        <v>2.8020320678374051</v>
      </c>
      <c r="AL514" s="140">
        <f>+rawWB2C!AL516</f>
        <v>2.7083324425660664</v>
      </c>
      <c r="AM514" s="140">
        <f>+rawWB2C!AM516</f>
        <v>2.6212401198660751</v>
      </c>
      <c r="AN514" s="140"/>
      <c r="AO514" s="140"/>
      <c r="AP514" s="140"/>
      <c r="AQ514" s="140"/>
      <c r="AR514" s="140"/>
      <c r="AS514" s="140"/>
      <c r="AT514" s="140"/>
      <c r="AU514" s="140"/>
      <c r="AV514" s="140"/>
      <c r="AW514" s="140"/>
      <c r="AX514" s="117" t="s">
        <v>313</v>
      </c>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row>
    <row r="515" spans="1:71" ht="9.75" hidden="1" customHeight="1" x14ac:dyDescent="0.25">
      <c r="A515" s="87"/>
      <c r="B515" s="100" t="str">
        <f t="shared" ref="B515:C515" si="414">+B433</f>
        <v>Container</v>
      </c>
      <c r="C515" s="100" t="str">
        <f t="shared" si="414"/>
        <v>Container (TEU) &gt;20,000</v>
      </c>
      <c r="D515" s="140"/>
      <c r="E515" s="140"/>
      <c r="F515" s="140"/>
      <c r="G515" s="140">
        <f>+rawWB2C!G517</f>
        <v>8.03105635028672</v>
      </c>
      <c r="H515" s="140">
        <f>+rawWB2C!H517</f>
        <v>7.7204826436026002</v>
      </c>
      <c r="I515" s="140">
        <f>+rawWB2C!I517</f>
        <v>7.4262408333538152</v>
      </c>
      <c r="J515" s="140">
        <f>+rawWB2C!J517</f>
        <v>7.1326144112740639</v>
      </c>
      <c r="K515" s="140">
        <f>+rawWB2C!K517</f>
        <v>6.8507919686246295</v>
      </c>
      <c r="L515" s="140">
        <f>+rawWB2C!L517</f>
        <v>6.5808358237872602</v>
      </c>
      <c r="M515" s="140">
        <f>+rawWB2C!M517</f>
        <v>6.3228082951436786</v>
      </c>
      <c r="N515" s="140">
        <f>+rawWB2C!N517</f>
        <v>6.076771701075617</v>
      </c>
      <c r="O515" s="140">
        <f>+rawWB2C!O517</f>
        <v>5.8431243361372784</v>
      </c>
      <c r="P515" s="140">
        <f>+rawWB2C!P517</f>
        <v>5.6236083995726514</v>
      </c>
      <c r="Q515" s="140">
        <f>+rawWB2C!Q517</f>
        <v>5.4203020667982029</v>
      </c>
      <c r="R515" s="140">
        <f>+rawWB2C!R517</f>
        <v>5.2352835132304021</v>
      </c>
      <c r="S515" s="140">
        <f>+rawWB2C!S517</f>
        <v>5.0706309142857142</v>
      </c>
      <c r="T515" s="140">
        <f>+rawWB2C!T517</f>
        <v>4.9264979000069058</v>
      </c>
      <c r="U515" s="140">
        <f>+rawWB2C!U517</f>
        <v>4.7953399189420258</v>
      </c>
      <c r="V515" s="140">
        <f>+rawWB2C!V517</f>
        <v>4.667687874265428</v>
      </c>
      <c r="W515" s="140">
        <f>+rawWB2C!W517</f>
        <v>4.5340726691514766</v>
      </c>
      <c r="X515" s="140">
        <f>+rawWB2C!X517</f>
        <v>4.3850252067745341</v>
      </c>
      <c r="Y515" s="140">
        <f>+rawWB2C!Y517</f>
        <v>4.2146775117080919</v>
      </c>
      <c r="Z515" s="140">
        <f>+rawWB2C!Z517</f>
        <v>4.0315660941222342</v>
      </c>
      <c r="AA515" s="140">
        <f>+rawWB2C!AA517</f>
        <v>3.8478285855861545</v>
      </c>
      <c r="AB515" s="140">
        <f>+rawWB2C!AB517</f>
        <v>3.6756026176690808</v>
      </c>
      <c r="AC515" s="140">
        <f>+rawWB2C!AC517</f>
        <v>3.5270258219402084</v>
      </c>
      <c r="AD515" s="140">
        <f>+rawWB2C!AD517</f>
        <v>3.4063139299958132</v>
      </c>
      <c r="AE515" s="140">
        <f>+rawWB2C!AE517</f>
        <v>3.2920371409162987</v>
      </c>
      <c r="AF515" s="140">
        <f>+rawWB2C!AF517</f>
        <v>3.1790120233130006</v>
      </c>
      <c r="AG515" s="140">
        <f>+rawWB2C!AG517</f>
        <v>3.0680972131732256</v>
      </c>
      <c r="AH515" s="140">
        <f>+rawWB2C!AH517</f>
        <v>2.9601513464842646</v>
      </c>
      <c r="AI515" s="140">
        <f>+rawWB2C!AI517</f>
        <v>2.8559919777992442</v>
      </c>
      <c r="AJ515" s="140">
        <f>+rawWB2C!AJ517</f>
        <v>2.7562723359344972</v>
      </c>
      <c r="AK515" s="140">
        <f>+rawWB2C!AK517</f>
        <v>2.6616045682721587</v>
      </c>
      <c r="AL515" s="140">
        <f>+rawWB2C!AL517</f>
        <v>2.5726008221943837</v>
      </c>
      <c r="AM515" s="140">
        <f>+rawWB2C!AM517</f>
        <v>2.4898732450833063</v>
      </c>
      <c r="AN515" s="140"/>
      <c r="AO515" s="140"/>
      <c r="AP515" s="140"/>
      <c r="AQ515" s="140"/>
      <c r="AR515" s="140"/>
      <c r="AS515" s="140"/>
      <c r="AT515" s="140"/>
      <c r="AU515" s="140"/>
      <c r="AV515" s="140"/>
      <c r="AW515" s="140"/>
      <c r="AX515" s="117" t="s">
        <v>313</v>
      </c>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row>
    <row r="516" spans="1:71" ht="9.75" hidden="1" customHeight="1" x14ac:dyDescent="0.25">
      <c r="A516" s="87"/>
      <c r="B516" s="100" t="str">
        <f t="shared" ref="B516:C516" si="415">+B434</f>
        <v>General Cargo</v>
      </c>
      <c r="C516" s="100" t="str">
        <f t="shared" si="415"/>
        <v>General Cargo (DWT) 0 - 4,999</v>
      </c>
      <c r="D516" s="140"/>
      <c r="E516" s="140"/>
      <c r="F516" s="140"/>
      <c r="G516" s="140">
        <f>+rawWB2C!G518</f>
        <v>38.948453635631402</v>
      </c>
      <c r="H516" s="140">
        <f>+rawWB2C!H518</f>
        <v>37.442255062538244</v>
      </c>
      <c r="I516" s="140">
        <f>+rawWB2C!I518</f>
        <v>36.015261774945394</v>
      </c>
      <c r="J516" s="140">
        <f>+rawWB2C!J518</f>
        <v>34.591252953719625</v>
      </c>
      <c r="K516" s="140">
        <f>+rawWB2C!K518</f>
        <v>33.224490243777986</v>
      </c>
      <c r="L516" s="140">
        <f>+rawWB2C!L518</f>
        <v>31.915275872436077</v>
      </c>
      <c r="M516" s="140">
        <f>+rawWB2C!M518</f>
        <v>30.66391206700937</v>
      </c>
      <c r="N516" s="140">
        <f>+rawWB2C!N518</f>
        <v>29.470701054813393</v>
      </c>
      <c r="O516" s="140">
        <f>+rawWB2C!O518</f>
        <v>28.33757445683311</v>
      </c>
      <c r="P516" s="140">
        <f>+rawWB2C!P518</f>
        <v>27.272981468730823</v>
      </c>
      <c r="Q516" s="140">
        <f>+rawWB2C!Q518</f>
        <v>26.287000679838322</v>
      </c>
      <c r="R516" s="140">
        <f>+rawWB2C!R518</f>
        <v>25.389710679487393</v>
      </c>
      <c r="S516" s="140">
        <f>+rawWB2C!S518</f>
        <v>24.591190057009825</v>
      </c>
      <c r="T516" s="140">
        <f>+rawWB2C!T518</f>
        <v>23.892183876608467</v>
      </c>
      <c r="U516" s="140">
        <f>+rawWB2C!U518</f>
        <v>23.256103101970879</v>
      </c>
      <c r="V516" s="140">
        <f>+rawWB2C!V518</f>
        <v>22.637025171655711</v>
      </c>
      <c r="W516" s="140">
        <f>+rawWB2C!W518</f>
        <v>21.989027524221655</v>
      </c>
      <c r="X516" s="140">
        <f>+rawWB2C!X518</f>
        <v>21.266187598227411</v>
      </c>
      <c r="Y516" s="140">
        <f>+rawWB2C!Y518</f>
        <v>20.440047298141593</v>
      </c>
      <c r="Z516" s="140">
        <f>+rawWB2C!Z518</f>
        <v>19.552006392072879</v>
      </c>
      <c r="AA516" s="140">
        <f>+rawWB2C!AA518</f>
        <v>18.660929114039778</v>
      </c>
      <c r="AB516" s="140">
        <f>+rawWB2C!AB518</f>
        <v>17.82567969806097</v>
      </c>
      <c r="AC516" s="140">
        <f>+rawWB2C!AC518</f>
        <v>17.10512237815497</v>
      </c>
      <c r="AD516" s="140">
        <f>+rawWB2C!AD518</f>
        <v>16.519702313645301</v>
      </c>
      <c r="AE516" s="140">
        <f>+rawWB2C!AE518</f>
        <v>15.965490759528464</v>
      </c>
      <c r="AF516" s="140">
        <f>+rawWB2C!AF518</f>
        <v>15.417349473920789</v>
      </c>
      <c r="AG516" s="140">
        <f>+rawWB2C!AG518</f>
        <v>14.879442609392356</v>
      </c>
      <c r="AH516" s="140">
        <f>+rawWB2C!AH518</f>
        <v>14.355934318513169</v>
      </c>
      <c r="AI516" s="140">
        <f>+rawWB2C!AI518</f>
        <v>13.850789519996058</v>
      </c>
      <c r="AJ516" s="140">
        <f>+rawWB2C!AJ518</f>
        <v>13.367176197124502</v>
      </c>
      <c r="AK516" s="140">
        <f>+rawWB2C!AK518</f>
        <v>12.90806309932465</v>
      </c>
      <c r="AL516" s="140">
        <f>+rawWB2C!AL518</f>
        <v>12.476418976022742</v>
      </c>
      <c r="AM516" s="140">
        <f>+rawWB2C!AM518</f>
        <v>12.075212576644921</v>
      </c>
      <c r="AN516" s="140"/>
      <c r="AO516" s="140"/>
      <c r="AP516" s="140"/>
      <c r="AQ516" s="140"/>
      <c r="AR516" s="140"/>
      <c r="AS516" s="140"/>
      <c r="AT516" s="140"/>
      <c r="AU516" s="140"/>
      <c r="AV516" s="140"/>
      <c r="AW516" s="140"/>
      <c r="AX516" s="117" t="s">
        <v>313</v>
      </c>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row>
    <row r="517" spans="1:71" ht="9.75" hidden="1" customHeight="1" x14ac:dyDescent="0.25">
      <c r="A517" s="87"/>
      <c r="B517" s="100" t="str">
        <f t="shared" ref="B517:C517" si="416">+B435</f>
        <v>General Cargo</v>
      </c>
      <c r="C517" s="100" t="str">
        <f t="shared" si="416"/>
        <v>General Cargo (DWT) 5,000 - 9,999</v>
      </c>
      <c r="D517" s="140"/>
      <c r="E517" s="140"/>
      <c r="F517" s="140"/>
      <c r="G517" s="140">
        <f>+rawWB2C!G519</f>
        <v>31.827673964260399</v>
      </c>
      <c r="H517" s="140">
        <f>+rawWB2C!H519</f>
        <v>30.59684725267082</v>
      </c>
      <c r="I517" s="140">
        <f>+rawWB2C!I519</f>
        <v>29.43074506202715</v>
      </c>
      <c r="J517" s="140">
        <f>+rawWB2C!J519</f>
        <v>28.267081700492774</v>
      </c>
      <c r="K517" s="140">
        <f>+rawWB2C!K519</f>
        <v>27.150198387858882</v>
      </c>
      <c r="L517" s="140">
        <f>+rawWB2C!L519</f>
        <v>26.080342096509899</v>
      </c>
      <c r="M517" s="140">
        <f>+rawWB2C!M519</f>
        <v>25.057759798830144</v>
      </c>
      <c r="N517" s="140">
        <f>+rawWB2C!N519</f>
        <v>24.082698467203979</v>
      </c>
      <c r="O517" s="140">
        <f>+rawWB2C!O519</f>
        <v>23.15673657258964</v>
      </c>
      <c r="P517" s="140">
        <f>+rawWB2C!P519</f>
        <v>22.286778580240505</v>
      </c>
      <c r="Q517" s="140">
        <f>+rawWB2C!Q519</f>
        <v>21.481060453983858</v>
      </c>
      <c r="R517" s="140">
        <f>+rawWB2C!R519</f>
        <v>20.747818157646989</v>
      </c>
      <c r="S517" s="140">
        <f>+rawWB2C!S519</f>
        <v>20.095287655057184</v>
      </c>
      <c r="T517" s="140">
        <f>+rawWB2C!T519</f>
        <v>19.524077793506624</v>
      </c>
      <c r="U517" s="140">
        <f>+rawWB2C!U519</f>
        <v>19.004288954147455</v>
      </c>
      <c r="V517" s="140">
        <f>+rawWB2C!V519</f>
        <v>18.49839440159673</v>
      </c>
      <c r="W517" s="140">
        <f>+rawWB2C!W519</f>
        <v>17.968867400471556</v>
      </c>
      <c r="X517" s="140">
        <f>+rawWB2C!X519</f>
        <v>17.378181215389024</v>
      </c>
      <c r="Y517" s="140">
        <f>+rawWB2C!Y519</f>
        <v>16.703080623056064</v>
      </c>
      <c r="Z517" s="140">
        <f>+rawWB2C!Z519</f>
        <v>15.977396448539201</v>
      </c>
      <c r="AA517" s="140">
        <f>+rawWB2C!AA519</f>
        <v>15.249231028994723</v>
      </c>
      <c r="AB517" s="140">
        <f>+rawWB2C!AB519</f>
        <v>14.566686701579053</v>
      </c>
      <c r="AC517" s="140">
        <f>+rawWB2C!AC519</f>
        <v>13.977865803448481</v>
      </c>
      <c r="AD517" s="140">
        <f>+rawWB2C!AD519</f>
        <v>13.499475592641645</v>
      </c>
      <c r="AE517" s="140">
        <f>+rawWB2C!AE519</f>
        <v>13.046588173370145</v>
      </c>
      <c r="AF517" s="140">
        <f>+rawWB2C!AF519</f>
        <v>12.598661221304676</v>
      </c>
      <c r="AG517" s="140">
        <f>+rawWB2C!AG519</f>
        <v>12.15909757476015</v>
      </c>
      <c r="AH517" s="140">
        <f>+rawWB2C!AH519</f>
        <v>11.731300072051416</v>
      </c>
      <c r="AI517" s="140">
        <f>+rawWB2C!AI519</f>
        <v>11.318508742712572</v>
      </c>
      <c r="AJ517" s="140">
        <f>+rawWB2C!AJ519</f>
        <v>10.923312381154149</v>
      </c>
      <c r="AK517" s="140">
        <f>+rawWB2C!AK519</f>
        <v>10.548136973005795</v>
      </c>
      <c r="AL517" s="140">
        <f>+rawWB2C!AL519</f>
        <v>10.19540850389723</v>
      </c>
      <c r="AM517" s="140">
        <f>+rawWB2C!AM519</f>
        <v>9.8675529594581022</v>
      </c>
      <c r="AN517" s="140"/>
      <c r="AO517" s="140"/>
      <c r="AP517" s="140"/>
      <c r="AQ517" s="140"/>
      <c r="AR517" s="140"/>
      <c r="AS517" s="140"/>
      <c r="AT517" s="140"/>
      <c r="AU517" s="140"/>
      <c r="AV517" s="140"/>
      <c r="AW517" s="140"/>
      <c r="AX517" s="117" t="s">
        <v>313</v>
      </c>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row>
    <row r="518" spans="1:71" ht="9.75" hidden="1" customHeight="1" x14ac:dyDescent="0.25">
      <c r="A518" s="87"/>
      <c r="B518" s="100" t="str">
        <f t="shared" ref="B518:C518" si="417">+B436</f>
        <v>General Cargo</v>
      </c>
      <c r="C518" s="100" t="str">
        <f t="shared" si="417"/>
        <v>General Cargo (DWT) 10,000 - 19,999</v>
      </c>
      <c r="D518" s="140"/>
      <c r="E518" s="140"/>
      <c r="F518" s="140"/>
      <c r="G518" s="140">
        <f>+rawWB2C!G520</f>
        <v>28.3854370035348</v>
      </c>
      <c r="H518" s="140">
        <f>+rawWB2C!H520</f>
        <v>27.287727063332273</v>
      </c>
      <c r="I518" s="140">
        <f>+rawWB2C!I520</f>
        <v>26.247741536605798</v>
      </c>
      <c r="J518" s="140">
        <f>+rawWB2C!J520</f>
        <v>25.209931073948471</v>
      </c>
      <c r="K518" s="140">
        <f>+rawWB2C!K520</f>
        <v>24.213841289106877</v>
      </c>
      <c r="L518" s="140">
        <f>+rawWB2C!L520</f>
        <v>23.259692443827678</v>
      </c>
      <c r="M518" s="140">
        <f>+rawWB2C!M520</f>
        <v>22.347704799857446</v>
      </c>
      <c r="N518" s="140">
        <f>+rawWB2C!N520</f>
        <v>21.478098618942791</v>
      </c>
      <c r="O518" s="140">
        <f>+rawWB2C!O520</f>
        <v>20.652281656736776</v>
      </c>
      <c r="P518" s="140">
        <f>+rawWB2C!P520</f>
        <v>19.876411644517933</v>
      </c>
      <c r="Q518" s="140">
        <f>+rawWB2C!Q520</f>
        <v>19.157833807471285</v>
      </c>
      <c r="R518" s="140">
        <f>+rawWB2C!R520</f>
        <v>18.503893370781849</v>
      </c>
      <c r="S518" s="140">
        <f>+rawWB2C!S520</f>
        <v>17.921935559634647</v>
      </c>
      <c r="T518" s="140">
        <f>+rawWB2C!T520</f>
        <v>17.412503373071214</v>
      </c>
      <c r="U518" s="140">
        <f>+rawWB2C!U520</f>
        <v>16.948930905559507</v>
      </c>
      <c r="V518" s="140">
        <f>+rawWB2C!V520</f>
        <v>16.497750025424033</v>
      </c>
      <c r="W518" s="140">
        <f>+rawWB2C!W520</f>
        <v>16.02549260098932</v>
      </c>
      <c r="X518" s="140">
        <f>+rawWB2C!X520</f>
        <v>15.498690500579903</v>
      </c>
      <c r="Y518" s="140">
        <f>+rawWB2C!Y520</f>
        <v>14.896603607386432</v>
      </c>
      <c r="Z518" s="140">
        <f>+rawWB2C!Z520</f>
        <v>14.249403864064277</v>
      </c>
      <c r="AA518" s="140">
        <f>+rawWB2C!AA520</f>
        <v>13.599991228134865</v>
      </c>
      <c r="AB518" s="140">
        <f>+rawWB2C!AB520</f>
        <v>12.991265657119744</v>
      </c>
      <c r="AC518" s="140">
        <f>+rawWB2C!AC520</f>
        <v>12.466127108540341</v>
      </c>
      <c r="AD518" s="140">
        <f>+rawWB2C!AD520</f>
        <v>12.039475911622416</v>
      </c>
      <c r="AE518" s="140">
        <f>+rawWB2C!AE520</f>
        <v>11.635569320023544</v>
      </c>
      <c r="AF518" s="140">
        <f>+rawWB2C!AF520</f>
        <v>11.23608670956583</v>
      </c>
      <c r="AG518" s="140">
        <f>+rawWB2C!AG520</f>
        <v>10.844062893686466</v>
      </c>
      <c r="AH518" s="140">
        <f>+rawWB2C!AH520</f>
        <v>10.46253268582258</v>
      </c>
      <c r="AI518" s="140">
        <f>+rawWB2C!AI520</f>
        <v>10.094385698778833</v>
      </c>
      <c r="AJ518" s="140">
        <f>+rawWB2C!AJ520</f>
        <v>9.7419307428295117</v>
      </c>
      <c r="AK518" s="140">
        <f>+rawWB2C!AK520</f>
        <v>9.4073314276163114</v>
      </c>
      <c r="AL518" s="140">
        <f>+rawWB2C!AL520</f>
        <v>9.0927513627809908</v>
      </c>
      <c r="AM518" s="140">
        <f>+rawWB2C!AM520</f>
        <v>8.8003541579652502</v>
      </c>
      <c r="AN518" s="140"/>
      <c r="AO518" s="140"/>
      <c r="AP518" s="140"/>
      <c r="AQ518" s="140"/>
      <c r="AR518" s="140"/>
      <c r="AS518" s="140"/>
      <c r="AT518" s="140"/>
      <c r="AU518" s="140"/>
      <c r="AV518" s="140"/>
      <c r="AW518" s="140"/>
      <c r="AX518" s="134" t="s">
        <v>314</v>
      </c>
      <c r="AY518" s="100" t="s">
        <v>315</v>
      </c>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row>
    <row r="519" spans="1:71" ht="9.75" hidden="1" customHeight="1" x14ac:dyDescent="0.25">
      <c r="A519" s="87"/>
      <c r="B519" s="100" t="str">
        <f t="shared" ref="B519:C519" si="418">+B437</f>
        <v>General Cargo</v>
      </c>
      <c r="C519" s="100" t="str">
        <f t="shared" si="418"/>
        <v>General Cargo (DWT) &gt;20,000</v>
      </c>
      <c r="D519" s="140"/>
      <c r="E519" s="140"/>
      <c r="F519" s="140"/>
      <c r="G519" s="140">
        <f>+rawWB2C!G521</f>
        <v>14.6222655934749</v>
      </c>
      <c r="H519" s="140">
        <f>+rawWB2C!H521</f>
        <v>14.056799354986479</v>
      </c>
      <c r="I519" s="140">
        <f>+rawWB2C!I521</f>
        <v>13.52106884700555</v>
      </c>
      <c r="J519" s="140">
        <f>+rawWB2C!J521</f>
        <v>12.986458785558451</v>
      </c>
      <c r="K519" s="140">
        <f>+rawWB2C!K521</f>
        <v>12.473340407740725</v>
      </c>
      <c r="L519" s="140">
        <f>+rawWB2C!L521</f>
        <v>11.981827177571239</v>
      </c>
      <c r="M519" s="140">
        <f>+rawWB2C!M521</f>
        <v>11.512032559068816</v>
      </c>
      <c r="N519" s="140">
        <f>+rawWB2C!N521</f>
        <v>11.0640700162523</v>
      </c>
      <c r="O519" s="140">
        <f>+rawWB2C!O521</f>
        <v>10.638664730032142</v>
      </c>
      <c r="P519" s="140">
        <f>+rawWB2C!P521</f>
        <v>10.238988748885058</v>
      </c>
      <c r="Q519" s="140">
        <f>+rawWB2C!Q521</f>
        <v>9.8688258381793901</v>
      </c>
      <c r="R519" s="140">
        <f>+rawWB2C!R521</f>
        <v>9.5319597632834814</v>
      </c>
      <c r="S519" s="140">
        <f>+rawWB2C!S521</f>
        <v>9.2321742895656715</v>
      </c>
      <c r="T519" s="140">
        <f>+rawWB2C!T521</f>
        <v>8.9697491335651645</v>
      </c>
      <c r="U519" s="140">
        <f>+rawWB2C!U521</f>
        <v>8.7309478165047807</v>
      </c>
      <c r="V519" s="140">
        <f>+rawWB2C!V521</f>
        <v>8.4985298107782121</v>
      </c>
      <c r="W519" s="140">
        <f>+rawWB2C!W521</f>
        <v>8.2552545887791702</v>
      </c>
      <c r="X519" s="140">
        <f>+rawWB2C!X521</f>
        <v>7.9838816229013609</v>
      </c>
      <c r="Y519" s="140">
        <f>+rawWB2C!Y521</f>
        <v>7.6737270016591816</v>
      </c>
      <c r="Z519" s="140">
        <f>+rawWB2C!Z521</f>
        <v>7.3403332780498944</v>
      </c>
      <c r="AA519" s="140">
        <f>+rawWB2C!AA521</f>
        <v>7.0057996211914153</v>
      </c>
      <c r="AB519" s="140">
        <f>+rawWB2C!AB521</f>
        <v>6.6922252002017242</v>
      </c>
      <c r="AC519" s="140">
        <f>+rawWB2C!AC521</f>
        <v>6.4217091841987397</v>
      </c>
      <c r="AD519" s="140">
        <f>+rawWB2C!AD521</f>
        <v>6.2019272193718118</v>
      </c>
      <c r="AE519" s="140">
        <f>+rawWB2C!AE521</f>
        <v>5.9938617435231061</v>
      </c>
      <c r="AF519" s="140">
        <f>+rawWB2C!AF521</f>
        <v>5.7880752048356827</v>
      </c>
      <c r="AG519" s="140">
        <f>+rawWB2C!AG521</f>
        <v>5.5861309348199786</v>
      </c>
      <c r="AH519" s="140">
        <f>+rawWB2C!AH521</f>
        <v>5.3895922649864056</v>
      </c>
      <c r="AI519" s="140">
        <f>+rawWB2C!AI521</f>
        <v>5.199947729257719</v>
      </c>
      <c r="AJ519" s="140">
        <f>+rawWB2C!AJ521</f>
        <v>5.0183866712058141</v>
      </c>
      <c r="AK519" s="140">
        <f>+rawWB2C!AK521</f>
        <v>4.8460236368148699</v>
      </c>
      <c r="AL519" s="140">
        <f>+rawWB2C!AL521</f>
        <v>4.6839731720690994</v>
      </c>
      <c r="AM519" s="140">
        <f>+rawWB2C!AM521</f>
        <v>4.5333498229526841</v>
      </c>
      <c r="AN519" s="140"/>
      <c r="AO519" s="140"/>
      <c r="AP519" s="140"/>
      <c r="AQ519" s="140"/>
      <c r="AR519" s="140"/>
      <c r="AS519" s="140"/>
      <c r="AT519" s="140"/>
      <c r="AU519" s="140"/>
      <c r="AV519" s="140"/>
      <c r="AW519" s="140"/>
      <c r="AX519" s="134" t="s">
        <v>314</v>
      </c>
      <c r="AY519" s="100" t="s">
        <v>316</v>
      </c>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row>
    <row r="520" spans="1:71" ht="9.75" hidden="1" customHeight="1" x14ac:dyDescent="0.25">
      <c r="A520" s="87"/>
      <c r="B520" s="100" t="str">
        <f t="shared" ref="B520:C520" si="419">+B438</f>
        <v>Liquefied Gas Tanker</v>
      </c>
      <c r="C520" s="100" t="str">
        <f t="shared" si="419"/>
        <v>Liquefied Gas Tanker (cbm) 0 - 49,999</v>
      </c>
      <c r="D520" s="140"/>
      <c r="E520" s="140"/>
      <c r="F520" s="140"/>
      <c r="G520" s="140">
        <f>+rawWB2C!G522</f>
        <v>67.121359615880905</v>
      </c>
      <c r="H520" s="140">
        <f>+rawWB2C!H522</f>
        <v>64.525670014868751</v>
      </c>
      <c r="I520" s="140">
        <f>+rawWB2C!I522</f>
        <v>62.066477911325428</v>
      </c>
      <c r="J520" s="140">
        <f>+rawWB2C!J522</f>
        <v>59.612429052804366</v>
      </c>
      <c r="K520" s="140">
        <f>+rawWB2C!K522</f>
        <v>57.257034607063332</v>
      </c>
      <c r="L520" s="140">
        <f>+rawWB2C!L522</f>
        <v>55.000815413993045</v>
      </c>
      <c r="M520" s="140">
        <f>+rawWB2C!M522</f>
        <v>52.84429231348404</v>
      </c>
      <c r="N520" s="140">
        <f>+rawWB2C!N522</f>
        <v>50.78798614542692</v>
      </c>
      <c r="O520" s="140">
        <f>+rawWB2C!O522</f>
        <v>48.835225746134078</v>
      </c>
      <c r="P520" s="140">
        <f>+rawWB2C!P522</f>
        <v>47.000571937604249</v>
      </c>
      <c r="Q520" s="140">
        <f>+rawWB2C!Q522</f>
        <v>45.301393538257997</v>
      </c>
      <c r="R520" s="140">
        <f>+rawWB2C!R522</f>
        <v>43.75505936651593</v>
      </c>
      <c r="S520" s="140">
        <f>+rawWB2C!S522</f>
        <v>42.378938240798611</v>
      </c>
      <c r="T520" s="140">
        <f>+rawWB2C!T522</f>
        <v>41.174314158739541</v>
      </c>
      <c r="U520" s="140">
        <f>+rawWB2C!U522</f>
        <v>40.078131834824653</v>
      </c>
      <c r="V520" s="140">
        <f>+rawWB2C!V522</f>
        <v>39.011251162752849</v>
      </c>
      <c r="W520" s="140">
        <f>+rawWB2C!W522</f>
        <v>37.894532036223126</v>
      </c>
      <c r="X520" s="140">
        <f>+rawWB2C!X522</f>
        <v>36.648834348934436</v>
      </c>
      <c r="Y520" s="140">
        <f>+rawWB2C!Y522</f>
        <v>35.225115176563946</v>
      </c>
      <c r="Z520" s="140">
        <f>+rawWB2C!Z522</f>
        <v>33.694720322701997</v>
      </c>
      <c r="AA520" s="140">
        <f>+rawWB2C!AA522</f>
        <v>32.159092772916978</v>
      </c>
      <c r="AB520" s="140">
        <f>+rawWB2C!AB522</f>
        <v>30.719675512777549</v>
      </c>
      <c r="AC520" s="140">
        <f>+rawWB2C!AC522</f>
        <v>29.477911527852093</v>
      </c>
      <c r="AD520" s="140">
        <f>+rawWB2C!AD522</f>
        <v>28.469034743066011</v>
      </c>
      <c r="AE520" s="140">
        <f>+rawWB2C!AE522</f>
        <v>27.513940777714812</v>
      </c>
      <c r="AF520" s="140">
        <f>+rawWB2C!AF522</f>
        <v>26.569307938224483</v>
      </c>
      <c r="AG520" s="140">
        <f>+rawWB2C!AG522</f>
        <v>25.642312467964434</v>
      </c>
      <c r="AH520" s="140">
        <f>+rawWB2C!AH522</f>
        <v>24.74013061030395</v>
      </c>
      <c r="AI520" s="140">
        <f>+rawWB2C!AI522</f>
        <v>23.869595261287156</v>
      </c>
      <c r="AJ520" s="140">
        <f>+rawWB2C!AJ522</f>
        <v>23.036165927656395</v>
      </c>
      <c r="AK520" s="140">
        <f>+rawWB2C!AK522</f>
        <v>22.244958768828578</v>
      </c>
      <c r="AL520" s="140">
        <f>+rawWB2C!AL522</f>
        <v>21.501089944220766</v>
      </c>
      <c r="AM520" s="140">
        <f>+rawWB2C!AM522</f>
        <v>20.809675613249862</v>
      </c>
      <c r="AN520" s="140"/>
      <c r="AO520" s="140"/>
      <c r="AP520" s="140"/>
      <c r="AQ520" s="140"/>
      <c r="AR520" s="140"/>
      <c r="AS520" s="140"/>
      <c r="AT520" s="140"/>
      <c r="AU520" s="140"/>
      <c r="AV520" s="140"/>
      <c r="AW520" s="140"/>
      <c r="AX520" s="134" t="s">
        <v>314</v>
      </c>
      <c r="AY520" s="100" t="s">
        <v>317</v>
      </c>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row>
    <row r="521" spans="1:71" ht="9.75" hidden="1" customHeight="1" x14ac:dyDescent="0.25">
      <c r="A521" s="87"/>
      <c r="B521" s="100" t="str">
        <f t="shared" ref="B521:C521" si="420">+B439</f>
        <v>Liquefied Gas Tanker</v>
      </c>
      <c r="C521" s="100" t="str">
        <f t="shared" si="420"/>
        <v>Liquefied Gas Tanker (cbm) 50,000 - 99,999</v>
      </c>
      <c r="D521" s="140"/>
      <c r="E521" s="140"/>
      <c r="F521" s="140"/>
      <c r="G521" s="140">
        <f>+rawWB2C!G523</f>
        <v>20.788221517162501</v>
      </c>
      <c r="H521" s="140">
        <f>+rawWB2C!H523</f>
        <v>19.984307968264886</v>
      </c>
      <c r="I521" s="140">
        <f>+rawWB2C!I523</f>
        <v>19.222669191960662</v>
      </c>
      <c r="J521" s="140">
        <f>+rawWB2C!J523</f>
        <v>18.462623335070639</v>
      </c>
      <c r="K521" s="140">
        <f>+rawWB2C!K523</f>
        <v>17.733131832238001</v>
      </c>
      <c r="L521" s="140">
        <f>+rawWB2C!L523</f>
        <v>17.034355993291474</v>
      </c>
      <c r="M521" s="140">
        <f>+rawWB2C!M523</f>
        <v>16.366457128059718</v>
      </c>
      <c r="N521" s="140">
        <f>+rawWB2C!N523</f>
        <v>15.729596546371427</v>
      </c>
      <c r="O521" s="140">
        <f>+rawWB2C!O523</f>
        <v>15.124805225355969</v>
      </c>
      <c r="P521" s="140">
        <f>+rawWB2C!P523</f>
        <v>14.55659281134521</v>
      </c>
      <c r="Q521" s="140">
        <f>+rawWB2C!Q523</f>
        <v>14.030338617971719</v>
      </c>
      <c r="R521" s="140">
        <f>+rawWB2C!R523</f>
        <v>13.551421958868072</v>
      </c>
      <c r="S521" s="140">
        <f>+rawWB2C!S523</f>
        <v>13.125222147666836</v>
      </c>
      <c r="T521" s="140">
        <f>+rawWB2C!T523</f>
        <v>12.752136852522911</v>
      </c>
      <c r="U521" s="140">
        <f>+rawWB2C!U523</f>
        <v>12.412637159680738</v>
      </c>
      <c r="V521" s="140">
        <f>+rawWB2C!V523</f>
        <v>12.0822125099071</v>
      </c>
      <c r="W521" s="140">
        <f>+rawWB2C!W523</f>
        <v>11.736352343968809</v>
      </c>
      <c r="X521" s="140">
        <f>+rawWB2C!X523</f>
        <v>11.350546102632673</v>
      </c>
      <c r="Y521" s="140">
        <f>+rawWB2C!Y523</f>
        <v>10.909604654145289</v>
      </c>
      <c r="Z521" s="140">
        <f>+rawWB2C!Z523</f>
        <v>10.435624576672597</v>
      </c>
      <c r="AA521" s="140">
        <f>+rawWB2C!AA523</f>
        <v>9.9600238758602799</v>
      </c>
      <c r="AB521" s="140">
        <f>+rawWB2C!AB523</f>
        <v>9.5142205573541112</v>
      </c>
      <c r="AC521" s="140">
        <f>+rawWB2C!AC523</f>
        <v>9.1296326267997792</v>
      </c>
      <c r="AD521" s="140">
        <f>+rawWB2C!AD523</f>
        <v>8.8171724173273009</v>
      </c>
      <c r="AE521" s="140">
        <f>+rawWB2C!AE523</f>
        <v>8.5213693371297374</v>
      </c>
      <c r="AF521" s="140">
        <f>+rawWB2C!AF523</f>
        <v>8.2288061823889773</v>
      </c>
      <c r="AG521" s="140">
        <f>+rawWB2C!AG523</f>
        <v>7.9417055144130462</v>
      </c>
      <c r="AH521" s="140">
        <f>+rawWB2C!AH523</f>
        <v>7.6622898945099305</v>
      </c>
      <c r="AI521" s="140">
        <f>+rawWB2C!AI523</f>
        <v>7.3926755455538675</v>
      </c>
      <c r="AJ521" s="140">
        <f>+rawWB2C!AJ523</f>
        <v>7.1345533366837408</v>
      </c>
      <c r="AK521" s="140">
        <f>+rawWB2C!AK523</f>
        <v>6.8895077986045941</v>
      </c>
      <c r="AL521" s="140">
        <f>+rawWB2C!AL523</f>
        <v>6.6591234620215216</v>
      </c>
      <c r="AM521" s="140">
        <f>+rawWB2C!AM523</f>
        <v>6.444984857639569</v>
      </c>
      <c r="AN521" s="140"/>
      <c r="AO521" s="140"/>
      <c r="AP521" s="140"/>
      <c r="AQ521" s="140"/>
      <c r="AR521" s="140"/>
      <c r="AS521" s="140"/>
      <c r="AT521" s="140"/>
      <c r="AU521" s="140"/>
      <c r="AV521" s="140"/>
      <c r="AW521" s="140"/>
      <c r="AX521" s="134" t="s">
        <v>314</v>
      </c>
      <c r="AY521" s="100" t="s">
        <v>318</v>
      </c>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row>
    <row r="522" spans="1:71" ht="9.75" hidden="1" customHeight="1" x14ac:dyDescent="0.25">
      <c r="A522" s="87"/>
      <c r="B522" s="100" t="str">
        <f t="shared" ref="B522:C522" si="421">+B440</f>
        <v>Liquefied Gas Tanker</v>
      </c>
      <c r="C522" s="100" t="str">
        <f t="shared" si="421"/>
        <v>Liquefied Gas Tanker (cbm) 100,000 - 199,999</v>
      </c>
      <c r="D522" s="140"/>
      <c r="E522" s="140"/>
      <c r="F522" s="140"/>
      <c r="G522" s="140">
        <f>+rawWB2C!G524</f>
        <v>16.363709866004399</v>
      </c>
      <c r="H522" s="140">
        <f>+rawWB2C!H524</f>
        <v>15.730899211151124</v>
      </c>
      <c r="I522" s="140">
        <f>+rawWB2C!I524</f>
        <v>15.131365674919973</v>
      </c>
      <c r="J522" s="140">
        <f>+rawWB2C!J524</f>
        <v>14.533086025228004</v>
      </c>
      <c r="K522" s="140">
        <f>+rawWB2C!K524</f>
        <v>13.958857619387052</v>
      </c>
      <c r="L522" s="140">
        <f>+rawWB2C!L524</f>
        <v>13.40880743445639</v>
      </c>
      <c r="M522" s="140">
        <f>+rawWB2C!M524</f>
        <v>12.883062447495245</v>
      </c>
      <c r="N522" s="140">
        <f>+rawWB2C!N524</f>
        <v>12.381749635562862</v>
      </c>
      <c r="O522" s="140">
        <f>+rawWB2C!O524</f>
        <v>11.905680545265554</v>
      </c>
      <c r="P522" s="140">
        <f>+rawWB2C!P524</f>
        <v>11.458405001397711</v>
      </c>
      <c r="Q522" s="140">
        <f>+rawWB2C!Q524</f>
        <v>11.044157398300811</v>
      </c>
      <c r="R522" s="140">
        <f>+rawWB2C!R524</f>
        <v>10.667172130316333</v>
      </c>
      <c r="S522" s="140">
        <f>+rawWB2C!S524</f>
        <v>10.331683591785749</v>
      </c>
      <c r="T522" s="140">
        <f>+rawWB2C!T524</f>
        <v>10.038004812195702</v>
      </c>
      <c r="U522" s="140">
        <f>+rawWB2C!U524</f>
        <v>9.77076336161368</v>
      </c>
      <c r="V522" s="140">
        <f>+rawWB2C!V524</f>
        <v>9.5106654452523411</v>
      </c>
      <c r="W522" s="140">
        <f>+rawWB2C!W524</f>
        <v>9.238417268324369</v>
      </c>
      <c r="X522" s="140">
        <f>+rawWB2C!X524</f>
        <v>8.9347250360424439</v>
      </c>
      <c r="Y522" s="140">
        <f>+rawWB2C!Y524</f>
        <v>8.5876324324261937</v>
      </c>
      <c r="Z522" s="140">
        <f>+rawWB2C!Z524</f>
        <v>8.2145330567231749</v>
      </c>
      <c r="AA522" s="140">
        <f>+rawWB2C!AA524</f>
        <v>7.8401579869878484</v>
      </c>
      <c r="AB522" s="140">
        <f>+rawWB2C!AB524</f>
        <v>7.489238301274753</v>
      </c>
      <c r="AC522" s="140">
        <f>+rawWB2C!AC524</f>
        <v>7.1865050776383548</v>
      </c>
      <c r="AD522" s="140">
        <f>+rawWB2C!AD524</f>
        <v>6.9405480962651582</v>
      </c>
      <c r="AE522" s="140">
        <f>+rawWB2C!AE524</f>
        <v>6.7077029835734772</v>
      </c>
      <c r="AF522" s="140">
        <f>+rawWB2C!AF524</f>
        <v>6.4774082189295497</v>
      </c>
      <c r="AG522" s="140">
        <f>+rawWB2C!AG524</f>
        <v>6.2514133194036061</v>
      </c>
      <c r="AH522" s="140">
        <f>+rawWB2C!AH524</f>
        <v>6.0314678020658423</v>
      </c>
      <c r="AI522" s="140">
        <f>+rawWB2C!AI524</f>
        <v>5.8192374783517007</v>
      </c>
      <c r="AJ522" s="140">
        <f>+rawWB2C!AJ524</f>
        <v>5.6160533371573322</v>
      </c>
      <c r="AK522" s="140">
        <f>+rawWB2C!AK524</f>
        <v>5.4231626617440654</v>
      </c>
      <c r="AL522" s="140">
        <f>+rawWB2C!AL524</f>
        <v>5.2418127353732649</v>
      </c>
      <c r="AM522" s="140">
        <f>+rawWB2C!AM524</f>
        <v>5.0732508413062609</v>
      </c>
      <c r="AN522" s="140"/>
      <c r="AO522" s="140"/>
      <c r="AP522" s="140"/>
      <c r="AQ522" s="140"/>
      <c r="AR522" s="140"/>
      <c r="AS522" s="140"/>
      <c r="AT522" s="140"/>
      <c r="AU522" s="140"/>
      <c r="AV522" s="140"/>
      <c r="AW522" s="140"/>
      <c r="AX522" s="134"/>
      <c r="AY522" s="10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row>
    <row r="523" spans="1:71" ht="9.75" hidden="1" customHeight="1" x14ac:dyDescent="0.25">
      <c r="A523" s="87"/>
      <c r="B523" s="100" t="str">
        <f t="shared" ref="B523:C523" si="422">+B441</f>
        <v>Liquefied Gas Tanker</v>
      </c>
      <c r="C523" s="100" t="str">
        <f t="shared" si="422"/>
        <v>Liquefied Gas Tanker (cbm) &gt;200,000</v>
      </c>
      <c r="D523" s="140"/>
      <c r="E523" s="140"/>
      <c r="F523" s="140"/>
      <c r="G523" s="140">
        <f>+rawWB2C!G525</f>
        <v>16.937193797799701</v>
      </c>
      <c r="H523" s="140">
        <f>+rawWB2C!H525</f>
        <v>16.282205608304288</v>
      </c>
      <c r="I523" s="140">
        <f>+rawWB2C!I525</f>
        <v>15.661660770087437</v>
      </c>
      <c r="J523" s="140">
        <f>+rawWB2C!J525</f>
        <v>15.042413762221313</v>
      </c>
      <c r="K523" s="140">
        <f>+rawWB2C!K525</f>
        <v>14.448060900090997</v>
      </c>
      <c r="L523" s="140">
        <f>+rawWB2C!L525</f>
        <v>13.878733610804305</v>
      </c>
      <c r="M523" s="140">
        <f>+rawWB2C!M525</f>
        <v>13.334563321469002</v>
      </c>
      <c r="N523" s="140">
        <f>+rawWB2C!N525</f>
        <v>12.81568145919287</v>
      </c>
      <c r="O523" s="140">
        <f>+rawWB2C!O525</f>
        <v>12.322928012111827</v>
      </c>
      <c r="P523" s="140">
        <f>+rawWB2C!P525</f>
        <v>11.859977212474137</v>
      </c>
      <c r="Q523" s="140">
        <f>+rawWB2C!Q525</f>
        <v>11.43121185355621</v>
      </c>
      <c r="R523" s="140">
        <f>+rawWB2C!R525</f>
        <v>11.04101472863446</v>
      </c>
      <c r="S523" s="140">
        <f>+rawWB2C!S525</f>
        <v>10.6937686309853</v>
      </c>
      <c r="T523" s="140">
        <f>+rawWB2C!T525</f>
        <v>10.389797560552697</v>
      </c>
      <c r="U523" s="140">
        <f>+rawWB2C!U525</f>
        <v>10.113190343951022</v>
      </c>
      <c r="V523" s="140">
        <f>+rawWB2C!V525</f>
        <v>9.8439770144622152</v>
      </c>
      <c r="W523" s="140">
        <f>+rawWB2C!W525</f>
        <v>9.5621876053682353</v>
      </c>
      <c r="X523" s="140">
        <f>+rawWB2C!X525</f>
        <v>9.2478521499510382</v>
      </c>
      <c r="Y523" s="140">
        <f>+rawWB2C!Y525</f>
        <v>8.8885953101897535</v>
      </c>
      <c r="Z523" s="140">
        <f>+rawWB2C!Z525</f>
        <v>8.5024202628523291</v>
      </c>
      <c r="AA523" s="140">
        <f>+rawWB2C!AA525</f>
        <v>8.1149248134038423</v>
      </c>
      <c r="AB523" s="140">
        <f>+rawWB2C!AB525</f>
        <v>7.7517067673094502</v>
      </c>
      <c r="AC523" s="140">
        <f>+rawWB2C!AC525</f>
        <v>7.4383639300342308</v>
      </c>
      <c r="AD523" s="140">
        <f>+rawWB2C!AD525</f>
        <v>7.1837871199128216</v>
      </c>
      <c r="AE523" s="140">
        <f>+rawWB2C!AE525</f>
        <v>6.9427816981091359</v>
      </c>
      <c r="AF523" s="140">
        <f>+rawWB2C!AF525</f>
        <v>6.7044160040621978</v>
      </c>
      <c r="AG523" s="140">
        <f>+rawWB2C!AG525</f>
        <v>6.4705008685624374</v>
      </c>
      <c r="AH523" s="140">
        <f>+rawWB2C!AH525</f>
        <v>6.242847122400252</v>
      </c>
      <c r="AI523" s="140">
        <f>+rawWB2C!AI525</f>
        <v>6.0231789571766718</v>
      </c>
      <c r="AJ523" s="140">
        <f>+rawWB2C!AJ525</f>
        <v>5.8128740077349832</v>
      </c>
      <c r="AK523" s="140">
        <f>+rawWB2C!AK525</f>
        <v>5.6132232697290361</v>
      </c>
      <c r="AL523" s="140">
        <f>+rawWB2C!AL525</f>
        <v>5.4255177388127178</v>
      </c>
      <c r="AM523" s="140">
        <f>+rawWB2C!AM525</f>
        <v>5.2510484106398794</v>
      </c>
      <c r="AN523" s="140"/>
      <c r="AO523" s="140"/>
      <c r="AP523" s="140"/>
      <c r="AQ523" s="140"/>
      <c r="AR523" s="140"/>
      <c r="AS523" s="140"/>
      <c r="AT523" s="140"/>
      <c r="AU523" s="140"/>
      <c r="AV523" s="140"/>
      <c r="AW523" s="140"/>
      <c r="AX523" s="134"/>
      <c r="AY523" s="10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row>
    <row r="524" spans="1:71" ht="9.75" hidden="1" customHeight="1" x14ac:dyDescent="0.25">
      <c r="A524" s="87"/>
      <c r="B524" s="100" t="str">
        <f t="shared" ref="B524:C524" si="423">+B442</f>
        <v>Oil Tanker</v>
      </c>
      <c r="C524" s="100" t="str">
        <f t="shared" si="423"/>
        <v>Oil Tanker (DWT) 0 - 4,999</v>
      </c>
      <c r="D524" s="140"/>
      <c r="E524" s="140"/>
      <c r="F524" s="140"/>
      <c r="G524" s="140">
        <f>+rawWB2C!G526</f>
        <v>114.56836596242999</v>
      </c>
      <c r="H524" s="140">
        <f>+rawWB2C!H526</f>
        <v>110.13782525474036</v>
      </c>
      <c r="I524" s="140">
        <f>+rawWB2C!I526</f>
        <v>105.9402699235756</v>
      </c>
      <c r="J524" s="140">
        <f>+rawWB2C!J526</f>
        <v>101.75149351437123</v>
      </c>
      <c r="K524" s="140">
        <f>+rawWB2C!K526</f>
        <v>97.7311087309008</v>
      </c>
      <c r="L524" s="140">
        <f>+rawWB2C!L526</f>
        <v>93.880004586371882</v>
      </c>
      <c r="M524" s="140">
        <f>+rawWB2C!M526</f>
        <v>90.199070093991693</v>
      </c>
      <c r="N524" s="140">
        <f>+rawWB2C!N526</f>
        <v>86.689194266967633</v>
      </c>
      <c r="O524" s="140">
        <f>+rawWB2C!O526</f>
        <v>83.356059042302277</v>
      </c>
      <c r="P524" s="140">
        <f>+rawWB2C!P526</f>
        <v>80.224518052177871</v>
      </c>
      <c r="Q524" s="140">
        <f>+rawWB2C!Q526</f>
        <v>77.324217852572005</v>
      </c>
      <c r="R524" s="140">
        <f>+rawWB2C!R526</f>
        <v>74.684804999462273</v>
      </c>
      <c r="S524" s="140">
        <f>+rawWB2C!S526</f>
        <v>72.335926048826252</v>
      </c>
      <c r="T524" s="140">
        <f>+rawWB2C!T526</f>
        <v>70.279772635511804</v>
      </c>
      <c r="U524" s="140">
        <f>+rawWB2C!U526</f>
        <v>68.408716709849159</v>
      </c>
      <c r="V524" s="140">
        <f>+rawWB2C!V526</f>
        <v>66.587675301038885</v>
      </c>
      <c r="W524" s="140">
        <f>+rawWB2C!W526</f>
        <v>64.68156543828168</v>
      </c>
      <c r="X524" s="140">
        <f>+rawWB2C!X526</f>
        <v>62.555304150778269</v>
      </c>
      <c r="Y524" s="140">
        <f>+rawWB2C!Y526</f>
        <v>60.125180862136204</v>
      </c>
      <c r="Z524" s="140">
        <f>+rawWB2C!Z526</f>
        <v>57.512974573591499</v>
      </c>
      <c r="AA524" s="140">
        <f>+rawWB2C!AA526</f>
        <v>54.891836680786746</v>
      </c>
      <c r="AB524" s="140">
        <f>+rawWB2C!AB526</f>
        <v>52.434918579365061</v>
      </c>
      <c r="AC524" s="140">
        <f>+rawWB2C!AC526</f>
        <v>50.315371664969057</v>
      </c>
      <c r="AD524" s="140">
        <f>+rawWB2C!AD526</f>
        <v>48.593336155679047</v>
      </c>
      <c r="AE524" s="140">
        <f>+rawWB2C!AE526</f>
        <v>46.963101673286722</v>
      </c>
      <c r="AF524" s="140">
        <f>+rawWB2C!AF526</f>
        <v>45.350723117873024</v>
      </c>
      <c r="AG524" s="140">
        <f>+rawWB2C!AG526</f>
        <v>43.768449503481868</v>
      </c>
      <c r="AH524" s="140">
        <f>+rawWB2C!AH526</f>
        <v>42.228529844156974</v>
      </c>
      <c r="AI524" s="140">
        <f>+rawWB2C!AI526</f>
        <v>40.742627099931418</v>
      </c>
      <c r="AJ524" s="140">
        <f>+rawWB2C!AJ526</f>
        <v>39.320060014793867</v>
      </c>
      <c r="AK524" s="140">
        <f>+rawWB2C!AK526</f>
        <v>37.969561278721891</v>
      </c>
      <c r="AL524" s="140">
        <f>+rawWB2C!AL526</f>
        <v>36.699863581693315</v>
      </c>
      <c r="AM524" s="140">
        <f>+rawWB2C!AM526</f>
        <v>35.519699613685709</v>
      </c>
      <c r="AN524" s="140"/>
      <c r="AO524" s="140"/>
      <c r="AP524" s="140"/>
      <c r="AQ524" s="140"/>
      <c r="AR524" s="140"/>
      <c r="AS524" s="140"/>
      <c r="AT524" s="140"/>
      <c r="AU524" s="140"/>
      <c r="AV524" s="140"/>
      <c r="AW524" s="140"/>
      <c r="AX524" s="134"/>
      <c r="AY524" s="10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row>
    <row r="525" spans="1:71" ht="9.75" hidden="1" customHeight="1" x14ac:dyDescent="0.25">
      <c r="A525" s="87"/>
      <c r="B525" s="100" t="str">
        <f t="shared" ref="B525:C525" si="424">+B443</f>
        <v>Oil Tanker</v>
      </c>
      <c r="C525" s="100" t="str">
        <f t="shared" si="424"/>
        <v>Oil Tanker (DWT) 5,000 - 9,999</v>
      </c>
      <c r="D525" s="140"/>
      <c r="E525" s="140"/>
      <c r="F525" s="140"/>
      <c r="G525" s="140">
        <f>+rawWB2C!G527</f>
        <v>64.587590150087195</v>
      </c>
      <c r="H525" s="140">
        <f>+rawWB2C!H527</f>
        <v>62.089885439300154</v>
      </c>
      <c r="I525" s="140">
        <f>+rawWB2C!I527</f>
        <v>59.723525571249944</v>
      </c>
      <c r="J525" s="140">
        <f>+rawWB2C!J527</f>
        <v>57.362114795462467</v>
      </c>
      <c r="K525" s="140">
        <f>+rawWB2C!K527</f>
        <v>55.095634319293445</v>
      </c>
      <c r="L525" s="140">
        <f>+rawWB2C!L527</f>
        <v>52.92458532140774</v>
      </c>
      <c r="M525" s="140">
        <f>+rawWB2C!M527</f>
        <v>50.849468980470036</v>
      </c>
      <c r="N525" s="140">
        <f>+rawWB2C!N527</f>
        <v>48.870786475145067</v>
      </c>
      <c r="O525" s="140">
        <f>+rawWB2C!O527</f>
        <v>46.991740981242323</v>
      </c>
      <c r="P525" s="140">
        <f>+rawWB2C!P527</f>
        <v>45.226343663149478</v>
      </c>
      <c r="Q525" s="140">
        <f>+rawWB2C!Q527</f>
        <v>43.591307682399012</v>
      </c>
      <c r="R525" s="140">
        <f>+rawWB2C!R527</f>
        <v>42.103346200523411</v>
      </c>
      <c r="S525" s="140">
        <f>+rawWB2C!S527</f>
        <v>40.77917237905514</v>
      </c>
      <c r="T525" s="140">
        <f>+rawWB2C!T527</f>
        <v>39.620021745900388</v>
      </c>
      <c r="U525" s="140">
        <f>+rawWB2C!U527</f>
        <v>38.565219294460867</v>
      </c>
      <c r="V525" s="140">
        <f>+rawWB2C!V527</f>
        <v>37.538612384512049</v>
      </c>
      <c r="W525" s="140">
        <f>+rawWB2C!W527</f>
        <v>36.464048375829478</v>
      </c>
      <c r="X525" s="140">
        <f>+rawWB2C!X527</f>
        <v>35.265374628188688</v>
      </c>
      <c r="Y525" s="140">
        <f>+rawWB2C!Y527</f>
        <v>33.895399542461568</v>
      </c>
      <c r="Z525" s="140">
        <f>+rawWB2C!Z527</f>
        <v>32.422775683905954</v>
      </c>
      <c r="AA525" s="140">
        <f>+rawWB2C!AA527</f>
        <v>30.945116658875847</v>
      </c>
      <c r="AB525" s="140">
        <f>+rawWB2C!AB527</f>
        <v>29.560036073725566</v>
      </c>
      <c r="AC525" s="140">
        <f>+rawWB2C!AC527</f>
        <v>28.365147534809136</v>
      </c>
      <c r="AD525" s="140">
        <f>+rawWB2C!AD527</f>
        <v>27.39435491885795</v>
      </c>
      <c r="AE525" s="140">
        <f>+rawWB2C!AE527</f>
        <v>26.475314870474758</v>
      </c>
      <c r="AF525" s="140">
        <f>+rawWB2C!AF527</f>
        <v>25.566341050092262</v>
      </c>
      <c r="AG525" s="140">
        <f>+rawWB2C!AG527</f>
        <v>24.67433880450638</v>
      </c>
      <c r="AH525" s="140">
        <f>+rawWB2C!AH527</f>
        <v>23.806213480512898</v>
      </c>
      <c r="AI525" s="140">
        <f>+rawWB2C!AI527</f>
        <v>22.968540038627541</v>
      </c>
      <c r="AJ525" s="140">
        <f>+rawWB2C!AJ527</f>
        <v>22.166571894244665</v>
      </c>
      <c r="AK525" s="140">
        <f>+rawWB2C!AK527</f>
        <v>21.405232076478292</v>
      </c>
      <c r="AL525" s="140">
        <f>+rawWB2C!AL527</f>
        <v>20.689443614442588</v>
      </c>
      <c r="AM525" s="140">
        <f>+rawWB2C!AM527</f>
        <v>20.024129537251582</v>
      </c>
      <c r="AN525" s="140"/>
      <c r="AO525" s="140"/>
      <c r="AP525" s="140"/>
      <c r="AQ525" s="140"/>
      <c r="AR525" s="140"/>
      <c r="AS525" s="140"/>
      <c r="AT525" s="140"/>
      <c r="AU525" s="140"/>
      <c r="AV525" s="140"/>
      <c r="AW525" s="140"/>
      <c r="AX525" s="134"/>
      <c r="AY525" s="10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row>
    <row r="526" spans="1:71" ht="9.75" hidden="1" customHeight="1" x14ac:dyDescent="0.25">
      <c r="A526" s="87"/>
      <c r="B526" s="100" t="str">
        <f t="shared" ref="B526:C526" si="425">+B444</f>
        <v>Oil Tanker</v>
      </c>
      <c r="C526" s="100" t="str">
        <f t="shared" si="425"/>
        <v>Oil Tanker (DWT) 10,000 - 19,999</v>
      </c>
      <c r="D526" s="140"/>
      <c r="E526" s="140"/>
      <c r="F526" s="140"/>
      <c r="G526" s="140">
        <f>+rawWB2C!G528</f>
        <v>52.234521770084299</v>
      </c>
      <c r="H526" s="140">
        <f>+rawWB2C!H528</f>
        <v>50.214529836840271</v>
      </c>
      <c r="I526" s="140">
        <f>+rawWB2C!I528</f>
        <v>48.300761638393936</v>
      </c>
      <c r="J526" s="140">
        <f>+rawWB2C!J528</f>
        <v>46.390995965307958</v>
      </c>
      <c r="K526" s="140">
        <f>+rawWB2C!K528</f>
        <v>44.558004155289758</v>
      </c>
      <c r="L526" s="140">
        <f>+rawWB2C!L528</f>
        <v>42.802191531216693</v>
      </c>
      <c r="M526" s="140">
        <f>+rawWB2C!M528</f>
        <v>41.123963415965946</v>
      </c>
      <c r="N526" s="140">
        <f>+rawWB2C!N528</f>
        <v>39.523725132414775</v>
      </c>
      <c r="O526" s="140">
        <f>+rawWB2C!O528</f>
        <v>38.004067214691567</v>
      </c>
      <c r="P526" s="140">
        <f>+rawWB2C!P528</f>
        <v>36.576321041928615</v>
      </c>
      <c r="Q526" s="140">
        <f>+rawWB2C!Q528</f>
        <v>35.254003204509409</v>
      </c>
      <c r="R526" s="140">
        <f>+rawWB2C!R528</f>
        <v>34.050630292817438</v>
      </c>
      <c r="S526" s="140">
        <f>+rawWB2C!S528</f>
        <v>32.979718897236182</v>
      </c>
      <c r="T526" s="140">
        <f>+rawWB2C!T528</f>
        <v>32.042268237726674</v>
      </c>
      <c r="U526" s="140">
        <f>+rawWB2C!U528</f>
        <v>31.189208052560726</v>
      </c>
      <c r="V526" s="140">
        <f>+rawWB2C!V528</f>
        <v>30.358950709587724</v>
      </c>
      <c r="W526" s="140">
        <f>+rawWB2C!W528</f>
        <v>29.489908576657129</v>
      </c>
      <c r="X526" s="140">
        <f>+rawWB2C!X528</f>
        <v>28.520494021618386</v>
      </c>
      <c r="Y526" s="140">
        <f>+rawWB2C!Y528</f>
        <v>27.412541344121106</v>
      </c>
      <c r="Z526" s="140">
        <f>+rawWB2C!Z528</f>
        <v>26.221572571015933</v>
      </c>
      <c r="AA526" s="140">
        <f>+rawWB2C!AA528</f>
        <v>25.026531660953548</v>
      </c>
      <c r="AB526" s="140">
        <f>+rawWB2C!AB528</f>
        <v>23.906362572584865</v>
      </c>
      <c r="AC526" s="140">
        <f>+rawWB2C!AC528</f>
        <v>22.940009264560562</v>
      </c>
      <c r="AD526" s="140">
        <f>+rawWB2C!AD528</f>
        <v>22.154891134060524</v>
      </c>
      <c r="AE526" s="140">
        <f>+rawWB2C!AE528</f>
        <v>21.411627338286493</v>
      </c>
      <c r="AF526" s="140">
        <f>+rawWB2C!AF528</f>
        <v>20.676504496593939</v>
      </c>
      <c r="AG526" s="140">
        <f>+rawWB2C!AG528</f>
        <v>19.955107234244508</v>
      </c>
      <c r="AH526" s="140">
        <f>+rawWB2C!AH528</f>
        <v>19.253020176499749</v>
      </c>
      <c r="AI526" s="140">
        <f>+rawWB2C!AI528</f>
        <v>18.575560752255804</v>
      </c>
      <c r="AJ526" s="140">
        <f>+rawWB2C!AJ528</f>
        <v>17.926977604946273</v>
      </c>
      <c r="AK526" s="140">
        <f>+rawWB2C!AK528</f>
        <v>17.311252181639148</v>
      </c>
      <c r="AL526" s="140">
        <f>+rawWB2C!AL528</f>
        <v>16.732365929402523</v>
      </c>
      <c r="AM526" s="140">
        <f>+rawWB2C!AM528</f>
        <v>16.194300295304387</v>
      </c>
      <c r="AN526" s="140"/>
      <c r="AO526" s="140"/>
      <c r="AP526" s="140"/>
      <c r="AQ526" s="140"/>
      <c r="AR526" s="140"/>
      <c r="AS526" s="140"/>
      <c r="AT526" s="140"/>
      <c r="AU526" s="140"/>
      <c r="AV526" s="140"/>
      <c r="AW526" s="140"/>
      <c r="AX526" s="134"/>
      <c r="AY526" s="10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row>
    <row r="527" spans="1:71" ht="9.75" hidden="1" customHeight="1" x14ac:dyDescent="0.25">
      <c r="A527" s="87"/>
      <c r="B527" s="100" t="str">
        <f t="shared" ref="B527:C527" si="426">+B445</f>
        <v>Oil Tanker</v>
      </c>
      <c r="C527" s="100" t="str">
        <f t="shared" si="426"/>
        <v>Oil Tanker (DWT) 20,000 - 59,999</v>
      </c>
      <c r="D527" s="140"/>
      <c r="E527" s="140"/>
      <c r="F527" s="140"/>
      <c r="G527" s="140">
        <f>+rawWB2C!G529</f>
        <v>26.564834342880399</v>
      </c>
      <c r="H527" s="140">
        <f>+rawWB2C!H529</f>
        <v>25.53752999965743</v>
      </c>
      <c r="I527" s="140">
        <f>+rawWB2C!I529</f>
        <v>24.5642477058868</v>
      </c>
      <c r="J527" s="140">
        <f>+rawWB2C!J529</f>
        <v>23.593000970584935</v>
      </c>
      <c r="K527" s="140">
        <f>+rawWB2C!K529</f>
        <v>22.660799006540586</v>
      </c>
      <c r="L527" s="140">
        <f>+rawWB2C!L529</f>
        <v>21.767847948216694</v>
      </c>
      <c r="M527" s="140">
        <f>+rawWB2C!M529</f>
        <v>20.914353930076121</v>
      </c>
      <c r="N527" s="140">
        <f>+rawWB2C!N529</f>
        <v>20.100523086581763</v>
      </c>
      <c r="O527" s="140">
        <f>+rawWB2C!O529</f>
        <v>19.327672881886599</v>
      </c>
      <c r="P527" s="140">
        <f>+rawWB2C!P529</f>
        <v>18.601566098903639</v>
      </c>
      <c r="Q527" s="140">
        <f>+rawWB2C!Q529</f>
        <v>17.929076850236008</v>
      </c>
      <c r="R527" s="140">
        <f>+rawWB2C!R529</f>
        <v>17.317079248486831</v>
      </c>
      <c r="S527" s="140">
        <f>+rawWB2C!S529</f>
        <v>16.772447406259225</v>
      </c>
      <c r="T527" s="140">
        <f>+rawWB2C!T529</f>
        <v>16.295689495387403</v>
      </c>
      <c r="U527" s="140">
        <f>+rawWB2C!U529</f>
        <v>15.861849924630215</v>
      </c>
      <c r="V527" s="140">
        <f>+rawWB2C!V529</f>
        <v>15.439607161977614</v>
      </c>
      <c r="W527" s="140">
        <f>+rawWB2C!W529</f>
        <v>14.997639675419588</v>
      </c>
      <c r="X527" s="140">
        <f>+rawWB2C!X529</f>
        <v>14.504625932946118</v>
      </c>
      <c r="Y527" s="140">
        <f>+rawWB2C!Y529</f>
        <v>13.941156060147883</v>
      </c>
      <c r="Z527" s="140">
        <f>+rawWB2C!Z529</f>
        <v>13.335466813018561</v>
      </c>
      <c r="AA527" s="140">
        <f>+rawWB2C!AA529</f>
        <v>12.727706605152472</v>
      </c>
      <c r="AB527" s="140">
        <f>+rawWB2C!AB529</f>
        <v>12.158023850144041</v>
      </c>
      <c r="AC527" s="140">
        <f>+rawWB2C!AC529</f>
        <v>11.666566961587584</v>
      </c>
      <c r="AD527" s="140">
        <f>+rawWB2C!AD529</f>
        <v>11.267280582205618</v>
      </c>
      <c r="AE527" s="140">
        <f>+rawWB2C!AE529</f>
        <v>10.889280000622698</v>
      </c>
      <c r="AF527" s="140">
        <f>+rawWB2C!AF529</f>
        <v>10.515419652150731</v>
      </c>
      <c r="AG527" s="140">
        <f>+rawWB2C!AG529</f>
        <v>10.148539701491442</v>
      </c>
      <c r="AH527" s="140">
        <f>+rawWB2C!AH529</f>
        <v>9.7914803133465043</v>
      </c>
      <c r="AI527" s="140">
        <f>+rawWB2C!AI529</f>
        <v>9.4469457647528081</v>
      </c>
      <c r="AJ527" s="140">
        <f>+rawWB2C!AJ529</f>
        <v>9.1170967820876836</v>
      </c>
      <c r="AK527" s="140">
        <f>+rawWB2C!AK529</f>
        <v>8.8039582040635711</v>
      </c>
      <c r="AL527" s="140">
        <f>+rawWB2C!AL529</f>
        <v>8.5095548693929732</v>
      </c>
      <c r="AM527" s="140">
        <f>+rawWB2C!AM529</f>
        <v>8.2359116167883304</v>
      </c>
      <c r="AN527" s="140"/>
      <c r="AO527" s="140"/>
      <c r="AP527" s="140"/>
      <c r="AQ527" s="140"/>
      <c r="AR527" s="140"/>
      <c r="AS527" s="140"/>
      <c r="AT527" s="140"/>
      <c r="AU527" s="140"/>
      <c r="AV527" s="140"/>
      <c r="AW527" s="140"/>
      <c r="AX527" s="134"/>
      <c r="AY527" s="10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row>
    <row r="528" spans="1:71" ht="9.75" hidden="1" customHeight="1" x14ac:dyDescent="0.25">
      <c r="A528" s="87"/>
      <c r="B528" s="100" t="str">
        <f t="shared" ref="B528:C528" si="427">+B446</f>
        <v>Oil Tanker</v>
      </c>
      <c r="C528" s="100" t="str">
        <f t="shared" si="427"/>
        <v>Oil Tanker (DWT) 60,000 - 79,999</v>
      </c>
      <c r="D528" s="140"/>
      <c r="E528" s="140"/>
      <c r="F528" s="140"/>
      <c r="G528" s="140">
        <f>+rawWB2C!G530</f>
        <v>15.4120560473322</v>
      </c>
      <c r="H528" s="140">
        <f>+rawWB2C!H530</f>
        <v>14.816047357382903</v>
      </c>
      <c r="I528" s="140">
        <f>+rawWB2C!I530</f>
        <v>14.251380509931279</v>
      </c>
      <c r="J528" s="140">
        <f>+rawWB2C!J530</f>
        <v>13.687894627540578</v>
      </c>
      <c r="K528" s="140">
        <f>+rawWB2C!K530</f>
        <v>13.147061256180399</v>
      </c>
      <c r="L528" s="140">
        <f>+rawWB2C!L530</f>
        <v>12.628999988386314</v>
      </c>
      <c r="M528" s="140">
        <f>+rawWB2C!M530</f>
        <v>12.133830416693852</v>
      </c>
      <c r="N528" s="140">
        <f>+rawWB2C!N530</f>
        <v>11.661672133638561</v>
      </c>
      <c r="O528" s="140">
        <f>+rawWB2C!O530</f>
        <v>11.213289489229323</v>
      </c>
      <c r="P528" s="140">
        <f>+rawWB2C!P530</f>
        <v>10.792025863368217</v>
      </c>
      <c r="Q528" s="140">
        <f>+rawWB2C!Q530</f>
        <v>10.401869393430671</v>
      </c>
      <c r="R528" s="140">
        <f>+rawWB2C!R530</f>
        <v>10.046808216792124</v>
      </c>
      <c r="S528" s="140">
        <f>+rawWB2C!S530</f>
        <v>9.7308304708280033</v>
      </c>
      <c r="T528" s="140">
        <f>+rawWB2C!T530</f>
        <v>9.4542309803691129</v>
      </c>
      <c r="U528" s="140">
        <f>+rawWB2C!U530</f>
        <v>9.2025313200679264</v>
      </c>
      <c r="V528" s="140">
        <f>+rawWB2C!V530</f>
        <v>8.9575597520322923</v>
      </c>
      <c r="W528" s="140">
        <f>+rawWB2C!W530</f>
        <v>8.7011445383700821</v>
      </c>
      <c r="X528" s="140">
        <f>+rawWB2C!X530</f>
        <v>8.4151139411891691</v>
      </c>
      <c r="Y528" s="140">
        <f>+rawWB2C!Y530</f>
        <v>8.0882069803378585</v>
      </c>
      <c r="Z528" s="140">
        <f>+rawWB2C!Z530</f>
        <v>7.7368057066263454</v>
      </c>
      <c r="AA528" s="140">
        <f>+rawWB2C!AA530</f>
        <v>7.3842029286052258</v>
      </c>
      <c r="AB528" s="140">
        <f>+rawWB2C!AB530</f>
        <v>7.0536914548251657</v>
      </c>
      <c r="AC528" s="140">
        <f>+rawWB2C!AC530</f>
        <v>6.7685640938367628</v>
      </c>
      <c r="AD528" s="140">
        <f>+rawWB2C!AD530</f>
        <v>6.5369110754688728</v>
      </c>
      <c r="AE528" s="140">
        <f>+rawWB2C!AE530</f>
        <v>6.3176073872137462</v>
      </c>
      <c r="AF528" s="140">
        <f>+rawWB2C!AF530</f>
        <v>6.1007057280445691</v>
      </c>
      <c r="AG528" s="140">
        <f>+rawWB2C!AG530</f>
        <v>5.8878538694852161</v>
      </c>
      <c r="AH528" s="140">
        <f>+rawWB2C!AH530</f>
        <v>5.6806995830595302</v>
      </c>
      <c r="AI528" s="140">
        <f>+rawWB2C!AI530</f>
        <v>5.4808118026717159</v>
      </c>
      <c r="AJ528" s="140">
        <f>+rawWB2C!AJ530</f>
        <v>5.2894441117471578</v>
      </c>
      <c r="AK528" s="140">
        <f>+rawWB2C!AK530</f>
        <v>5.1077712560915396</v>
      </c>
      <c r="AL528" s="140">
        <f>+rawWB2C!AL530</f>
        <v>4.9369679815105787</v>
      </c>
      <c r="AM528" s="140">
        <f>+rawWB2C!AM530</f>
        <v>4.7782090338099561</v>
      </c>
      <c r="AN528" s="140"/>
      <c r="AO528" s="140"/>
      <c r="AP528" s="140"/>
      <c r="AQ528" s="140"/>
      <c r="AR528" s="140"/>
      <c r="AS528" s="140"/>
      <c r="AT528" s="140"/>
      <c r="AU528" s="140"/>
      <c r="AV528" s="140"/>
      <c r="AW528" s="140"/>
      <c r="AX528" s="134"/>
      <c r="AY528" s="10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row>
    <row r="529" spans="1:71" ht="9.75" hidden="1" customHeight="1" x14ac:dyDescent="0.25">
      <c r="A529" s="87"/>
      <c r="B529" s="100" t="str">
        <f t="shared" ref="B529:C529" si="428">+B447</f>
        <v>Oil Tanker</v>
      </c>
      <c r="C529" s="100" t="str">
        <f t="shared" si="428"/>
        <v>Oil Tanker (DWT) 80,000 - 119,999</v>
      </c>
      <c r="D529" s="140"/>
      <c r="E529" s="140"/>
      <c r="F529" s="140"/>
      <c r="G529" s="140">
        <f>+rawWB2C!G531</f>
        <v>12.030267643490999</v>
      </c>
      <c r="H529" s="140">
        <f>+rawWB2C!H531</f>
        <v>11.565038083209352</v>
      </c>
      <c r="I529" s="140">
        <f>+rawWB2C!I531</f>
        <v>11.124273185691006</v>
      </c>
      <c r="J529" s="140">
        <f>+rawWB2C!J531</f>
        <v>10.684430120127912</v>
      </c>
      <c r="K529" s="140">
        <f>+rawWB2C!K531</f>
        <v>10.262269041293738</v>
      </c>
      <c r="L529" s="140">
        <f>+rawWB2C!L531</f>
        <v>9.8578833001474155</v>
      </c>
      <c r="M529" s="140">
        <f>+rawWB2C!M531</f>
        <v>9.4713662476478397</v>
      </c>
      <c r="N529" s="140">
        <f>+rawWB2C!N531</f>
        <v>9.1028112347539185</v>
      </c>
      <c r="O529" s="140">
        <f>+rawWB2C!O531</f>
        <v>8.7528148940727473</v>
      </c>
      <c r="P529" s="140">
        <f>+rawWB2C!P531</f>
        <v>8.4239869848040279</v>
      </c>
      <c r="Q529" s="140">
        <f>+rawWB2C!Q531</f>
        <v>8.1194405477956586</v>
      </c>
      <c r="R529" s="140">
        <f>+rawWB2C!R531</f>
        <v>7.8422886238955414</v>
      </c>
      <c r="S529" s="140">
        <f>+rawWB2C!S531</f>
        <v>7.5956442539515727</v>
      </c>
      <c r="T529" s="140">
        <f>+rawWB2C!T531</f>
        <v>7.3797375708942088</v>
      </c>
      <c r="U529" s="140">
        <f>+rawWB2C!U531</f>
        <v>7.1832670759842712</v>
      </c>
      <c r="V529" s="140">
        <f>+rawWB2C!V531</f>
        <v>6.9920483625651437</v>
      </c>
      <c r="W529" s="140">
        <f>+rawWB2C!W531</f>
        <v>6.7918970239802272</v>
      </c>
      <c r="X529" s="140">
        <f>+rawWB2C!X531</f>
        <v>6.5686286535729197</v>
      </c>
      <c r="Y529" s="140">
        <f>+rawWB2C!Y531</f>
        <v>6.3134532103041252</v>
      </c>
      <c r="Z529" s="140">
        <f>+rawWB2C!Z531</f>
        <v>6.0391581156048746</v>
      </c>
      <c r="AA529" s="140">
        <f>+rawWB2C!AA531</f>
        <v>5.7639251565236771</v>
      </c>
      <c r="AB529" s="140">
        <f>+rawWB2C!AB531</f>
        <v>5.5059361201090935</v>
      </c>
      <c r="AC529" s="140">
        <f>+rawWB2C!AC531</f>
        <v>5.2833727934096348</v>
      </c>
      <c r="AD529" s="140">
        <f>+rawWB2C!AD531</f>
        <v>5.1025502086208485</v>
      </c>
      <c r="AE529" s="140">
        <f>+rawWB2C!AE531</f>
        <v>4.9313672037828553</v>
      </c>
      <c r="AF529" s="140">
        <f>+rawWB2C!AF531</f>
        <v>4.7620591631094538</v>
      </c>
      <c r="AG529" s="140">
        <f>+rawWB2C!AG531</f>
        <v>4.5959122960711172</v>
      </c>
      <c r="AH529" s="140">
        <f>+rawWB2C!AH531</f>
        <v>4.4342128121382913</v>
      </c>
      <c r="AI529" s="140">
        <f>+rawWB2C!AI531</f>
        <v>4.2781853820962752</v>
      </c>
      <c r="AJ529" s="140">
        <f>+rawWB2C!AJ531</f>
        <v>4.1288085219895541</v>
      </c>
      <c r="AK529" s="140">
        <f>+rawWB2C!AK531</f>
        <v>3.9869992091774118</v>
      </c>
      <c r="AL529" s="140">
        <f>+rawWB2C!AL531</f>
        <v>3.8536744210191616</v>
      </c>
      <c r="AM529" s="140">
        <f>+rawWB2C!AM531</f>
        <v>3.7297511348740868</v>
      </c>
      <c r="AN529" s="140"/>
      <c r="AO529" s="140"/>
      <c r="AP529" s="140"/>
      <c r="AQ529" s="140"/>
      <c r="AR529" s="140"/>
      <c r="AS529" s="140"/>
      <c r="AT529" s="140"/>
      <c r="AU529" s="140"/>
      <c r="AV529" s="140"/>
      <c r="AW529" s="140"/>
      <c r="AX529" s="134"/>
      <c r="AY529" s="10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row>
    <row r="530" spans="1:71" ht="9.75" hidden="1" customHeight="1" x14ac:dyDescent="0.25">
      <c r="A530" s="87"/>
      <c r="B530" s="100" t="str">
        <f t="shared" ref="B530:C530" si="429">+B448</f>
        <v>Oil Tanker</v>
      </c>
      <c r="C530" s="100" t="str">
        <f t="shared" si="429"/>
        <v>Oil Tanker (DWT) 120,000 - 199,999</v>
      </c>
      <c r="D530" s="140"/>
      <c r="E530" s="140"/>
      <c r="F530" s="140"/>
      <c r="G530" s="140">
        <f>+rawWB2C!G532</f>
        <v>8.9315767217829194</v>
      </c>
      <c r="H530" s="140">
        <f>+rawWB2C!H532</f>
        <v>8.5861784618244155</v>
      </c>
      <c r="I530" s="140">
        <f>+rawWB2C!I532</f>
        <v>8.2589433898280049</v>
      </c>
      <c r="J530" s="140">
        <f>+rawWB2C!J532</f>
        <v>7.9323927093245254</v>
      </c>
      <c r="K530" s="140">
        <f>+rawWB2C!K532</f>
        <v>7.6189695855590163</v>
      </c>
      <c r="L530" s="140">
        <f>+rawWB2C!L532</f>
        <v>7.3187433246580298</v>
      </c>
      <c r="M530" s="140">
        <f>+rawWB2C!M532</f>
        <v>7.0317832327480891</v>
      </c>
      <c r="N530" s="140">
        <f>+rawWB2C!N532</f>
        <v>6.7581586159557299</v>
      </c>
      <c r="O530" s="140">
        <f>+rawWB2C!O532</f>
        <v>6.4983124295054653</v>
      </c>
      <c r="P530" s="140">
        <f>+rawWB2C!P532</f>
        <v>6.2541822250136239</v>
      </c>
      <c r="Q530" s="140">
        <f>+rawWB2C!Q532</f>
        <v>6.0280792031945216</v>
      </c>
      <c r="R530" s="140">
        <f>+rawWB2C!R532</f>
        <v>5.8223145647624781</v>
      </c>
      <c r="S530" s="140">
        <f>+rawWB2C!S532</f>
        <v>5.6391995104318067</v>
      </c>
      <c r="T530" s="140">
        <f>+rawWB2C!T532</f>
        <v>5.47890489674415</v>
      </c>
      <c r="U530" s="140">
        <f>+rawWB2C!U532</f>
        <v>5.3330402035505449</v>
      </c>
      <c r="V530" s="140">
        <f>+rawWB2C!V532</f>
        <v>5.1910745665293598</v>
      </c>
      <c r="W530" s="140">
        <f>+rawWB2C!W532</f>
        <v>5.0424771213589725</v>
      </c>
      <c r="X530" s="140">
        <f>+rawWB2C!X532</f>
        <v>4.8767170037177623</v>
      </c>
      <c r="Y530" s="140">
        <f>+rawWB2C!Y532</f>
        <v>4.6872682635392069</v>
      </c>
      <c r="Z530" s="140">
        <f>+rawWB2C!Z532</f>
        <v>4.4836246077772683</v>
      </c>
      <c r="AA530" s="140">
        <f>+rawWB2C!AA532</f>
        <v>4.2792846576409884</v>
      </c>
      <c r="AB530" s="140">
        <f>+rawWB2C!AB532</f>
        <v>4.0877470343394471</v>
      </c>
      <c r="AC530" s="140">
        <f>+rawWB2C!AC532</f>
        <v>3.9225103590816883</v>
      </c>
      <c r="AD530" s="140">
        <f>+rawWB2C!AD532</f>
        <v>3.7882630724100608</v>
      </c>
      <c r="AE530" s="140">
        <f>+rawWB2C!AE532</f>
        <v>3.6611724551033786</v>
      </c>
      <c r="AF530" s="140">
        <f>+rawWB2C!AF532</f>
        <v>3.5354738588874084</v>
      </c>
      <c r="AG530" s="140">
        <f>+rawWB2C!AG532</f>
        <v>3.4121221983913368</v>
      </c>
      <c r="AH530" s="140">
        <f>+rawWB2C!AH532</f>
        <v>3.2920723882443337</v>
      </c>
      <c r="AI530" s="140">
        <f>+rawWB2C!AI532</f>
        <v>3.1762336551903037</v>
      </c>
      <c r="AJ530" s="140">
        <f>+rawWB2C!AJ532</f>
        <v>3.0653324744319459</v>
      </c>
      <c r="AK530" s="140">
        <f>+rawWB2C!AK532</f>
        <v>2.9600496332866579</v>
      </c>
      <c r="AL530" s="140">
        <f>+rawWB2C!AL532</f>
        <v>2.8610659190718581</v>
      </c>
      <c r="AM530" s="140">
        <f>+rawWB2C!AM532</f>
        <v>2.7690621191049436</v>
      </c>
      <c r="AN530" s="140"/>
      <c r="AO530" s="140"/>
      <c r="AP530" s="140"/>
      <c r="AQ530" s="140"/>
      <c r="AR530" s="140"/>
      <c r="AS530" s="140"/>
      <c r="AT530" s="140"/>
      <c r="AU530" s="140"/>
      <c r="AV530" s="140"/>
      <c r="AW530" s="140"/>
      <c r="AX530" s="134"/>
      <c r="AY530" s="10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row>
    <row r="531" spans="1:71" ht="9.75" hidden="1" customHeight="1" x14ac:dyDescent="0.25">
      <c r="A531" s="87"/>
      <c r="B531" s="100" t="str">
        <f t="shared" ref="B531:C531" si="430">+B449</f>
        <v>Oil Tanker</v>
      </c>
      <c r="C531" s="100" t="str">
        <f t="shared" si="430"/>
        <v>Oil Tanker (DWT) &gt;200,000</v>
      </c>
      <c r="D531" s="140"/>
      <c r="E531" s="140"/>
      <c r="F531" s="140"/>
      <c r="G531" s="140">
        <f>+rawWB2C!G533</f>
        <v>5.5582531263904498</v>
      </c>
      <c r="H531" s="140">
        <f>+rawWB2C!H533</f>
        <v>5.3433066485102332</v>
      </c>
      <c r="I531" s="140">
        <f>+rawWB2C!I533</f>
        <v>5.1396633928292159</v>
      </c>
      <c r="J531" s="140">
        <f>+rawWB2C!J533</f>
        <v>4.9364460441603377</v>
      </c>
      <c r="K531" s="140">
        <f>+rawWB2C!K533</f>
        <v>4.7413981694324656</v>
      </c>
      <c r="L531" s="140">
        <f>+rawWB2C!L533</f>
        <v>4.5545628988796629</v>
      </c>
      <c r="M531" s="140">
        <f>+rawWB2C!M533</f>
        <v>4.3759833627359788</v>
      </c>
      <c r="N531" s="140">
        <f>+rawWB2C!N533</f>
        <v>4.2057026912354685</v>
      </c>
      <c r="O531" s="140">
        <f>+rawWB2C!O533</f>
        <v>4.0439965420070365</v>
      </c>
      <c r="P531" s="140">
        <f>+rawWB2C!P533</f>
        <v>3.8920706822589222</v>
      </c>
      <c r="Q531" s="140">
        <f>+rawWB2C!Q533</f>
        <v>3.7513634065942192</v>
      </c>
      <c r="R531" s="140">
        <f>+rawWB2C!R533</f>
        <v>3.6233130096160244</v>
      </c>
      <c r="S531" s="140">
        <f>+rawWB2C!S533</f>
        <v>3.5093577859274308</v>
      </c>
      <c r="T531" s="140">
        <f>+rawWB2C!T533</f>
        <v>3.4096040620972317</v>
      </c>
      <c r="U531" s="140">
        <f>+rawWB2C!U533</f>
        <v>3.3188302925570761</v>
      </c>
      <c r="V531" s="140">
        <f>+rawWB2C!V533</f>
        <v>3.2304829637043158</v>
      </c>
      <c r="W531" s="140">
        <f>+rawWB2C!W533</f>
        <v>3.1380085619363083</v>
      </c>
      <c r="X531" s="140">
        <f>+rawWB2C!X533</f>
        <v>3.0348535736504112</v>
      </c>
      <c r="Y531" s="140">
        <f>+rawWB2C!Y533</f>
        <v>2.9169568029917605</v>
      </c>
      <c r="Z531" s="140">
        <f>+rawWB2C!Z533</f>
        <v>2.7902263250966519</v>
      </c>
      <c r="AA531" s="140">
        <f>+rawWB2C!AA533</f>
        <v>2.6630625328491475</v>
      </c>
      <c r="AB531" s="140">
        <f>+rawWB2C!AB533</f>
        <v>2.5438658191333339</v>
      </c>
      <c r="AC531" s="140">
        <f>+rawWB2C!AC533</f>
        <v>2.4410365768332722</v>
      </c>
      <c r="AD531" s="140">
        <f>+rawWB2C!AD533</f>
        <v>2.357492492278507</v>
      </c>
      <c r="AE531" s="140">
        <f>+rawWB2C!AE533</f>
        <v>2.2784021095852767</v>
      </c>
      <c r="AF531" s="140">
        <f>+rawWB2C!AF533</f>
        <v>2.2001780023348334</v>
      </c>
      <c r="AG531" s="140">
        <f>+rawWB2C!AG533</f>
        <v>2.123414428113318</v>
      </c>
      <c r="AH531" s="140">
        <f>+rawWB2C!AH533</f>
        <v>2.0487056445068599</v>
      </c>
      <c r="AI531" s="140">
        <f>+rawWB2C!AI533</f>
        <v>1.976617476850596</v>
      </c>
      <c r="AJ531" s="140">
        <f>+rawWB2C!AJ533</f>
        <v>1.9076020214756031</v>
      </c>
      <c r="AK531" s="140">
        <f>+rawWB2C!AK533</f>
        <v>1.8420829424619425</v>
      </c>
      <c r="AL531" s="140">
        <f>+rawWB2C!AL533</f>
        <v>1.7804839038896887</v>
      </c>
      <c r="AM531" s="140">
        <f>+rawWB2C!AM533</f>
        <v>1.7232285698389027</v>
      </c>
      <c r="AN531" s="140"/>
      <c r="AO531" s="140"/>
      <c r="AP531" s="140"/>
      <c r="AQ531" s="140"/>
      <c r="AR531" s="140"/>
      <c r="AS531" s="140"/>
      <c r="AT531" s="140"/>
      <c r="AU531" s="140"/>
      <c r="AV531" s="140"/>
      <c r="AW531" s="140"/>
      <c r="AX531" s="134"/>
      <c r="AY531" s="10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row>
    <row r="532" spans="1:71" ht="9.75" hidden="1" customHeight="1" x14ac:dyDescent="0.25">
      <c r="A532" s="87"/>
      <c r="B532" s="100" t="str">
        <f t="shared" ref="B532:C532" si="431">+B450</f>
        <v>Other Liquids Tankers</v>
      </c>
      <c r="C532" s="100" t="str">
        <f t="shared" si="431"/>
        <v>Other Liquids Tankers (DWT) 0 - 999</v>
      </c>
      <c r="D532" s="140"/>
      <c r="E532" s="140"/>
      <c r="F532" s="140"/>
      <c r="G532" s="140">
        <f>+rawWB2C!G534</f>
        <v>1852.6045693963799</v>
      </c>
      <c r="H532" s="140">
        <f>+rawWB2C!H534</f>
        <v>1780.9614077695996</v>
      </c>
      <c r="I532" s="140">
        <f>+rawWB2C!I534</f>
        <v>1713.0856890100245</v>
      </c>
      <c r="J532" s="140">
        <f>+rawWB2C!J534</f>
        <v>1645.3519280308681</v>
      </c>
      <c r="K532" s="140">
        <f>+rawWB2C!K534</f>
        <v>1580.3411097476478</v>
      </c>
      <c r="L532" s="140">
        <f>+rawWB2C!L534</f>
        <v>1518.0676097684718</v>
      </c>
      <c r="M532" s="140">
        <f>+rawWB2C!M534</f>
        <v>1458.5458037014419</v>
      </c>
      <c r="N532" s="140">
        <f>+rawWB2C!N534</f>
        <v>1401.7900671546627</v>
      </c>
      <c r="O532" s="140">
        <f>+rawWB2C!O534</f>
        <v>1347.8922787402237</v>
      </c>
      <c r="P532" s="140">
        <f>+rawWB2C!P534</f>
        <v>1297.2543290861367</v>
      </c>
      <c r="Q532" s="140">
        <f>+rawWB2C!Q534</f>
        <v>1250.355611824401</v>
      </c>
      <c r="R532" s="140">
        <f>+rawWB2C!R534</f>
        <v>1207.6755205870161</v>
      </c>
      <c r="S532" s="140">
        <f>+rawWB2C!S534</f>
        <v>1169.6934490059807</v>
      </c>
      <c r="T532" s="140">
        <f>+rawWB2C!T534</f>
        <v>1136.4448364689435</v>
      </c>
      <c r="U532" s="140">
        <f>+rawWB2C!U534</f>
        <v>1106.1893053861709</v>
      </c>
      <c r="V532" s="140">
        <f>+rawWB2C!V534</f>
        <v>1076.7425239235788</v>
      </c>
      <c r="W532" s="140">
        <f>+rawWB2C!W534</f>
        <v>1045.9201602470864</v>
      </c>
      <c r="X532" s="140">
        <f>+rawWB2C!X534</f>
        <v>1011.5378825226122</v>
      </c>
      <c r="Y532" s="140">
        <f>+rawWB2C!Y534</f>
        <v>972.24206582037186</v>
      </c>
      <c r="Z532" s="140">
        <f>+rawWB2C!Z534</f>
        <v>930.0019128277836</v>
      </c>
      <c r="AA532" s="140">
        <f>+rawWB2C!AA534</f>
        <v>887.61733313655827</v>
      </c>
      <c r="AB532" s="140">
        <f>+rawWB2C!AB534</f>
        <v>847.88823633841491</v>
      </c>
      <c r="AC532" s="140">
        <f>+rawWB2C!AC534</f>
        <v>813.61453202506459</v>
      </c>
      <c r="AD532" s="140">
        <f>+rawWB2C!AD534</f>
        <v>785.76870541862013</v>
      </c>
      <c r="AE532" s="140">
        <f>+rawWB2C!AE534</f>
        <v>759.40732873408263</v>
      </c>
      <c r="AF532" s="140">
        <f>+rawWB2C!AF534</f>
        <v>733.33468770212698</v>
      </c>
      <c r="AG532" s="140">
        <f>+rawWB2C!AG534</f>
        <v>707.74885252474803</v>
      </c>
      <c r="AH532" s="140">
        <f>+rawWB2C!AH534</f>
        <v>682.84789340393672</v>
      </c>
      <c r="AI532" s="140">
        <f>+rawWB2C!AI534</f>
        <v>658.82040387394204</v>
      </c>
      <c r="AJ532" s="140">
        <f>+rawWB2C!AJ534</f>
        <v>635.81707079801299</v>
      </c>
      <c r="AK532" s="140">
        <f>+rawWB2C!AK534</f>
        <v>613.97910437164853</v>
      </c>
      <c r="AL532" s="140">
        <f>+rawWB2C!AL534</f>
        <v>593.44771479035205</v>
      </c>
      <c r="AM532" s="140">
        <f>+rawWB2C!AM534</f>
        <v>574.36411224962262</v>
      </c>
      <c r="AN532" s="140"/>
      <c r="AO532" s="140"/>
      <c r="AP532" s="140"/>
      <c r="AQ532" s="140"/>
      <c r="AR532" s="140"/>
      <c r="AS532" s="140"/>
      <c r="AT532" s="140"/>
      <c r="AU532" s="140"/>
      <c r="AV532" s="140"/>
      <c r="AW532" s="140"/>
      <c r="AX532" s="134"/>
      <c r="AY532" s="10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row>
    <row r="533" spans="1:71" ht="9.75" hidden="1" customHeight="1" x14ac:dyDescent="0.25">
      <c r="A533" s="87"/>
      <c r="B533" s="100" t="str">
        <f t="shared" ref="B533:C533" si="432">+B451</f>
        <v>Other Liquids Tankers</v>
      </c>
      <c r="C533" s="100" t="str">
        <f t="shared" si="432"/>
        <v>Other Liquids Tankers (DWT) &gt;1,000</v>
      </c>
      <c r="D533" s="140"/>
      <c r="E533" s="140"/>
      <c r="F533" s="140"/>
      <c r="G533" s="140">
        <f>+rawWB2C!G535</f>
        <v>40.318703374842201</v>
      </c>
      <c r="H533" s="140">
        <f>+rawWB2C!H535</f>
        <v>38.759515067643335</v>
      </c>
      <c r="I533" s="140">
        <f>+rawWB2C!I535</f>
        <v>37.28231857561849</v>
      </c>
      <c r="J533" s="140">
        <f>+rawWB2C!J535</f>
        <v>35.808211546793189</v>
      </c>
      <c r="K533" s="140">
        <f>+rawWB2C!K535</f>
        <v>34.393364610854263</v>
      </c>
      <c r="L533" s="140">
        <f>+rawWB2C!L535</f>
        <v>33.038090627809027</v>
      </c>
      <c r="M533" s="140">
        <f>+rawWB2C!M535</f>
        <v>31.742702457664667</v>
      </c>
      <c r="N533" s="140">
        <f>+rawWB2C!N535</f>
        <v>30.507512960428418</v>
      </c>
      <c r="O533" s="140">
        <f>+rawWB2C!O535</f>
        <v>29.334521713651018</v>
      </c>
      <c r="P533" s="140">
        <f>+rawWB2C!P535</f>
        <v>28.232475165056709</v>
      </c>
      <c r="Q533" s="140">
        <f>+rawWB2C!Q535</f>
        <v>27.211806479913278</v>
      </c>
      <c r="R533" s="140">
        <f>+rawWB2C!R535</f>
        <v>26.282948823488518</v>
      </c>
      <c r="S533" s="140">
        <f>+rawWB2C!S535</f>
        <v>25.456335361050204</v>
      </c>
      <c r="T533" s="140">
        <f>+rawWB2C!T535</f>
        <v>24.732737368985099</v>
      </c>
      <c r="U533" s="140">
        <f>+rawWB2C!U535</f>
        <v>24.07427856815633</v>
      </c>
      <c r="V533" s="140">
        <f>+rawWB2C!V535</f>
        <v>23.433420790546027</v>
      </c>
      <c r="W533" s="140">
        <f>+rawWB2C!W535</f>
        <v>22.762625868136379</v>
      </c>
      <c r="X533" s="140">
        <f>+rawWB2C!X535</f>
        <v>22.014355632909556</v>
      </c>
      <c r="Y533" s="140">
        <f>+rawWB2C!Y535</f>
        <v>21.159150802012469</v>
      </c>
      <c r="Z533" s="140">
        <f>+rawWB2C!Z535</f>
        <v>20.239867633251304</v>
      </c>
      <c r="AA533" s="140">
        <f>+rawWB2C!AA535</f>
        <v>19.31744126959688</v>
      </c>
      <c r="AB533" s="140">
        <f>+rawWB2C!AB535</f>
        <v>18.452806854020196</v>
      </c>
      <c r="AC533" s="140">
        <f>+rawWB2C!AC535</f>
        <v>17.706899529492077</v>
      </c>
      <c r="AD533" s="140">
        <f>+rawWB2C!AD535</f>
        <v>17.100883738686633</v>
      </c>
      <c r="AE533" s="140">
        <f>+rawWB2C!AE535</f>
        <v>16.527174408236991</v>
      </c>
      <c r="AF533" s="140">
        <f>+rawWB2C!AF535</f>
        <v>15.959748905066247</v>
      </c>
      <c r="AG533" s="140">
        <f>+rawWB2C!AG535</f>
        <v>15.402917881244223</v>
      </c>
      <c r="AH533" s="140">
        <f>+rawWB2C!AH535</f>
        <v>14.860991988840654</v>
      </c>
      <c r="AI533" s="140">
        <f>+rawWB2C!AI535</f>
        <v>14.338075636800333</v>
      </c>
      <c r="AJ533" s="140">
        <f>+rawWB2C!AJ535</f>
        <v>13.8374482615676</v>
      </c>
      <c r="AK533" s="140">
        <f>+rawWB2C!AK535</f>
        <v>13.362183056461671</v>
      </c>
      <c r="AL533" s="140">
        <f>+rawWB2C!AL535</f>
        <v>12.915353214801865</v>
      </c>
      <c r="AM533" s="140">
        <f>+rawWB2C!AM535</f>
        <v>12.500031929907403</v>
      </c>
      <c r="AN533" s="140"/>
      <c r="AO533" s="140"/>
      <c r="AP533" s="140"/>
      <c r="AQ533" s="140"/>
      <c r="AR533" s="140"/>
      <c r="AS533" s="140"/>
      <c r="AT533" s="140"/>
      <c r="AU533" s="140"/>
      <c r="AV533" s="140"/>
      <c r="AW533" s="140"/>
      <c r="AX533" s="134"/>
      <c r="AY533" s="10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row>
    <row r="534" spans="1:71" ht="9.75" hidden="1" customHeight="1" x14ac:dyDescent="0.25">
      <c r="A534" s="87"/>
      <c r="B534" s="100" t="str">
        <f t="shared" ref="B534:C534" si="433">+B452</f>
        <v>Ferry Passenger Only</v>
      </c>
      <c r="C534" s="100" t="str">
        <f t="shared" si="433"/>
        <v>Ferry Passenger Only (GT) 0 - 299</v>
      </c>
      <c r="D534" s="140"/>
      <c r="E534" s="140"/>
      <c r="F534" s="140"/>
      <c r="G534" s="140">
        <f>+rawWB2C!G536</f>
        <v>1090.4550794193401</v>
      </c>
      <c r="H534" s="140">
        <f>+rawWB2C!H536</f>
        <v>1048.2854492715328</v>
      </c>
      <c r="I534" s="140">
        <f>+rawWB2C!I536</f>
        <v>1008.3333604592217</v>
      </c>
      <c r="J534" s="140">
        <f>+rawWB2C!J536</f>
        <v>968.46482891826679</v>
      </c>
      <c r="K534" s="140">
        <f>+rawWB2C!K536</f>
        <v>930.19903912954624</v>
      </c>
      <c r="L534" s="140">
        <f>+rawWB2C!L536</f>
        <v>893.5444526693401</v>
      </c>
      <c r="M534" s="140">
        <f>+rawWB2C!M536</f>
        <v>858.50953111392505</v>
      </c>
      <c r="N534" s="140">
        <f>+rawWB2C!N536</f>
        <v>825.10273603957921</v>
      </c>
      <c r="O534" s="140">
        <f>+rawWB2C!O536</f>
        <v>793.37814779399196</v>
      </c>
      <c r="P534" s="140">
        <f>+rawWB2C!P536</f>
        <v>763.57232181048414</v>
      </c>
      <c r="Q534" s="140">
        <f>+rawWB2C!Q536</f>
        <v>735.96743229378922</v>
      </c>
      <c r="R534" s="140">
        <f>+rawWB2C!R536</f>
        <v>710.84565344864075</v>
      </c>
      <c r="S534" s="140">
        <f>+rawWB2C!S536</f>
        <v>688.48915947977207</v>
      </c>
      <c r="T534" s="140">
        <f>+rawWB2C!T536</f>
        <v>668.9188102408782</v>
      </c>
      <c r="U534" s="140">
        <f>+rawWB2C!U536</f>
        <v>651.11020818151428</v>
      </c>
      <c r="V534" s="140">
        <f>+rawWB2C!V536</f>
        <v>633.77764140019781</v>
      </c>
      <c r="W534" s="140">
        <f>+rawWB2C!W536</f>
        <v>615.63539799544776</v>
      </c>
      <c r="X534" s="140">
        <f>+rawWB2C!X536</f>
        <v>595.39776606578289</v>
      </c>
      <c r="Y534" s="140">
        <f>+rawWB2C!Y536</f>
        <v>572.26799318777955</v>
      </c>
      <c r="Z534" s="140">
        <f>+rawWB2C!Z536</f>
        <v>547.40516485025387</v>
      </c>
      <c r="AA534" s="140">
        <f>+rawWB2C!AA536</f>
        <v>522.45732602007683</v>
      </c>
      <c r="AB534" s="140">
        <f>+rawWB2C!AB536</f>
        <v>499.07252166412428</v>
      </c>
      <c r="AC534" s="140">
        <f>+rawWB2C!AC536</f>
        <v>478.89879674926743</v>
      </c>
      <c r="AD534" s="140">
        <f>+rawWB2C!AD536</f>
        <v>462.50856239206672</v>
      </c>
      <c r="AE534" s="140">
        <f>+rawWB2C!AE536</f>
        <v>446.99208489816391</v>
      </c>
      <c r="AF534" s="140">
        <f>+rawWB2C!AF536</f>
        <v>431.64555908427337</v>
      </c>
      <c r="AG534" s="140">
        <f>+rawWB2C!AG536</f>
        <v>416.58557035745645</v>
      </c>
      <c r="AH534" s="140">
        <f>+rawWB2C!AH536</f>
        <v>401.92870412477237</v>
      </c>
      <c r="AI534" s="140">
        <f>+rawWB2C!AI536</f>
        <v>387.78596776511063</v>
      </c>
      <c r="AJ534" s="140">
        <f>+rawWB2C!AJ536</f>
        <v>374.24605654466342</v>
      </c>
      <c r="AK534" s="140">
        <f>+rawWB2C!AK536</f>
        <v>361.39208770144876</v>
      </c>
      <c r="AL534" s="140">
        <f>+rawWB2C!AL536</f>
        <v>349.30717847348723</v>
      </c>
      <c r="AM534" s="140">
        <f>+rawWB2C!AM536</f>
        <v>338.07444609879673</v>
      </c>
      <c r="AN534" s="140"/>
      <c r="AO534" s="140"/>
      <c r="AP534" s="140"/>
      <c r="AQ534" s="140"/>
      <c r="AR534" s="140"/>
      <c r="AS534" s="140"/>
      <c r="AT534" s="140"/>
      <c r="AU534" s="140"/>
      <c r="AV534" s="140"/>
      <c r="AW534" s="140"/>
      <c r="AX534" s="134"/>
      <c r="AY534" s="10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row>
    <row r="535" spans="1:71" ht="9.75" hidden="1" customHeight="1" x14ac:dyDescent="0.25">
      <c r="A535" s="87"/>
      <c r="B535" s="100" t="str">
        <f t="shared" ref="B535:C535" si="434">+B453</f>
        <v>Ferry Passenger Only</v>
      </c>
      <c r="C535" s="100" t="str">
        <f t="shared" si="434"/>
        <v>Ferry Passenger Only (GT) 300 - 999</v>
      </c>
      <c r="D535" s="140"/>
      <c r="E535" s="140"/>
      <c r="F535" s="140"/>
      <c r="G535" s="140">
        <f>+rawWB2C!G537</f>
        <v>1440.63411158741</v>
      </c>
      <c r="H535" s="140">
        <f>+rawWB2C!H537</f>
        <v>1384.9225019938212</v>
      </c>
      <c r="I535" s="140">
        <f>+rawWB2C!I537</f>
        <v>1332.1405552098845</v>
      </c>
      <c r="J535" s="140">
        <f>+rawWB2C!J537</f>
        <v>1279.4689985352322</v>
      </c>
      <c r="K535" s="140">
        <f>+rawWB2C!K537</f>
        <v>1228.9148738244567</v>
      </c>
      <c r="L535" s="140">
        <f>+rawWB2C!L537</f>
        <v>1180.4893599290822</v>
      </c>
      <c r="M535" s="140">
        <f>+rawWB2C!M537</f>
        <v>1134.2036357006286</v>
      </c>
      <c r="N535" s="140">
        <f>+rawWB2C!N537</f>
        <v>1090.0688799906179</v>
      </c>
      <c r="O535" s="140">
        <f>+rawWB2C!O537</f>
        <v>1048.1565400279349</v>
      </c>
      <c r="P535" s="140">
        <f>+rawWB2C!P537</f>
        <v>1008.7791365508979</v>
      </c>
      <c r="Q535" s="140">
        <f>+rawWB2C!Q537</f>
        <v>972.3094586751904</v>
      </c>
      <c r="R535" s="140">
        <f>+rawWB2C!R537</f>
        <v>939.12029551649573</v>
      </c>
      <c r="S535" s="140">
        <f>+rawWB2C!S537</f>
        <v>909.58443619049694</v>
      </c>
      <c r="T535" s="140">
        <f>+rawWB2C!T537</f>
        <v>883.7294392985184</v>
      </c>
      <c r="U535" s="140">
        <f>+rawWB2C!U537</f>
        <v>860.20194138446686</v>
      </c>
      <c r="V535" s="140">
        <f>+rawWB2C!V537</f>
        <v>837.30334847789095</v>
      </c>
      <c r="W535" s="140">
        <f>+rawWB2C!W537</f>
        <v>813.33506660834155</v>
      </c>
      <c r="X535" s="140">
        <f>+rawWB2C!X537</f>
        <v>786.59850180536898</v>
      </c>
      <c r="Y535" s="140">
        <f>+rawWB2C!Y537</f>
        <v>756.04103966849277</v>
      </c>
      <c r="Z535" s="140">
        <f>+rawWB2C!Z537</f>
        <v>723.19398407712026</v>
      </c>
      <c r="AA535" s="140">
        <f>+rawWB2C!AA537</f>
        <v>690.23461848062436</v>
      </c>
      <c r="AB535" s="140">
        <f>+rawWB2C!AB537</f>
        <v>659.34022632838435</v>
      </c>
      <c r="AC535" s="140">
        <f>+rawWB2C!AC537</f>
        <v>632.68809106977346</v>
      </c>
      <c r="AD535" s="140">
        <f>+rawWB2C!AD537</f>
        <v>611.03444282919781</v>
      </c>
      <c r="AE535" s="140">
        <f>+rawWB2C!AE537</f>
        <v>590.53514194896547</v>
      </c>
      <c r="AF535" s="140">
        <f>+rawWB2C!AF537</f>
        <v>570.2603695176058</v>
      </c>
      <c r="AG535" s="140">
        <f>+rawWB2C!AG537</f>
        <v>550.36415014144654</v>
      </c>
      <c r="AH535" s="140">
        <f>+rawWB2C!AH537</f>
        <v>531.0005084268131</v>
      </c>
      <c r="AI535" s="140">
        <f>+rawWB2C!AI537</f>
        <v>512.3160996735744</v>
      </c>
      <c r="AJ535" s="140">
        <f>+rawWB2C!AJ537</f>
        <v>494.42810195575169</v>
      </c>
      <c r="AK535" s="140">
        <f>+rawWB2C!AK537</f>
        <v>477.44632404090402</v>
      </c>
      <c r="AL535" s="140">
        <f>+rawWB2C!AL537</f>
        <v>461.48057469659398</v>
      </c>
      <c r="AM535" s="140">
        <f>+rawWB2C!AM537</f>
        <v>446.64066269038068</v>
      </c>
      <c r="AN535" s="140"/>
      <c r="AO535" s="140"/>
      <c r="AP535" s="140"/>
      <c r="AQ535" s="140"/>
      <c r="AR535" s="140"/>
      <c r="AS535" s="140"/>
      <c r="AT535" s="140"/>
      <c r="AU535" s="140"/>
      <c r="AV535" s="140"/>
      <c r="AW535" s="140"/>
      <c r="AX535" s="134"/>
      <c r="AY535" s="10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row>
    <row r="536" spans="1:71" ht="9.75" hidden="1" customHeight="1" x14ac:dyDescent="0.25">
      <c r="A536" s="87"/>
      <c r="B536" s="100" t="str">
        <f t="shared" ref="B536:C536" si="435">+B454</f>
        <v>Ferry Passenger Only</v>
      </c>
      <c r="C536" s="100" t="str">
        <f t="shared" si="435"/>
        <v>Ferry Passenger Only (GT) 1,000 - 1,999</v>
      </c>
      <c r="D536" s="140"/>
      <c r="E536" s="140"/>
      <c r="F536" s="140"/>
      <c r="G536" s="140">
        <f>+rawWB2C!G538</f>
        <v>286.13440540917202</v>
      </c>
      <c r="H536" s="140">
        <f>+rawWB2C!H538</f>
        <v>275.06913341732371</v>
      </c>
      <c r="I536" s="140">
        <f>+rawWB2C!I538</f>
        <v>264.58574222320652</v>
      </c>
      <c r="J536" s="140">
        <f>+rawWB2C!J538</f>
        <v>254.12427637989779</v>
      </c>
      <c r="K536" s="140">
        <f>+rawWB2C!K538</f>
        <v>244.08336849166247</v>
      </c>
      <c r="L536" s="140">
        <f>+rawWB2C!L538</f>
        <v>234.46523886829911</v>
      </c>
      <c r="M536" s="140">
        <f>+rawWB2C!M538</f>
        <v>225.27210781960545</v>
      </c>
      <c r="N536" s="140">
        <f>+rawWB2C!N538</f>
        <v>216.50619565537949</v>
      </c>
      <c r="O536" s="140">
        <f>+rawWB2C!O538</f>
        <v>208.18169300889207</v>
      </c>
      <c r="P536" s="140">
        <f>+rawWB2C!P538</f>
        <v>200.360671807302</v>
      </c>
      <c r="Q536" s="140">
        <f>+rawWB2C!Q538</f>
        <v>193.11717430124114</v>
      </c>
      <c r="R536" s="140">
        <f>+rawWB2C!R538</f>
        <v>186.52524274134146</v>
      </c>
      <c r="S536" s="140">
        <f>+rawWB2C!S538</f>
        <v>180.6589193782348</v>
      </c>
      <c r="T536" s="140">
        <f>+rawWB2C!T538</f>
        <v>175.52367781825916</v>
      </c>
      <c r="U536" s="140">
        <f>+rawWB2C!U538</f>
        <v>170.85071709058016</v>
      </c>
      <c r="V536" s="140">
        <f>+rawWB2C!V538</f>
        <v>166.30266758006971</v>
      </c>
      <c r="W536" s="140">
        <f>+rawWB2C!W538</f>
        <v>161.5421596716001</v>
      </c>
      <c r="X536" s="140">
        <f>+rawWB2C!X538</f>
        <v>156.23182375004353</v>
      </c>
      <c r="Y536" s="140">
        <f>+rawWB2C!Y538</f>
        <v>150.16259271558329</v>
      </c>
      <c r="Z536" s="140">
        <f>+rawWB2C!Z538</f>
        <v>143.63860952964919</v>
      </c>
      <c r="AA536" s="140">
        <f>+rawWB2C!AA538</f>
        <v>137.09231966898133</v>
      </c>
      <c r="AB536" s="140">
        <f>+rawWB2C!AB538</f>
        <v>130.95616861032121</v>
      </c>
      <c r="AC536" s="140">
        <f>+rawWB2C!AC538</f>
        <v>125.662601830409</v>
      </c>
      <c r="AD536" s="140">
        <f>+rawWB2C!AD538</f>
        <v>121.36181947740101</v>
      </c>
      <c r="AE536" s="140">
        <f>+rawWB2C!AE538</f>
        <v>117.29031011809128</v>
      </c>
      <c r="AF536" s="140">
        <f>+rawWB2C!AF538</f>
        <v>113.2633959226048</v>
      </c>
      <c r="AG536" s="140">
        <f>+rawWB2C!AG538</f>
        <v>109.3116687940456</v>
      </c>
      <c r="AH536" s="140">
        <f>+rawWB2C!AH538</f>
        <v>105.46572063551713</v>
      </c>
      <c r="AI536" s="140">
        <f>+rawWB2C!AI538</f>
        <v>101.75467968068445</v>
      </c>
      <c r="AJ536" s="140">
        <f>+rawWB2C!AJ538</f>
        <v>98.20181948545418</v>
      </c>
      <c r="AK536" s="140">
        <f>+rawWB2C!AK538</f>
        <v>94.828949936293355</v>
      </c>
      <c r="AL536" s="140">
        <f>+rawWB2C!AL538</f>
        <v>91.657880919669665</v>
      </c>
      <c r="AM536" s="140">
        <f>+rawWB2C!AM538</f>
        <v>88.710422322050135</v>
      </c>
      <c r="AN536" s="140"/>
      <c r="AO536" s="140"/>
      <c r="AP536" s="140"/>
      <c r="AQ536" s="140"/>
      <c r="AR536" s="140"/>
      <c r="AS536" s="140"/>
      <c r="AT536" s="140"/>
      <c r="AU536" s="140"/>
      <c r="AV536" s="140"/>
      <c r="AW536" s="140"/>
      <c r="AX536" s="134"/>
      <c r="AY536" s="10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row>
    <row r="537" spans="1:71" ht="9.75" hidden="1" customHeight="1" x14ac:dyDescent="0.25">
      <c r="A537" s="87"/>
      <c r="B537" s="100" t="str">
        <f t="shared" ref="B537:C537" si="436">+B455</f>
        <v>Ferry Passenger Only</v>
      </c>
      <c r="C537" s="100" t="str">
        <f t="shared" si="436"/>
        <v>Ferry Passenger Only (GT) &gt;2,000</v>
      </c>
      <c r="D537" s="140"/>
      <c r="E537" s="140"/>
      <c r="F537" s="140"/>
      <c r="G537" s="140">
        <f>+rawWB2C!G539</f>
        <v>133.62508397317899</v>
      </c>
      <c r="H537" s="140">
        <f>+rawWB2C!H539</f>
        <v>128.45758970773963</v>
      </c>
      <c r="I537" s="140">
        <f>+rawWB2C!I539</f>
        <v>123.56183441877189</v>
      </c>
      <c r="J537" s="140">
        <f>+rawWB2C!J539</f>
        <v>118.67631829289512</v>
      </c>
      <c r="K537" s="140">
        <f>+rawWB2C!K539</f>
        <v>113.98720319744287</v>
      </c>
      <c r="L537" s="140">
        <f>+rawWB2C!L539</f>
        <v>109.49552601954817</v>
      </c>
      <c r="M537" s="140">
        <f>+rawWB2C!M539</f>
        <v>105.20232364634361</v>
      </c>
      <c r="N537" s="140">
        <f>+rawWB2C!N539</f>
        <v>101.10863296496197</v>
      </c>
      <c r="O537" s="140">
        <f>+rawWB2C!O539</f>
        <v>97.221081016844607</v>
      </c>
      <c r="P537" s="140">
        <f>+rawWB2C!P539</f>
        <v>93.568655460665795</v>
      </c>
      <c r="Q537" s="140">
        <f>+rawWB2C!Q539</f>
        <v>90.185934109408578</v>
      </c>
      <c r="R537" s="140">
        <f>+rawWB2C!R539</f>
        <v>87.107494776056015</v>
      </c>
      <c r="S537" s="140">
        <f>+rawWB2C!S539</f>
        <v>84.367915273591123</v>
      </c>
      <c r="T537" s="140">
        <f>+rawWB2C!T539</f>
        <v>81.969751782231029</v>
      </c>
      <c r="U537" s="140">
        <f>+rawWB2C!U539</f>
        <v>79.787473951130821</v>
      </c>
      <c r="V537" s="140">
        <f>+rawWB2C!V539</f>
        <v>77.663529796679796</v>
      </c>
      <c r="W537" s="140">
        <f>+rawWB2C!W539</f>
        <v>75.440367335267368</v>
      </c>
      <c r="X537" s="140">
        <f>+rawWB2C!X539</f>
        <v>72.960434583282989</v>
      </c>
      <c r="Y537" s="140">
        <f>+rawWB2C!Y539</f>
        <v>70.126096973750705</v>
      </c>
      <c r="Z537" s="140">
        <f>+rawWB2C!Z539</f>
        <v>67.079389606234287</v>
      </c>
      <c r="AA537" s="140">
        <f>+rawWB2C!AA539</f>
        <v>64.02226499693181</v>
      </c>
      <c r="AB537" s="140">
        <f>+rawWB2C!AB539</f>
        <v>61.156675662041962</v>
      </c>
      <c r="AC537" s="140">
        <f>+rawWB2C!AC539</f>
        <v>58.68457411776285</v>
      </c>
      <c r="AD537" s="140">
        <f>+rawWB2C!AD539</f>
        <v>56.676103999500604</v>
      </c>
      <c r="AE537" s="140">
        <f>+rawWB2C!AE539</f>
        <v>54.774704623017556</v>
      </c>
      <c r="AF537" s="140">
        <f>+rawWB2C!AF539</f>
        <v>52.894131237390653</v>
      </c>
      <c r="AG537" s="140">
        <f>+rawWB2C!AG539</f>
        <v>51.048670295223623</v>
      </c>
      <c r="AH537" s="140">
        <f>+rawWB2C!AH539</f>
        <v>49.25260824911993</v>
      </c>
      <c r="AI537" s="140">
        <f>+rawWB2C!AI539</f>
        <v>47.519548016435557</v>
      </c>
      <c r="AJ537" s="140">
        <f>+rawWB2C!AJ539</f>
        <v>45.860358373534297</v>
      </c>
      <c r="AK537" s="140">
        <f>+rawWB2C!AK539</f>
        <v>44.285224561531884</v>
      </c>
      <c r="AL537" s="140">
        <f>+rawWB2C!AL539</f>
        <v>42.804331821544366</v>
      </c>
      <c r="AM537" s="140">
        <f>+rawWB2C!AM539</f>
        <v>41.427865394687501</v>
      </c>
      <c r="AN537" s="140"/>
      <c r="AO537" s="140"/>
      <c r="AP537" s="140"/>
      <c r="AQ537" s="140"/>
      <c r="AR537" s="140"/>
      <c r="AS537" s="140"/>
      <c r="AT537" s="140"/>
      <c r="AU537" s="140"/>
      <c r="AV537" s="140"/>
      <c r="AW537" s="140"/>
      <c r="AX537" s="134"/>
      <c r="AY537" s="10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row>
    <row r="538" spans="1:71" ht="9.75" hidden="1" customHeight="1" x14ac:dyDescent="0.25">
      <c r="A538" s="87"/>
      <c r="B538" s="100" t="str">
        <f t="shared" ref="B538:C538" si="437">+B456</f>
        <v>Cruise</v>
      </c>
      <c r="C538" s="100" t="str">
        <f t="shared" si="437"/>
        <v>Cruise (GT) 0 - 1 999</v>
      </c>
      <c r="D538" s="140"/>
      <c r="E538" s="140"/>
      <c r="F538" s="140"/>
      <c r="G538" s="140">
        <f>+rawWB2C!G540</f>
        <v>1497.09989317645</v>
      </c>
      <c r="H538" s="140">
        <f>+rawWB2C!H540</f>
        <v>1439.2046621109116</v>
      </c>
      <c r="I538" s="140">
        <f>+rawWB2C!I540</f>
        <v>1384.3539222483062</v>
      </c>
      <c r="J538" s="140">
        <f>+rawWB2C!J540</f>
        <v>1329.617899245095</v>
      </c>
      <c r="K538" s="140">
        <f>+rawWB2C!K540</f>
        <v>1277.0823011391085</v>
      </c>
      <c r="L538" s="140">
        <f>+rawWB2C!L540</f>
        <v>1226.7587449379466</v>
      </c>
      <c r="M538" s="140">
        <f>+rawWB2C!M540</f>
        <v>1178.6588476492047</v>
      </c>
      <c r="N538" s="140">
        <f>+rawWB2C!N540</f>
        <v>1132.79422628048</v>
      </c>
      <c r="O538" s="140">
        <f>+rawWB2C!O540</f>
        <v>1089.2391284411208</v>
      </c>
      <c r="P538" s="140">
        <f>+rawWB2C!P540</f>
        <v>1048.3183241474615</v>
      </c>
      <c r="Q538" s="140">
        <f>+rawWB2C!Q540</f>
        <v>1010.4192140175898</v>
      </c>
      <c r="R538" s="140">
        <f>+rawWB2C!R540</f>
        <v>975.92919866959301</v>
      </c>
      <c r="S538" s="140">
        <f>+rawWB2C!S540</f>
        <v>945.2356787215582</v>
      </c>
      <c r="T538" s="140">
        <f>+rawWB2C!T540</f>
        <v>918.36729293662961</v>
      </c>
      <c r="U538" s="140">
        <f>+rawWB2C!U540</f>
        <v>893.91763265819554</v>
      </c>
      <c r="V538" s="140">
        <f>+rawWB2C!V540</f>
        <v>870.12152737470228</v>
      </c>
      <c r="W538" s="140">
        <f>+rawWB2C!W540</f>
        <v>845.21380657459804</v>
      </c>
      <c r="X538" s="140">
        <f>+rawWB2C!X540</f>
        <v>817.42929974633057</v>
      </c>
      <c r="Y538" s="140">
        <f>+rawWB2C!Y540</f>
        <v>785.67413517477098</v>
      </c>
      <c r="Z538" s="140">
        <f>+rawWB2C!Z540</f>
        <v>751.53963633049511</v>
      </c>
      <c r="AA538" s="140">
        <f>+rawWB2C!AA540</f>
        <v>717.28842548049874</v>
      </c>
      <c r="AB538" s="140">
        <f>+rawWB2C!AB540</f>
        <v>685.18312489178402</v>
      </c>
      <c r="AC538" s="140">
        <f>+rawWB2C!AC540</f>
        <v>657.4863568313466</v>
      </c>
      <c r="AD538" s="140">
        <f>+rawWB2C!AD540</f>
        <v>634.98399193029229</v>
      </c>
      <c r="AE538" s="140">
        <f>+rawWB2C!AE540</f>
        <v>613.68121913660116</v>
      </c>
      <c r="AF538" s="140">
        <f>+rawWB2C!AF540</f>
        <v>592.61177520422075</v>
      </c>
      <c r="AG538" s="140">
        <f>+rawWB2C!AG540</f>
        <v>571.93572174756491</v>
      </c>
      <c r="AH538" s="140">
        <f>+rawWB2C!AH540</f>
        <v>551.81312038104443</v>
      </c>
      <c r="AI538" s="140">
        <f>+rawWB2C!AI540</f>
        <v>532.39637457199478</v>
      </c>
      <c r="AJ538" s="140">
        <f>+rawWB2C!AJ540</f>
        <v>513.80725519942598</v>
      </c>
      <c r="AK538" s="140">
        <f>+rawWB2C!AK540</f>
        <v>496.15987499526653</v>
      </c>
      <c r="AL538" s="140">
        <f>+rawWB2C!AL540</f>
        <v>479.56834669144831</v>
      </c>
      <c r="AM538" s="140">
        <f>+rawWB2C!AM540</f>
        <v>464.14678301989983</v>
      </c>
      <c r="AN538" s="140"/>
      <c r="AO538" s="140"/>
      <c r="AP538" s="140"/>
      <c r="AQ538" s="140"/>
      <c r="AR538" s="140"/>
      <c r="AS538" s="140"/>
      <c r="AT538" s="140"/>
      <c r="AU538" s="140"/>
      <c r="AV538" s="140"/>
      <c r="AW538" s="140"/>
      <c r="AX538" s="134"/>
      <c r="AY538" s="10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row>
    <row r="539" spans="1:71" ht="9.75" hidden="1" customHeight="1" x14ac:dyDescent="0.25">
      <c r="A539" s="87"/>
      <c r="B539" s="100" t="str">
        <f t="shared" ref="B539:C539" si="438">+B457</f>
        <v>Cruise</v>
      </c>
      <c r="C539" s="100" t="str">
        <f t="shared" si="438"/>
        <v>Cruise (GT) 2,000 - 9,999</v>
      </c>
      <c r="D539" s="140"/>
      <c r="E539" s="140"/>
      <c r="F539" s="140"/>
      <c r="G539" s="140">
        <f>+rawWB2C!G541</f>
        <v>523.93234304436101</v>
      </c>
      <c r="H539" s="140">
        <f>+rawWB2C!H541</f>
        <v>503.67104705368183</v>
      </c>
      <c r="I539" s="140">
        <f>+rawWB2C!I541</f>
        <v>484.47521597726848</v>
      </c>
      <c r="J539" s="140">
        <f>+rawWB2C!J541</f>
        <v>465.31953176961326</v>
      </c>
      <c r="K539" s="140">
        <f>+rawWB2C!K541</f>
        <v>446.93391893618673</v>
      </c>
      <c r="L539" s="140">
        <f>+rawWB2C!L541</f>
        <v>429.32244302133819</v>
      </c>
      <c r="M539" s="140">
        <f>+rawWB2C!M541</f>
        <v>412.48916956941537</v>
      </c>
      <c r="N539" s="140">
        <f>+rawWB2C!N541</f>
        <v>396.43816412476656</v>
      </c>
      <c r="O539" s="140">
        <f>+rawWB2C!O541</f>
        <v>381.19541074103336</v>
      </c>
      <c r="P539" s="140">
        <f>+rawWB2C!P541</f>
        <v>366.87456750902487</v>
      </c>
      <c r="Q539" s="140">
        <f>+rawWB2C!Q541</f>
        <v>353.61121102884397</v>
      </c>
      <c r="R539" s="140">
        <f>+rawWB2C!R541</f>
        <v>341.54091790059368</v>
      </c>
      <c r="S539" s="140">
        <f>+rawWB2C!S541</f>
        <v>330.79926472437688</v>
      </c>
      <c r="T539" s="140">
        <f>+rawWB2C!T541</f>
        <v>321.39627406070827</v>
      </c>
      <c r="U539" s="140">
        <f>+rawWB2C!U541</f>
        <v>312.83975231175589</v>
      </c>
      <c r="V539" s="140">
        <f>+rawWB2C!V541</f>
        <v>304.51195184009993</v>
      </c>
      <c r="W539" s="140">
        <f>+rawWB2C!W541</f>
        <v>295.79512500832129</v>
      </c>
      <c r="X539" s="140">
        <f>+rawWB2C!X541</f>
        <v>286.07152417900073</v>
      </c>
      <c r="Y539" s="140">
        <f>+rawWB2C!Y541</f>
        <v>274.95833269888112</v>
      </c>
      <c r="Z539" s="140">
        <f>+rawWB2C!Z541</f>
        <v>263.01245785135779</v>
      </c>
      <c r="AA539" s="140">
        <f>+rawWB2C!AA541</f>
        <v>251.02573790398685</v>
      </c>
      <c r="AB539" s="140">
        <f>+rawWB2C!AB541</f>
        <v>239.79001112432681</v>
      </c>
      <c r="AC539" s="140">
        <f>+rawWB2C!AC541</f>
        <v>230.09711577993389</v>
      </c>
      <c r="AD539" s="140">
        <f>+rawWB2C!AD541</f>
        <v>222.22207897017637</v>
      </c>
      <c r="AE539" s="140">
        <f>+rawWB2C!AE541</f>
        <v>214.7668572351329</v>
      </c>
      <c r="AF539" s="140">
        <f>+rawWB2C!AF541</f>
        <v>207.39329240058331</v>
      </c>
      <c r="AG539" s="140">
        <f>+rawWB2C!AG541</f>
        <v>200.15740040578015</v>
      </c>
      <c r="AH539" s="140">
        <f>+rawWB2C!AH541</f>
        <v>193.11519718997499</v>
      </c>
      <c r="AI539" s="140">
        <f>+rawWB2C!AI541</f>
        <v>186.32001861010909</v>
      </c>
      <c r="AJ539" s="140">
        <f>+rawWB2C!AJ541</f>
        <v>179.81448019387372</v>
      </c>
      <c r="AK539" s="140">
        <f>+rawWB2C!AK541</f>
        <v>173.63851738664758</v>
      </c>
      <c r="AL539" s="140">
        <f>+rawWB2C!AL541</f>
        <v>167.83206563381069</v>
      </c>
      <c r="AM539" s="140">
        <f>+rawWB2C!AM541</f>
        <v>162.43506038074182</v>
      </c>
      <c r="AN539" s="140"/>
      <c r="AO539" s="140"/>
      <c r="AP539" s="140"/>
      <c r="AQ539" s="140"/>
      <c r="AR539" s="140"/>
      <c r="AS539" s="140"/>
      <c r="AT539" s="140"/>
      <c r="AU539" s="140"/>
      <c r="AV539" s="140"/>
      <c r="AW539" s="140"/>
      <c r="AX539" s="134"/>
      <c r="AY539" s="10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row>
    <row r="540" spans="1:71" ht="9.75" hidden="1" customHeight="1" x14ac:dyDescent="0.25">
      <c r="A540" s="87"/>
      <c r="B540" s="100" t="str">
        <f t="shared" ref="B540:C540" si="439">+B458</f>
        <v>Cruise</v>
      </c>
      <c r="C540" s="100" t="str">
        <f t="shared" si="439"/>
        <v>Cruise (GT) 10,000 - 59,999</v>
      </c>
      <c r="D540" s="140"/>
      <c r="E540" s="140"/>
      <c r="F540" s="140"/>
      <c r="G540" s="140">
        <f>+rawWB2C!G542</f>
        <v>159.230576542623</v>
      </c>
      <c r="H540" s="140">
        <f>+rawWB2C!H542</f>
        <v>153.07287720428798</v>
      </c>
      <c r="I540" s="140">
        <f>+rawWB2C!I542</f>
        <v>147.23898798158484</v>
      </c>
      <c r="J540" s="140">
        <f>+rawWB2C!J542</f>
        <v>141.41729996986555</v>
      </c>
      <c r="K540" s="140">
        <f>+rawWB2C!K542</f>
        <v>135.8296477273162</v>
      </c>
      <c r="L540" s="140">
        <f>+rawWB2C!L542</f>
        <v>130.47726683135306</v>
      </c>
      <c r="M540" s="140">
        <f>+rawWB2C!M542</f>
        <v>125.36139285939184</v>
      </c>
      <c r="N540" s="140">
        <f>+rawWB2C!N542</f>
        <v>120.48326138884848</v>
      </c>
      <c r="O540" s="140">
        <f>+rawWB2C!O542</f>
        <v>115.85076934744124</v>
      </c>
      <c r="P540" s="140">
        <f>+rawWB2C!P542</f>
        <v>111.49845906409583</v>
      </c>
      <c r="Q540" s="140">
        <f>+rawWB2C!Q542</f>
        <v>107.46753421804041</v>
      </c>
      <c r="R540" s="140">
        <f>+rawWB2C!R542</f>
        <v>103.79919848850325</v>
      </c>
      <c r="S540" s="140">
        <f>+rawWB2C!S542</f>
        <v>100.5346555547125</v>
      </c>
      <c r="T540" s="140">
        <f>+rawWB2C!T542</f>
        <v>97.676951416996971</v>
      </c>
      <c r="U540" s="140">
        <f>+rawWB2C!U542</f>
        <v>95.076501360089878</v>
      </c>
      <c r="V540" s="140">
        <f>+rawWB2C!V542</f>
        <v>92.545562989825086</v>
      </c>
      <c r="W540" s="140">
        <f>+rawWB2C!W542</f>
        <v>89.896393912036743</v>
      </c>
      <c r="X540" s="140">
        <f>+rawWB2C!X542</f>
        <v>86.941251732558925</v>
      </c>
      <c r="Y540" s="140">
        <f>+rawWB2C!Y542</f>
        <v>83.56379296311971</v>
      </c>
      <c r="Z540" s="140">
        <f>+rawWB2C!Z542</f>
        <v>79.93326973902451</v>
      </c>
      <c r="AA540" s="140">
        <f>+rawWB2C!AA542</f>
        <v>76.290333101472385</v>
      </c>
      <c r="AB540" s="140">
        <f>+rawWB2C!AB542</f>
        <v>72.875634091663059</v>
      </c>
      <c r="AC540" s="140">
        <f>+rawWB2C!AC542</f>
        <v>69.929823750795606</v>
      </c>
      <c r="AD540" s="140">
        <f>+rawWB2C!AD542</f>
        <v>67.536486771013287</v>
      </c>
      <c r="AE540" s="140">
        <f>+rawWB2C!AE542</f>
        <v>65.270737632057092</v>
      </c>
      <c r="AF540" s="140">
        <f>+rawWB2C!AF542</f>
        <v>63.029805199908431</v>
      </c>
      <c r="AG540" s="140">
        <f>+rawWB2C!AG542</f>
        <v>60.830713524372946</v>
      </c>
      <c r="AH540" s="140">
        <f>+rawWB2C!AH542</f>
        <v>58.690486655255938</v>
      </c>
      <c r="AI540" s="140">
        <f>+rawWB2C!AI542</f>
        <v>56.625334126791941</v>
      </c>
      <c r="AJ540" s="140">
        <f>+rawWB2C!AJ542</f>
        <v>54.648207410929629</v>
      </c>
      <c r="AK540" s="140">
        <f>+rawWB2C!AK542</f>
        <v>52.771243464046229</v>
      </c>
      <c r="AL540" s="140">
        <f>+rawWB2C!AL542</f>
        <v>51.006579242519329</v>
      </c>
      <c r="AM540" s="140">
        <f>+rawWB2C!AM542</f>
        <v>49.366351702726156</v>
      </c>
      <c r="AN540" s="140"/>
      <c r="AO540" s="140"/>
      <c r="AP540" s="140"/>
      <c r="AQ540" s="140"/>
      <c r="AR540" s="140"/>
      <c r="AS540" s="140"/>
      <c r="AT540" s="140"/>
      <c r="AU540" s="140"/>
      <c r="AV540" s="140"/>
      <c r="AW540" s="140"/>
      <c r="AX540" s="134"/>
      <c r="AY540" s="10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row>
    <row r="541" spans="1:71" ht="9.75" hidden="1" customHeight="1" x14ac:dyDescent="0.25">
      <c r="A541" s="87"/>
      <c r="B541" s="100" t="str">
        <f t="shared" ref="B541:C541" si="440">+B459</f>
        <v>Cruise</v>
      </c>
      <c r="C541" s="100" t="str">
        <f t="shared" si="440"/>
        <v>Cruise (GT) 60,000 - 99,999</v>
      </c>
      <c r="D541" s="140"/>
      <c r="E541" s="140"/>
      <c r="F541" s="140"/>
      <c r="G541" s="140">
        <f>+rawWB2C!G543</f>
        <v>171.019379934227</v>
      </c>
      <c r="H541" s="140">
        <f>+rawWB2C!H543</f>
        <v>164.40578884180533</v>
      </c>
      <c r="I541" s="140">
        <f>+rawWB2C!I543</f>
        <v>158.13998148787297</v>
      </c>
      <c r="J541" s="140">
        <f>+rawWB2C!J543</f>
        <v>151.88727867442654</v>
      </c>
      <c r="K541" s="140">
        <f>+rawWB2C!K543</f>
        <v>145.8859387147418</v>
      </c>
      <c r="L541" s="140">
        <f>+rawWB2C!L543</f>
        <v>140.13728866350999</v>
      </c>
      <c r="M541" s="140">
        <f>+rawWB2C!M543</f>
        <v>134.6426555754218</v>
      </c>
      <c r="N541" s="140">
        <f>+rawWB2C!N543</f>
        <v>129.40336650516807</v>
      </c>
      <c r="O541" s="140">
        <f>+rawWB2C!O543</f>
        <v>124.42790303782554</v>
      </c>
      <c r="P541" s="140">
        <f>+rawWB2C!P543</f>
        <v>119.7533648800123</v>
      </c>
      <c r="Q541" s="140">
        <f>+rawWB2C!Q543</f>
        <v>115.42400626873243</v>
      </c>
      <c r="R541" s="140">
        <f>+rawWB2C!R543</f>
        <v>111.48408144099002</v>
      </c>
      <c r="S541" s="140">
        <f>+rawWB2C!S543</f>
        <v>107.97784463378918</v>
      </c>
      <c r="T541" s="140">
        <f>+rawWB2C!T543</f>
        <v>104.90856736130024</v>
      </c>
      <c r="U541" s="140">
        <f>+rawWB2C!U543</f>
        <v>102.11559024636068</v>
      </c>
      <c r="V541" s="140">
        <f>+rawWB2C!V543</f>
        <v>99.397271188974344</v>
      </c>
      <c r="W541" s="140">
        <f>+rawWB2C!W543</f>
        <v>96.551968089145305</v>
      </c>
      <c r="X541" s="140">
        <f>+rawWB2C!X543</f>
        <v>93.378038846877587</v>
      </c>
      <c r="Y541" s="140">
        <f>+rawWB2C!Y543</f>
        <v>89.750526361244553</v>
      </c>
      <c r="Z541" s="140">
        <f>+rawWB2C!Z543</f>
        <v>85.851213527598119</v>
      </c>
      <c r="AA541" s="140">
        <f>+rawWB2C!AA543</f>
        <v>81.938568240359118</v>
      </c>
      <c r="AB541" s="140">
        <f>+rawWB2C!AB543</f>
        <v>78.271058393949133</v>
      </c>
      <c r="AC541" s="140">
        <f>+rawWB2C!AC543</f>
        <v>75.107151882788997</v>
      </c>
      <c r="AD541" s="140">
        <f>+rawWB2C!AD543</f>
        <v>72.536621679712937</v>
      </c>
      <c r="AE541" s="140">
        <f>+rawWB2C!AE543</f>
        <v>70.103125417598505</v>
      </c>
      <c r="AF541" s="140">
        <f>+rawWB2C!AF543</f>
        <v>67.696283193310165</v>
      </c>
      <c r="AG541" s="140">
        <f>+rawWB2C!AG543</f>
        <v>65.334379450105871</v>
      </c>
      <c r="AH541" s="140">
        <f>+rawWB2C!AH543</f>
        <v>63.035698631243257</v>
      </c>
      <c r="AI541" s="140">
        <f>+rawWB2C!AI543</f>
        <v>60.817650360891278</v>
      </c>
      <c r="AJ541" s="140">
        <f>+rawWB2C!AJ543</f>
        <v>58.694144986861204</v>
      </c>
      <c r="AK541" s="140">
        <f>+rawWB2C!AK543</f>
        <v>56.678218037874906</v>
      </c>
      <c r="AL541" s="140">
        <f>+rawWB2C!AL543</f>
        <v>54.782905042654654</v>
      </c>
      <c r="AM541" s="140">
        <f>+rawWB2C!AM543</f>
        <v>53.021241529922328</v>
      </c>
      <c r="AN541" s="140"/>
      <c r="AO541" s="140"/>
      <c r="AP541" s="140"/>
      <c r="AQ541" s="140"/>
      <c r="AR541" s="140"/>
      <c r="AS541" s="140"/>
      <c r="AT541" s="140"/>
      <c r="AU541" s="140"/>
      <c r="AV541" s="140"/>
      <c r="AW541" s="140"/>
      <c r="AX541" s="134"/>
      <c r="AY541" s="10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row>
    <row r="542" spans="1:71" ht="9.75" hidden="1" customHeight="1" x14ac:dyDescent="0.25">
      <c r="A542" s="87"/>
      <c r="B542" s="100" t="str">
        <f t="shared" ref="B542:C542" si="441">+B460</f>
        <v>Cruise</v>
      </c>
      <c r="C542" s="100" t="str">
        <f t="shared" si="441"/>
        <v>Cruise (GT) 100,000 - 149,999</v>
      </c>
      <c r="D542" s="140"/>
      <c r="E542" s="140"/>
      <c r="F542" s="140"/>
      <c r="G542" s="140">
        <f>+rawWB2C!G544</f>
        <v>150.667337152719</v>
      </c>
      <c r="H542" s="140">
        <f>+rawWB2C!H544</f>
        <v>144.84079188460177</v>
      </c>
      <c r="I542" s="140">
        <f>+rawWB2C!I544</f>
        <v>139.3206425922117</v>
      </c>
      <c r="J542" s="140">
        <f>+rawWB2C!J544</f>
        <v>133.81203834354929</v>
      </c>
      <c r="K542" s="140">
        <f>+rawWB2C!K544</f>
        <v>128.52488368644754</v>
      </c>
      <c r="L542" s="140">
        <f>+rawWB2C!L544</f>
        <v>123.46034775037381</v>
      </c>
      <c r="M542" s="140">
        <f>+rawWB2C!M544</f>
        <v>118.61959966479508</v>
      </c>
      <c r="N542" s="140">
        <f>+rawWB2C!N544</f>
        <v>114.00380855917847</v>
      </c>
      <c r="O542" s="140">
        <f>+rawWB2C!O544</f>
        <v>109.62044667344692</v>
      </c>
      <c r="P542" s="140">
        <f>+rawWB2C!P544</f>
        <v>105.50219868934497</v>
      </c>
      <c r="Q542" s="140">
        <f>+rawWB2C!Q544</f>
        <v>101.68805239907306</v>
      </c>
      <c r="R542" s="140">
        <f>+rawWB2C!R544</f>
        <v>98.216995594831729</v>
      </c>
      <c r="S542" s="140">
        <f>+rawWB2C!S544</f>
        <v>95.128016068821424</v>
      </c>
      <c r="T542" s="140">
        <f>+rawWB2C!T544</f>
        <v>92.423996010936065</v>
      </c>
      <c r="U542" s="140">
        <f>+rawWB2C!U544</f>
        <v>89.963395201844904</v>
      </c>
      <c r="V542" s="140">
        <f>+rawWB2C!V544</f>
        <v>87.56856781991074</v>
      </c>
      <c r="W542" s="140">
        <f>+rawWB2C!W544</f>
        <v>85.06186804349656</v>
      </c>
      <c r="X542" s="140">
        <f>+rawWB2C!X544</f>
        <v>82.26565005096532</v>
      </c>
      <c r="Y542" s="140">
        <f>+rawWB2C!Y544</f>
        <v>79.069827174582713</v>
      </c>
      <c r="Z542" s="140">
        <f>+rawWB2C!Z544</f>
        <v>75.634549362226707</v>
      </c>
      <c r="AA542" s="140">
        <f>+rawWB2C!AA544</f>
        <v>72.187525715677666</v>
      </c>
      <c r="AB542" s="140">
        <f>+rawWB2C!AB544</f>
        <v>68.95646533671659</v>
      </c>
      <c r="AC542" s="140">
        <f>+rawWB2C!AC544</f>
        <v>66.169077327123873</v>
      </c>
      <c r="AD542" s="140">
        <f>+rawWB2C!AD544</f>
        <v>63.904451289320086</v>
      </c>
      <c r="AE542" s="140">
        <f>+rawWB2C!AE544</f>
        <v>61.760551563307246</v>
      </c>
      <c r="AF542" s="140">
        <f>+rawWB2C!AF544</f>
        <v>59.640133929821978</v>
      </c>
      <c r="AG542" s="140">
        <f>+rawWB2C!AG544</f>
        <v>57.559306904624641</v>
      </c>
      <c r="AH542" s="140">
        <f>+rawWB2C!AH544</f>
        <v>55.534179003475309</v>
      </c>
      <c r="AI542" s="140">
        <f>+rawWB2C!AI544</f>
        <v>53.580088030284706</v>
      </c>
      <c r="AJ542" s="140">
        <f>+rawWB2C!AJ544</f>
        <v>51.709288941563599</v>
      </c>
      <c r="AK542" s="140">
        <f>+rawWB2C!AK544</f>
        <v>49.933265981972795</v>
      </c>
      <c r="AL542" s="140">
        <f>+rawWB2C!AL544</f>
        <v>48.263503396173427</v>
      </c>
      <c r="AM542" s="140">
        <f>+rawWB2C!AM544</f>
        <v>46.7114854288263</v>
      </c>
      <c r="AN542" s="140"/>
      <c r="AO542" s="140"/>
      <c r="AP542" s="140"/>
      <c r="AQ542" s="140"/>
      <c r="AR542" s="140"/>
      <c r="AS542" s="140"/>
      <c r="AT542" s="140"/>
      <c r="AU542" s="140"/>
      <c r="AV542" s="140"/>
      <c r="AW542" s="140"/>
      <c r="AX542" s="134"/>
      <c r="AY542" s="10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row>
    <row r="543" spans="1:71" ht="9.75" hidden="1" customHeight="1" x14ac:dyDescent="0.25">
      <c r="A543" s="87"/>
      <c r="B543" s="100" t="str">
        <f t="shared" ref="B543:C543" si="442">+B461</f>
        <v>Cruise</v>
      </c>
      <c r="C543" s="100" t="str">
        <f t="shared" si="442"/>
        <v>Cruise (GT) &gt;150,000</v>
      </c>
      <c r="D543" s="140"/>
      <c r="E543" s="140"/>
      <c r="F543" s="140"/>
      <c r="G543" s="140">
        <f>+rawWB2C!G545</f>
        <v>123.097134433649</v>
      </c>
      <c r="H543" s="140">
        <f>+rawWB2C!H545</f>
        <v>118.33677270092541</v>
      </c>
      <c r="I543" s="140">
        <f>+rawWB2C!I545</f>
        <v>113.82674038482767</v>
      </c>
      <c r="J543" s="140">
        <f>+rawWB2C!J545</f>
        <v>109.32614051657596</v>
      </c>
      <c r="K543" s="140">
        <f>+rawWB2C!K545</f>
        <v>105.00646778659963</v>
      </c>
      <c r="L543" s="140">
        <f>+rawWB2C!L545</f>
        <v>100.868677388572</v>
      </c>
      <c r="M543" s="140">
        <f>+rawWB2C!M545</f>
        <v>96.913724516165956</v>
      </c>
      <c r="N543" s="140">
        <f>+rawWB2C!N545</f>
        <v>93.142564363054589</v>
      </c>
      <c r="O543" s="140">
        <f>+rawWB2C!O545</f>
        <v>89.561301844474997</v>
      </c>
      <c r="P543" s="140">
        <f>+rawWB2C!P545</f>
        <v>86.196640761918957</v>
      </c>
      <c r="Q543" s="140">
        <f>+rawWB2C!Q545</f>
        <v>83.080434638442441</v>
      </c>
      <c r="R543" s="140">
        <f>+rawWB2C!R545</f>
        <v>80.24453699710142</v>
      </c>
      <c r="S543" s="140">
        <f>+rawWB2C!S545</f>
        <v>77.720801360951853</v>
      </c>
      <c r="T543" s="140">
        <f>+rawWB2C!T545</f>
        <v>75.511582515865285</v>
      </c>
      <c r="U543" s="140">
        <f>+rawWB2C!U545</f>
        <v>73.501240298977081</v>
      </c>
      <c r="V543" s="140">
        <f>+rawWB2C!V545</f>
        <v>71.544635810238276</v>
      </c>
      <c r="W543" s="140">
        <f>+rawWB2C!W545</f>
        <v>69.496630149600065</v>
      </c>
      <c r="X543" s="140">
        <f>+rawWB2C!X545</f>
        <v>67.212084417013614</v>
      </c>
      <c r="Y543" s="140">
        <f>+rawWB2C!Y545</f>
        <v>64.601056402086613</v>
      </c>
      <c r="Z543" s="140">
        <f>+rawWB2C!Z545</f>
        <v>61.794390653053789</v>
      </c>
      <c r="AA543" s="140">
        <f>+rawWB2C!AA545</f>
        <v>58.978128407806047</v>
      </c>
      <c r="AB543" s="140">
        <f>+rawWB2C!AB545</f>
        <v>56.338310904234866</v>
      </c>
      <c r="AC543" s="140">
        <f>+rawWB2C!AC545</f>
        <v>54.060979380231203</v>
      </c>
      <c r="AD543" s="140">
        <f>+rawWB2C!AD545</f>
        <v>52.210751048825102</v>
      </c>
      <c r="AE543" s="140">
        <f>+rawWB2C!AE545</f>
        <v>50.459157652588438</v>
      </c>
      <c r="AF543" s="140">
        <f>+rawWB2C!AF545</f>
        <v>48.726749425183151</v>
      </c>
      <c r="AG543" s="140">
        <f>+rawWB2C!AG545</f>
        <v>47.026687229259068</v>
      </c>
      <c r="AH543" s="140">
        <f>+rawWB2C!AH545</f>
        <v>45.372131927465745</v>
      </c>
      <c r="AI543" s="140">
        <f>+rawWB2C!AI545</f>
        <v>43.775614701050543</v>
      </c>
      <c r="AJ543" s="140">
        <f>+rawWB2C!AJ545</f>
        <v>42.24714800564977</v>
      </c>
      <c r="AK543" s="140">
        <f>+rawWB2C!AK545</f>
        <v>40.796114615497025</v>
      </c>
      <c r="AL543" s="140">
        <f>+rawWB2C!AL545</f>
        <v>39.431897304826165</v>
      </c>
      <c r="AM543" s="140">
        <f>+rawWB2C!AM545</f>
        <v>38.163878847870784</v>
      </c>
      <c r="AN543" s="140"/>
      <c r="AO543" s="140"/>
      <c r="AP543" s="140"/>
      <c r="AQ543" s="140"/>
      <c r="AR543" s="140"/>
      <c r="AS543" s="140"/>
      <c r="AT543" s="140"/>
      <c r="AU543" s="140"/>
      <c r="AV543" s="140"/>
      <c r="AW543" s="140"/>
      <c r="AX543" s="134"/>
      <c r="AY543" s="10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row>
    <row r="544" spans="1:71" ht="9.75" hidden="1" customHeight="1" x14ac:dyDescent="0.25">
      <c r="A544" s="87"/>
      <c r="B544" s="100" t="str">
        <f t="shared" ref="B544:C544" si="443">+B462</f>
        <v>Ferry RoRo and Passenger</v>
      </c>
      <c r="C544" s="100" t="str">
        <f t="shared" si="443"/>
        <v>Ferry RoRo and Passenger (GT) 0 - 1,999</v>
      </c>
      <c r="D544" s="140"/>
      <c r="E544" s="140"/>
      <c r="F544" s="140"/>
      <c r="G544" s="140">
        <f>+rawWB2C!G546</f>
        <v>730.19834139452303</v>
      </c>
      <c r="H544" s="140">
        <f>+rawWB2C!H546</f>
        <v>701.96041158677156</v>
      </c>
      <c r="I544" s="140">
        <f>+rawWB2C!I546</f>
        <v>675.20740769271788</v>
      </c>
      <c r="J544" s="140">
        <f>+rawWB2C!J546</f>
        <v>648.51035601724459</v>
      </c>
      <c r="K544" s="140">
        <f>+rawWB2C!K546</f>
        <v>622.88654375461203</v>
      </c>
      <c r="L544" s="140">
        <f>+rawWB2C!L546</f>
        <v>598.34163700614056</v>
      </c>
      <c r="M544" s="140">
        <f>+rawWB2C!M546</f>
        <v>574.88130187314846</v>
      </c>
      <c r="N544" s="140">
        <f>+rawWB2C!N546</f>
        <v>552.5112044569546</v>
      </c>
      <c r="O544" s="140">
        <f>+rawWB2C!O546</f>
        <v>531.26755842736543</v>
      </c>
      <c r="P544" s="140">
        <f>+rawWB2C!P546</f>
        <v>511.30876772812775</v>
      </c>
      <c r="Q544" s="140">
        <f>+rawWB2C!Q546</f>
        <v>492.82378387147668</v>
      </c>
      <c r="R544" s="140">
        <f>+rawWB2C!R546</f>
        <v>476.00155836964734</v>
      </c>
      <c r="S544" s="140">
        <f>+rawWB2C!S546</f>
        <v>461.03104273487452</v>
      </c>
      <c r="T544" s="140">
        <f>+rawWB2C!T546</f>
        <v>447.92620529181238</v>
      </c>
      <c r="U544" s="140">
        <f>+rawWB2C!U546</f>
        <v>436.00108161479943</v>
      </c>
      <c r="V544" s="140">
        <f>+rawWB2C!V546</f>
        <v>424.39472409059363</v>
      </c>
      <c r="W544" s="140">
        <f>+rawWB2C!W546</f>
        <v>412.24618510595394</v>
      </c>
      <c r="X544" s="140">
        <f>+rawWB2C!X546</f>
        <v>398.69451704763924</v>
      </c>
      <c r="Y544" s="140">
        <f>+rawWB2C!Y546</f>
        <v>383.20619285060445</v>
      </c>
      <c r="Z544" s="140">
        <f>+rawWB2C!Z546</f>
        <v>366.55736764259558</v>
      </c>
      <c r="AA544" s="140">
        <f>+rawWB2C!AA546</f>
        <v>349.85161709955304</v>
      </c>
      <c r="AB544" s="140">
        <f>+rawWB2C!AB546</f>
        <v>334.19251689742038</v>
      </c>
      <c r="AC544" s="140">
        <f>+rawWB2C!AC546</f>
        <v>320.68364271213812</v>
      </c>
      <c r="AD544" s="140">
        <f>+rawWB2C!AD546</f>
        <v>309.70829657585489</v>
      </c>
      <c r="AE544" s="140">
        <f>+rawWB2C!AE546</f>
        <v>299.31804176924106</v>
      </c>
      <c r="AF544" s="140">
        <f>+rawWB2C!AF546</f>
        <v>289.0415912239896</v>
      </c>
      <c r="AG544" s="140">
        <f>+rawWB2C!AG546</f>
        <v>278.95701369549789</v>
      </c>
      <c r="AH544" s="140">
        <f>+rawWB2C!AH546</f>
        <v>269.1423779391618</v>
      </c>
      <c r="AI544" s="140">
        <f>+rawWB2C!AI546</f>
        <v>259.67201751119802</v>
      </c>
      <c r="AJ544" s="140">
        <f>+rawWB2C!AJ546</f>
        <v>250.60532517109331</v>
      </c>
      <c r="AK544" s="140">
        <f>+rawWB2C!AK546</f>
        <v>241.99795847915203</v>
      </c>
      <c r="AL544" s="140">
        <f>+rawWB2C!AL546</f>
        <v>233.90557499568033</v>
      </c>
      <c r="AM544" s="140">
        <f>+rawWB2C!AM546</f>
        <v>226.3838322809826</v>
      </c>
      <c r="AN544" s="140"/>
      <c r="AO544" s="140"/>
      <c r="AP544" s="140"/>
      <c r="AQ544" s="140"/>
      <c r="AR544" s="140"/>
      <c r="AS544" s="140"/>
      <c r="AT544" s="140"/>
      <c r="AU544" s="140"/>
      <c r="AV544" s="140"/>
      <c r="AW544" s="140"/>
      <c r="AX544" s="134"/>
      <c r="AY544" s="10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row>
    <row r="545" spans="1:71" ht="9.75" hidden="1" customHeight="1" x14ac:dyDescent="0.25">
      <c r="A545" s="87"/>
      <c r="B545" s="100" t="str">
        <f t="shared" ref="B545:C545" si="444">+B463</f>
        <v>Ferry RoRo and Passenger</v>
      </c>
      <c r="C545" s="100" t="str">
        <f t="shared" si="444"/>
        <v>Ferry RoRo and Passenger (GT) 2,000 - 4,999</v>
      </c>
      <c r="D545" s="140"/>
      <c r="E545" s="140"/>
      <c r="F545" s="140"/>
      <c r="G545" s="140">
        <f>+rawWB2C!G547</f>
        <v>355.70460248244098</v>
      </c>
      <c r="H545" s="140">
        <f>+rawWB2C!H547</f>
        <v>341.94894045503793</v>
      </c>
      <c r="I545" s="140">
        <f>+rawWB2C!I547</f>
        <v>328.91663666046657</v>
      </c>
      <c r="J545" s="140">
        <f>+rawWB2C!J547</f>
        <v>315.91158910648068</v>
      </c>
      <c r="K545" s="140">
        <f>+rawWB2C!K547</f>
        <v>303.42935320115436</v>
      </c>
      <c r="L545" s="140">
        <f>+rawWB2C!L547</f>
        <v>291.47268909635818</v>
      </c>
      <c r="M545" s="140">
        <f>+rawWB2C!M547</f>
        <v>280.04435694396142</v>
      </c>
      <c r="N545" s="140">
        <f>+rawWB2C!N547</f>
        <v>269.1471168958339</v>
      </c>
      <c r="O545" s="140">
        <f>+rawWB2C!O547</f>
        <v>258.79860986991889</v>
      </c>
      <c r="P545" s="140">
        <f>+rawWB2C!P547</f>
        <v>249.0759998484497</v>
      </c>
      <c r="Q545" s="140">
        <f>+rawWB2C!Q547</f>
        <v>240.07133157973357</v>
      </c>
      <c r="R545" s="140">
        <f>+rawWB2C!R547</f>
        <v>231.87664981207777</v>
      </c>
      <c r="S545" s="140">
        <f>+rawWB2C!S547</f>
        <v>224.58399929378947</v>
      </c>
      <c r="T545" s="140">
        <f>+rawWB2C!T547</f>
        <v>218.20018447386116</v>
      </c>
      <c r="U545" s="140">
        <f>+rawWB2C!U547</f>
        <v>212.39104860403043</v>
      </c>
      <c r="V545" s="140">
        <f>+rawWB2C!V547</f>
        <v>206.73719463672026</v>
      </c>
      <c r="W545" s="140">
        <f>+rawWB2C!W547</f>
        <v>200.81922552435424</v>
      </c>
      <c r="X545" s="140">
        <f>+rawWB2C!X547</f>
        <v>194.21774421935578</v>
      </c>
      <c r="Y545" s="140">
        <f>+rawWB2C!Y547</f>
        <v>186.67285142885189</v>
      </c>
      <c r="Z545" s="140">
        <f>+rawWB2C!Z547</f>
        <v>178.562638878787</v>
      </c>
      <c r="AA545" s="140">
        <f>+rawWB2C!AA547</f>
        <v>170.42469604980818</v>
      </c>
      <c r="AB545" s="140">
        <f>+rawWB2C!AB547</f>
        <v>162.79661242256415</v>
      </c>
      <c r="AC545" s="140">
        <f>+rawWB2C!AC547</f>
        <v>156.21597747770207</v>
      </c>
      <c r="AD545" s="140">
        <f>+rawWB2C!AD547</f>
        <v>150.86951075325285</v>
      </c>
      <c r="AE545" s="140">
        <f>+rawWB2C!AE547</f>
        <v>145.80806203971628</v>
      </c>
      <c r="AF545" s="140">
        <f>+rawWB2C!AF547</f>
        <v>140.80205127673901</v>
      </c>
      <c r="AG545" s="140">
        <f>+rawWB2C!AG547</f>
        <v>135.88950842690886</v>
      </c>
      <c r="AH545" s="140">
        <f>+rawWB2C!AH547</f>
        <v>131.10846345281294</v>
      </c>
      <c r="AI545" s="140">
        <f>+rawWB2C!AI547</f>
        <v>126.49512677368423</v>
      </c>
      <c r="AJ545" s="140">
        <f>+rawWB2C!AJ547</f>
        <v>122.07843063533316</v>
      </c>
      <c r="AK545" s="140">
        <f>+rawWB2C!AK547</f>
        <v>117.88548774021453</v>
      </c>
      <c r="AL545" s="140">
        <f>+rawWB2C!AL547</f>
        <v>113.94341079078397</v>
      </c>
      <c r="AM545" s="140">
        <f>+rawWB2C!AM547</f>
        <v>110.27931248949631</v>
      </c>
      <c r="AN545" s="140"/>
      <c r="AO545" s="140"/>
      <c r="AP545" s="140"/>
      <c r="AQ545" s="140"/>
      <c r="AR545" s="140"/>
      <c r="AS545" s="140"/>
      <c r="AT545" s="140"/>
      <c r="AU545" s="140"/>
      <c r="AV545" s="140"/>
      <c r="AW545" s="140"/>
      <c r="AX545" s="134"/>
      <c r="AY545" s="10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row>
    <row r="546" spans="1:71" ht="9.75" hidden="1" customHeight="1" x14ac:dyDescent="0.25">
      <c r="A546" s="87"/>
      <c r="B546" s="100" t="str">
        <f t="shared" ref="B546:C546" si="445">+B464</f>
        <v>Ferry RoRo and Passenger</v>
      </c>
      <c r="C546" s="100" t="str">
        <f t="shared" si="445"/>
        <v>Ferry RoRo and Passenger (GT) 5,000 - 9,999</v>
      </c>
      <c r="D546" s="140"/>
      <c r="E546" s="140"/>
      <c r="F546" s="140"/>
      <c r="G546" s="140">
        <f>+rawWB2C!G548</f>
        <v>273.97360570272099</v>
      </c>
      <c r="H546" s="140">
        <f>+rawWB2C!H548</f>
        <v>263.37861115338382</v>
      </c>
      <c r="I546" s="140">
        <f>+rawWB2C!I548</f>
        <v>253.34076728998252</v>
      </c>
      <c r="J546" s="140">
        <f>+rawWB2C!J548</f>
        <v>243.32391694327731</v>
      </c>
      <c r="K546" s="140">
        <f>+rawWB2C!K548</f>
        <v>233.70975070998259</v>
      </c>
      <c r="L546" s="140">
        <f>+rawWB2C!L548</f>
        <v>224.50039453605166</v>
      </c>
      <c r="M546" s="140">
        <f>+rawWB2C!M548</f>
        <v>215.69797436743707</v>
      </c>
      <c r="N546" s="140">
        <f>+rawWB2C!N548</f>
        <v>207.30461615009162</v>
      </c>
      <c r="O546" s="140">
        <f>+rawWB2C!O548</f>
        <v>199.33390741103378</v>
      </c>
      <c r="P546" s="140">
        <f>+rawWB2C!P548</f>
        <v>191.84528200154162</v>
      </c>
      <c r="Q546" s="140">
        <f>+rawWB2C!Q548</f>
        <v>184.90963535395903</v>
      </c>
      <c r="R546" s="140">
        <f>+rawWB2C!R548</f>
        <v>178.59786290063005</v>
      </c>
      <c r="S546" s="140">
        <f>+rawWB2C!S548</f>
        <v>172.98086007389861</v>
      </c>
      <c r="T546" s="140">
        <f>+rawWB2C!T548</f>
        <v>168.06386785015991</v>
      </c>
      <c r="U546" s="140">
        <f>+rawWB2C!U548</f>
        <v>163.5895093820175</v>
      </c>
      <c r="V546" s="140">
        <f>+rawWB2C!V548</f>
        <v>159.23475336612628</v>
      </c>
      <c r="W546" s="140">
        <f>+rawWB2C!W548</f>
        <v>154.67656849914164</v>
      </c>
      <c r="X546" s="140">
        <f>+rawWB2C!X548</f>
        <v>149.59192347771881</v>
      </c>
      <c r="Y546" s="140">
        <f>+rawWB2C!Y548</f>
        <v>143.78063661769892</v>
      </c>
      <c r="Z546" s="140">
        <f>+rawWB2C!Z548</f>
        <v>137.53392471166887</v>
      </c>
      <c r="AA546" s="140">
        <f>+rawWB2C!AA548</f>
        <v>131.26585417140089</v>
      </c>
      <c r="AB546" s="140">
        <f>+rawWB2C!AB548</f>
        <v>125.39049140866828</v>
      </c>
      <c r="AC546" s="140">
        <f>+rawWB2C!AC548</f>
        <v>120.32190283524326</v>
      </c>
      <c r="AD546" s="140">
        <f>+rawWB2C!AD548</f>
        <v>116.20390504706656</v>
      </c>
      <c r="AE546" s="140">
        <f>+rawWB2C!AE548</f>
        <v>112.30543608026294</v>
      </c>
      <c r="AF546" s="140">
        <f>+rawWB2C!AF548</f>
        <v>108.44966696918651</v>
      </c>
      <c r="AG546" s="140">
        <f>+rawWB2C!AG548</f>
        <v>104.66588945170689</v>
      </c>
      <c r="AH546" s="140">
        <f>+rawWB2C!AH548</f>
        <v>100.9833952656931</v>
      </c>
      <c r="AI546" s="140">
        <f>+rawWB2C!AI548</f>
        <v>97.430074685974432</v>
      </c>
      <c r="AJ546" s="140">
        <f>+rawWB2C!AJ548</f>
        <v>94.028212135216293</v>
      </c>
      <c r="AK546" s="140">
        <f>+rawWB2C!AK548</f>
        <v>90.798690573043174</v>
      </c>
      <c r="AL546" s="140">
        <f>+rawWB2C!AL548</f>
        <v>87.762392959080245</v>
      </c>
      <c r="AM546" s="140">
        <f>+rawWB2C!AM548</f>
        <v>84.940202252951963</v>
      </c>
      <c r="AN546" s="140"/>
      <c r="AO546" s="140"/>
      <c r="AP546" s="140"/>
      <c r="AQ546" s="140"/>
      <c r="AR546" s="140"/>
      <c r="AS546" s="140"/>
      <c r="AT546" s="140"/>
      <c r="AU546" s="140"/>
      <c r="AV546" s="140"/>
      <c r="AW546" s="140"/>
      <c r="AX546" s="134"/>
      <c r="AY546" s="10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row>
    <row r="547" spans="1:71" ht="9.75" hidden="1" customHeight="1" x14ac:dyDescent="0.25">
      <c r="A547" s="87"/>
      <c r="B547" s="100" t="str">
        <f t="shared" ref="B547:C547" si="446">+B465</f>
        <v>Ferry RoRo and Passenger</v>
      </c>
      <c r="C547" s="100" t="str">
        <f t="shared" si="446"/>
        <v>Ferry RoRo and Passenger (GT) 10,000 - 19,999</v>
      </c>
      <c r="D547" s="140"/>
      <c r="E547" s="140"/>
      <c r="F547" s="140"/>
      <c r="G547" s="140">
        <f>+rawWB2C!G549</f>
        <v>181.21492435191499</v>
      </c>
      <c r="H547" s="140">
        <f>+rawWB2C!H549</f>
        <v>174.20705536087655</v>
      </c>
      <c r="I547" s="140">
        <f>+rawWB2C!I549</f>
        <v>167.56770369159079</v>
      </c>
      <c r="J547" s="140">
        <f>+rawWB2C!J549</f>
        <v>160.94223780714262</v>
      </c>
      <c r="K547" s="140">
        <f>+rawWB2C!K549</f>
        <v>154.58312010233834</v>
      </c>
      <c r="L547" s="140">
        <f>+rawWB2C!L549</f>
        <v>148.49175674597339</v>
      </c>
      <c r="M547" s="140">
        <f>+rawWB2C!M549</f>
        <v>142.66955390684265</v>
      </c>
      <c r="N547" s="140">
        <f>+rawWB2C!N549</f>
        <v>137.11791775374124</v>
      </c>
      <c r="O547" s="140">
        <f>+rawWB2C!O549</f>
        <v>131.84583551255341</v>
      </c>
      <c r="P547" s="140">
        <f>+rawWB2C!P549</f>
        <v>126.89261863751823</v>
      </c>
      <c r="Q547" s="140">
        <f>+rawWB2C!Q549</f>
        <v>122.3051596399641</v>
      </c>
      <c r="R547" s="140">
        <f>+rawWB2C!R549</f>
        <v>118.13035103121953</v>
      </c>
      <c r="S547" s="140">
        <f>+rawWB2C!S549</f>
        <v>114.4150853226129</v>
      </c>
      <c r="T547" s="140">
        <f>+rawWB2C!T549</f>
        <v>111.16282906391845</v>
      </c>
      <c r="U547" s="140">
        <f>+rawWB2C!U549</f>
        <v>108.20334495869565</v>
      </c>
      <c r="V547" s="140">
        <f>+rawWB2C!V549</f>
        <v>105.32296974894993</v>
      </c>
      <c r="W547" s="140">
        <f>+rawWB2C!W549</f>
        <v>102.30804017668689</v>
      </c>
      <c r="X547" s="140">
        <f>+rawWB2C!X549</f>
        <v>98.94489298391214</v>
      </c>
      <c r="Y547" s="140">
        <f>+rawWB2C!Y549</f>
        <v>95.101121588398755</v>
      </c>
      <c r="Z547" s="140">
        <f>+rawWB2C!Z549</f>
        <v>90.969346110991168</v>
      </c>
      <c r="AA547" s="140">
        <f>+rawWB2C!AA549</f>
        <v>86.82344334830087</v>
      </c>
      <c r="AB547" s="140">
        <f>+rawWB2C!AB549</f>
        <v>82.93729009694016</v>
      </c>
      <c r="AC547" s="140">
        <f>+rawWB2C!AC549</f>
        <v>79.584763153520541</v>
      </c>
      <c r="AD547" s="140">
        <f>+rawWB2C!AD549</f>
        <v>76.860987424279244</v>
      </c>
      <c r="AE547" s="140">
        <f>+rawWB2C!AE549</f>
        <v>74.282415093942561</v>
      </c>
      <c r="AF547" s="140">
        <f>+rawWB2C!AF549</f>
        <v>71.732085816821169</v>
      </c>
      <c r="AG547" s="140">
        <f>+rawWB2C!AG549</f>
        <v>69.229374087215547</v>
      </c>
      <c r="AH547" s="140">
        <f>+rawWB2C!AH549</f>
        <v>66.793654399425833</v>
      </c>
      <c r="AI547" s="140">
        <f>+rawWB2C!AI549</f>
        <v>64.443374275177248</v>
      </c>
      <c r="AJ547" s="140">
        <f>+rawWB2C!AJ549</f>
        <v>62.193273345892266</v>
      </c>
      <c r="AK547" s="140">
        <f>+rawWB2C!AK549</f>
        <v>60.05716427041768</v>
      </c>
      <c r="AL547" s="140">
        <f>+rawWB2C!AL549</f>
        <v>58.048859707600698</v>
      </c>
      <c r="AM547" s="140">
        <f>+rawWB2C!AM549</f>
        <v>56.182172316288117</v>
      </c>
      <c r="AN547" s="140"/>
      <c r="AO547" s="140"/>
      <c r="AP547" s="140"/>
      <c r="AQ547" s="140"/>
      <c r="AR547" s="140"/>
      <c r="AS547" s="140"/>
      <c r="AT547" s="140"/>
      <c r="AU547" s="140"/>
      <c r="AV547" s="140"/>
      <c r="AW547" s="140"/>
      <c r="AX547" s="134"/>
      <c r="AY547" s="10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row>
    <row r="548" spans="1:71" ht="9.75" hidden="1" customHeight="1" x14ac:dyDescent="0.25">
      <c r="A548" s="87"/>
      <c r="B548" s="100" t="str">
        <f t="shared" ref="B548:C548" si="447">+B466</f>
        <v>Ferry RoRo and Passenger</v>
      </c>
      <c r="C548" s="100" t="str">
        <f t="shared" si="447"/>
        <v>Ferry RoRo and Passenger (GT) &gt;20,000</v>
      </c>
      <c r="D548" s="140"/>
      <c r="E548" s="140"/>
      <c r="F548" s="140"/>
      <c r="G548" s="140">
        <f>+rawWB2C!G550</f>
        <v>140.632174515956</v>
      </c>
      <c r="H548" s="140">
        <f>+rawWB2C!H550</f>
        <v>135.193704928215</v>
      </c>
      <c r="I548" s="140">
        <f>+rawWB2C!I550</f>
        <v>130.0412238841341</v>
      </c>
      <c r="J548" s="140">
        <f>+rawWB2C!J550</f>
        <v>124.89951892885244</v>
      </c>
      <c r="K548" s="140">
        <f>+rawWB2C!K550</f>
        <v>119.96451396704897</v>
      </c>
      <c r="L548" s="140">
        <f>+rawWB2C!L550</f>
        <v>115.23730025859726</v>
      </c>
      <c r="M548" s="140">
        <f>+rawWB2C!M550</f>
        <v>110.71896906337042</v>
      </c>
      <c r="N548" s="140">
        <f>+rawWB2C!N550</f>
        <v>106.4106116412418</v>
      </c>
      <c r="O548" s="140">
        <f>+rawWB2C!O550</f>
        <v>102.31920254534764</v>
      </c>
      <c r="P548" s="140">
        <f>+rawWB2C!P550</f>
        <v>98.475249501874345</v>
      </c>
      <c r="Q548" s="140">
        <f>+rawWB2C!Q550</f>
        <v>94.915143530271422</v>
      </c>
      <c r="R548" s="140">
        <f>+rawWB2C!R550</f>
        <v>91.675275649988436</v>
      </c>
      <c r="S548" s="140">
        <f>+rawWB2C!S550</f>
        <v>88.792036880474839</v>
      </c>
      <c r="T548" s="140">
        <f>+rawWB2C!T550</f>
        <v>86.268117444042971</v>
      </c>
      <c r="U548" s="140">
        <f>+rawWB2C!U550</f>
        <v>83.971404374458032</v>
      </c>
      <c r="V548" s="140">
        <f>+rawWB2C!V550</f>
        <v>81.736083908348121</v>
      </c>
      <c r="W548" s="140">
        <f>+rawWB2C!W550</f>
        <v>79.396342282341521</v>
      </c>
      <c r="X548" s="140">
        <f>+rawWB2C!X550</f>
        <v>76.786365733066489</v>
      </c>
      <c r="Y548" s="140">
        <f>+rawWB2C!Y550</f>
        <v>73.803399889461204</v>
      </c>
      <c r="Z548" s="140">
        <f>+rawWB2C!Z550</f>
        <v>70.596927949704607</v>
      </c>
      <c r="AA548" s="140">
        <f>+rawWB2C!AA550</f>
        <v>67.37949250428521</v>
      </c>
      <c r="AB548" s="140">
        <f>+rawWB2C!AB550</f>
        <v>64.363636143692162</v>
      </c>
      <c r="AC548" s="140">
        <f>+rawWB2C!AC550</f>
        <v>61.761901458414016</v>
      </c>
      <c r="AD548" s="140">
        <f>+rawWB2C!AD550</f>
        <v>59.648110306460595</v>
      </c>
      <c r="AE548" s="140">
        <f>+rawWB2C!AE550</f>
        <v>57.647004518629878</v>
      </c>
      <c r="AF548" s="140">
        <f>+rawWB2C!AF550</f>
        <v>55.667816804064039</v>
      </c>
      <c r="AG548" s="140">
        <f>+rawWB2C!AG550</f>
        <v>53.725582774611098</v>
      </c>
      <c r="AH548" s="140">
        <f>+rawWB2C!AH550</f>
        <v>51.835338042118828</v>
      </c>
      <c r="AI548" s="140">
        <f>+rawWB2C!AI550</f>
        <v>50.0113988396675</v>
      </c>
      <c r="AJ548" s="140">
        <f>+rawWB2C!AJ550</f>
        <v>48.265203885265137</v>
      </c>
      <c r="AK548" s="140">
        <f>+rawWB2C!AK550</f>
        <v>46.607472518151695</v>
      </c>
      <c r="AL548" s="140">
        <f>+rawWB2C!AL550</f>
        <v>45.048924077567456</v>
      </c>
      <c r="AM548" s="140">
        <f>+rawWB2C!AM550</f>
        <v>43.600277902752374</v>
      </c>
      <c r="AN548" s="140"/>
      <c r="AO548" s="140"/>
      <c r="AP548" s="140"/>
      <c r="AQ548" s="140"/>
      <c r="AR548" s="140"/>
      <c r="AS548" s="140"/>
      <c r="AT548" s="140"/>
      <c r="AU548" s="140"/>
      <c r="AV548" s="140"/>
      <c r="AW548" s="140"/>
      <c r="AX548" s="134"/>
      <c r="AY548" s="10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row>
    <row r="549" spans="1:71" ht="9.75" hidden="1" customHeight="1" x14ac:dyDescent="0.25">
      <c r="A549" s="87"/>
      <c r="B549" s="100" t="str">
        <f t="shared" ref="B549:C549" si="448">+B467</f>
        <v>Refrigerated Bulk</v>
      </c>
      <c r="C549" s="100" t="str">
        <f t="shared" si="448"/>
        <v>Refrigerated Bulk (DWT) 0 - 1,999</v>
      </c>
      <c r="D549" s="140"/>
      <c r="E549" s="140"/>
      <c r="F549" s="140"/>
      <c r="G549" s="140">
        <f>+rawWB2C!G551</f>
        <v>218.05781997055499</v>
      </c>
      <c r="H549" s="140">
        <f>+rawWB2C!H551</f>
        <v>209.62517767969422</v>
      </c>
      <c r="I549" s="140">
        <f>+rawWB2C!I551</f>
        <v>201.6359761489704</v>
      </c>
      <c r="J549" s="140">
        <f>+rawWB2C!J551</f>
        <v>193.66348352884594</v>
      </c>
      <c r="K549" s="140">
        <f>+rawWB2C!K551</f>
        <v>186.01149046809269</v>
      </c>
      <c r="L549" s="140">
        <f>+rawWB2C!L551</f>
        <v>178.68168902437716</v>
      </c>
      <c r="M549" s="140">
        <f>+rawWB2C!M551</f>
        <v>171.67577125536531</v>
      </c>
      <c r="N549" s="140">
        <f>+rawWB2C!N551</f>
        <v>164.99542921872322</v>
      </c>
      <c r="O549" s="140">
        <f>+rawWB2C!O551</f>
        <v>158.65147733766091</v>
      </c>
      <c r="P549" s="140">
        <f>+rawWB2C!P551</f>
        <v>152.69121949756141</v>
      </c>
      <c r="Q549" s="140">
        <f>+rawWB2C!Q551</f>
        <v>147.17108194935187</v>
      </c>
      <c r="R549" s="140">
        <f>+rawWB2C!R551</f>
        <v>142.14749094395947</v>
      </c>
      <c r="S549" s="140">
        <f>+rawWB2C!S551</f>
        <v>137.67687273231127</v>
      </c>
      <c r="T549" s="140">
        <f>+rawWB2C!T551</f>
        <v>133.76339865012531</v>
      </c>
      <c r="U549" s="140">
        <f>+rawWB2C!U551</f>
        <v>130.20222037228569</v>
      </c>
      <c r="V549" s="140">
        <f>+rawWB2C!V551</f>
        <v>126.73623465846748</v>
      </c>
      <c r="W549" s="140">
        <f>+rawWB2C!W551</f>
        <v>123.10833826834607</v>
      </c>
      <c r="X549" s="140">
        <f>+rawWB2C!X551</f>
        <v>119.06142796159681</v>
      </c>
      <c r="Y549" s="140">
        <f>+rawWB2C!Y551</f>
        <v>114.43617750847666</v>
      </c>
      <c r="Z549" s="140">
        <f>+rawWB2C!Z551</f>
        <v>109.46436872157099</v>
      </c>
      <c r="AA549" s="140">
        <f>+rawWB2C!AA551</f>
        <v>104.47556042404629</v>
      </c>
      <c r="AB549" s="140">
        <f>+rawWB2C!AB551</f>
        <v>99.799311439069982</v>
      </c>
      <c r="AC549" s="140">
        <f>+rawWB2C!AC551</f>
        <v>95.76518058980858</v>
      </c>
      <c r="AD549" s="140">
        <f>+rawWB2C!AD551</f>
        <v>92.48763267408809</v>
      </c>
      <c r="AE549" s="140">
        <f>+rawWB2C!AE551</f>
        <v>89.384809531896565</v>
      </c>
      <c r="AF549" s="140">
        <f>+rawWB2C!AF551</f>
        <v>86.315971551994835</v>
      </c>
      <c r="AG549" s="140">
        <f>+rawWB2C!AG551</f>
        <v>83.304432266672322</v>
      </c>
      <c r="AH549" s="140">
        <f>+rawWB2C!AH551</f>
        <v>80.373505208217978</v>
      </c>
      <c r="AI549" s="140">
        <f>+rawWB2C!AI551</f>
        <v>77.545388473094576</v>
      </c>
      <c r="AJ549" s="140">
        <f>+rawWB2C!AJ551</f>
        <v>74.837818414456535</v>
      </c>
      <c r="AK549" s="140">
        <f>+rawWB2C!AK551</f>
        <v>72.267415949631157</v>
      </c>
      <c r="AL549" s="140">
        <f>+rawWB2C!AL551</f>
        <v>69.85080199594627</v>
      </c>
      <c r="AM549" s="140">
        <f>+rawWB2C!AM551</f>
        <v>67.604597470729189</v>
      </c>
      <c r="AN549" s="140"/>
      <c r="AO549" s="140"/>
      <c r="AP549" s="140"/>
      <c r="AQ549" s="140"/>
      <c r="AR549" s="140"/>
      <c r="AS549" s="140"/>
      <c r="AT549" s="140"/>
      <c r="AU549" s="140"/>
      <c r="AV549" s="140"/>
      <c r="AW549" s="140"/>
      <c r="AX549" s="134"/>
      <c r="AY549" s="10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row>
    <row r="550" spans="1:71" ht="9.75" hidden="1" customHeight="1" x14ac:dyDescent="0.25">
      <c r="A550" s="87"/>
      <c r="B550" s="100" t="str">
        <f t="shared" ref="B550:C550" si="449">+B468</f>
        <v>Refrigerated Bulk</v>
      </c>
      <c r="C550" s="100" t="str">
        <f t="shared" si="449"/>
        <v>Refrigerated Bulk (DWT) 2,000 - 5,999</v>
      </c>
      <c r="D550" s="140"/>
      <c r="E550" s="140"/>
      <c r="F550" s="140"/>
      <c r="G550" s="140">
        <f>+rawWB2C!G552</f>
        <v>113.917969197131</v>
      </c>
      <c r="H550" s="140">
        <f>+rawWB2C!H552</f>
        <v>109.51258036553386</v>
      </c>
      <c r="I550" s="140">
        <f>+rawWB2C!I552</f>
        <v>105.33885426843925</v>
      </c>
      <c r="J550" s="140">
        <f>+rawWB2C!J552</f>
        <v>101.17385725596644</v>
      </c>
      <c r="K550" s="140">
        <f>+rawWB2C!K552</f>
        <v>97.176295921503595</v>
      </c>
      <c r="L550" s="140">
        <f>+rawWB2C!L552</f>
        <v>93.347054231391226</v>
      </c>
      <c r="M550" s="140">
        <f>+rawWB2C!M552</f>
        <v>89.687016151969459</v>
      </c>
      <c r="N550" s="140">
        <f>+rawWB2C!N552</f>
        <v>86.19706564957859</v>
      </c>
      <c r="O550" s="140">
        <f>+rawWB2C!O552</f>
        <v>82.882852405254113</v>
      </c>
      <c r="P550" s="140">
        <f>+rawWB2C!P552</f>
        <v>79.769088958810883</v>
      </c>
      <c r="Q550" s="140">
        <f>+rawWB2C!Q552</f>
        <v>76.885253564759097</v>
      </c>
      <c r="R550" s="140">
        <f>+rawWB2C!R552</f>
        <v>74.260824477608935</v>
      </c>
      <c r="S550" s="140">
        <f>+rawWB2C!S552</f>
        <v>71.925279951870564</v>
      </c>
      <c r="T550" s="140">
        <f>+rawWB2C!T552</f>
        <v>69.880799180630945</v>
      </c>
      <c r="U550" s="140">
        <f>+rawWB2C!U552</f>
        <v>68.020365111285457</v>
      </c>
      <c r="V550" s="140">
        <f>+rawWB2C!V552</f>
        <v>66.209661629806305</v>
      </c>
      <c r="W550" s="140">
        <f>+rawWB2C!W552</f>
        <v>64.314372622165848</v>
      </c>
      <c r="X550" s="140">
        <f>+rawWB2C!X552</f>
        <v>62.200181974336452</v>
      </c>
      <c r="Y550" s="140">
        <f>+rawWB2C!Y552</f>
        <v>59.783854329133426</v>
      </c>
      <c r="Z550" s="140">
        <f>+rawWB2C!Z552</f>
        <v>57.186477356744973</v>
      </c>
      <c r="AA550" s="140">
        <f>+rawWB2C!AA552</f>
        <v>54.580219484202033</v>
      </c>
      <c r="AB550" s="140">
        <f>+rawWB2C!AB552</f>
        <v>52.137249138536006</v>
      </c>
      <c r="AC550" s="140">
        <f>+rawWB2C!AC552</f>
        <v>50.029734746777834</v>
      </c>
      <c r="AD550" s="140">
        <f>+rawWB2C!AD552</f>
        <v>48.317475115109573</v>
      </c>
      <c r="AE550" s="140">
        <f>+rawWB2C!AE552</f>
        <v>46.696495362197936</v>
      </c>
      <c r="AF550" s="140">
        <f>+rawWB2C!AF552</f>
        <v>45.093270169390649</v>
      </c>
      <c r="AG550" s="140">
        <f>+rawWB2C!AG552</f>
        <v>43.519979013918004</v>
      </c>
      <c r="AH550" s="140">
        <f>+rawWB2C!AH552</f>
        <v>41.988801373010077</v>
      </c>
      <c r="AI550" s="140">
        <f>+rawWB2C!AI552</f>
        <v>40.511333996874782</v>
      </c>
      <c r="AJ550" s="140">
        <f>+rawWB2C!AJ552</f>
        <v>39.096842727629536</v>
      </c>
      <c r="AK550" s="140">
        <f>+rawWB2C!AK552</f>
        <v>37.754010680369106</v>
      </c>
      <c r="AL550" s="140">
        <f>+rawWB2C!AL552</f>
        <v>36.491520970188539</v>
      </c>
      <c r="AM550" s="140">
        <f>+rawWB2C!AM552</f>
        <v>35.318056712182617</v>
      </c>
      <c r="AN550" s="140"/>
      <c r="AO550" s="140"/>
      <c r="AP550" s="140"/>
      <c r="AQ550" s="140"/>
      <c r="AR550" s="140"/>
      <c r="AS550" s="140"/>
      <c r="AT550" s="140"/>
      <c r="AU550" s="140"/>
      <c r="AV550" s="140"/>
      <c r="AW550" s="140"/>
      <c r="AX550" s="134"/>
      <c r="AY550" s="10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row>
    <row r="551" spans="1:71" ht="9.75" hidden="1" customHeight="1" x14ac:dyDescent="0.25">
      <c r="A551" s="87"/>
      <c r="B551" s="100" t="str">
        <f t="shared" ref="B551:C551" si="450">+B469</f>
        <v>Refrigerated Bulk</v>
      </c>
      <c r="C551" s="100" t="str">
        <f t="shared" si="450"/>
        <v>Refrigerated Bulk (DWT) 6,000 - 9,999</v>
      </c>
      <c r="D551" s="140"/>
      <c r="E551" s="140"/>
      <c r="F551" s="140"/>
      <c r="G551" s="140">
        <f>+rawWB2C!G553</f>
        <v>85.913834674250893</v>
      </c>
      <c r="H551" s="140">
        <f>+rawWB2C!H553</f>
        <v>82.591410210216821</v>
      </c>
      <c r="I551" s="140">
        <f>+rawWB2C!I553</f>
        <v>79.44369948109663</v>
      </c>
      <c r="J551" s="140">
        <f>+rawWB2C!J553</f>
        <v>76.302571990234114</v>
      </c>
      <c r="K551" s="140">
        <f>+rawWB2C!K553</f>
        <v>73.287719934761654</v>
      </c>
      <c r="L551" s="140">
        <f>+rawWB2C!L553</f>
        <v>70.399809978056155</v>
      </c>
      <c r="M551" s="140">
        <f>+rawWB2C!M553</f>
        <v>67.639508783494279</v>
      </c>
      <c r="N551" s="140">
        <f>+rawWB2C!N553</f>
        <v>65.00748301445276</v>
      </c>
      <c r="O551" s="140">
        <f>+rawWB2C!O553</f>
        <v>62.507993506740597</v>
      </c>
      <c r="P551" s="140">
        <f>+rawWB2C!P553</f>
        <v>60.159677785894807</v>
      </c>
      <c r="Q551" s="140">
        <f>+rawWB2C!Q553</f>
        <v>57.984767549884744</v>
      </c>
      <c r="R551" s="140">
        <f>+rawWB2C!R553</f>
        <v>56.005494496679788</v>
      </c>
      <c r="S551" s="140">
        <f>+rawWB2C!S553</f>
        <v>54.244090324249264</v>
      </c>
      <c r="T551" s="140">
        <f>+rawWB2C!T553</f>
        <v>52.702198520762053</v>
      </c>
      <c r="U551" s="140">
        <f>+rawWB2C!U553</f>
        <v>51.299109735186008</v>
      </c>
      <c r="V551" s="140">
        <f>+rawWB2C!V553</f>
        <v>49.933526406688536</v>
      </c>
      <c r="W551" s="140">
        <f>+rawWB2C!W553</f>
        <v>48.504150974437167</v>
      </c>
      <c r="X551" s="140">
        <f>+rawWB2C!X553</f>
        <v>46.909685877599422</v>
      </c>
      <c r="Y551" s="140">
        <f>+rawWB2C!Y553</f>
        <v>45.087357273149344</v>
      </c>
      <c r="Z551" s="140">
        <f>+rawWB2C!Z553</f>
        <v>43.128486189287827</v>
      </c>
      <c r="AA551" s="140">
        <f>+rawWB2C!AA553</f>
        <v>41.162917372022086</v>
      </c>
      <c r="AB551" s="140">
        <f>+rawWB2C!AB553</f>
        <v>39.320495567359735</v>
      </c>
      <c r="AC551" s="140">
        <f>+rawWB2C!AC553</f>
        <v>37.731065521308004</v>
      </c>
      <c r="AD551" s="140">
        <f>+rawWB2C!AD553</f>
        <v>36.439725867420933</v>
      </c>
      <c r="AE551" s="140">
        <f>+rawWB2C!AE553</f>
        <v>35.217227015980157</v>
      </c>
      <c r="AF551" s="140">
        <f>+rawWB2C!AF553</f>
        <v>34.008118170982343</v>
      </c>
      <c r="AG551" s="140">
        <f>+rawWB2C!AG553</f>
        <v>32.821584762966303</v>
      </c>
      <c r="AH551" s="140">
        <f>+rawWB2C!AH553</f>
        <v>31.666812222470682</v>
      </c>
      <c r="AI551" s="140">
        <f>+rawWB2C!AI553</f>
        <v>30.552546503159704</v>
      </c>
      <c r="AJ551" s="140">
        <f>+rawWB2C!AJ553</f>
        <v>29.485775651198555</v>
      </c>
      <c r="AK551" s="140">
        <f>+rawWB2C!AK553</f>
        <v>28.473048235877638</v>
      </c>
      <c r="AL551" s="140">
        <f>+rawWB2C!AL553</f>
        <v>27.520912826487564</v>
      </c>
      <c r="AM551" s="140">
        <f>+rawWB2C!AM553</f>
        <v>26.635917992318745</v>
      </c>
      <c r="AN551" s="140"/>
      <c r="AO551" s="140"/>
      <c r="AP551" s="140"/>
      <c r="AQ551" s="140"/>
      <c r="AR551" s="140"/>
      <c r="AS551" s="140"/>
      <c r="AT551" s="140"/>
      <c r="AU551" s="140"/>
      <c r="AV551" s="140"/>
      <c r="AW551" s="140"/>
      <c r="AX551" s="134"/>
      <c r="AY551" s="10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row>
    <row r="552" spans="1:71" ht="9.75" hidden="1" customHeight="1" x14ac:dyDescent="0.25">
      <c r="A552" s="87"/>
      <c r="B552" s="100" t="str">
        <f t="shared" ref="B552:C552" si="451">+B470</f>
        <v>Refrigerated Bulk</v>
      </c>
      <c r="C552" s="100" t="str">
        <f t="shared" si="451"/>
        <v>Refrigerated Bulk (DWT) &gt;10,000</v>
      </c>
      <c r="D552" s="140"/>
      <c r="E552" s="140"/>
      <c r="F552" s="140"/>
      <c r="G552" s="140">
        <f>+rawWB2C!G554</f>
        <v>63.210685931563098</v>
      </c>
      <c r="H552" s="140">
        <f>+rawWB2C!H554</f>
        <v>60.766228294167689</v>
      </c>
      <c r="I552" s="140">
        <f>+rawWB2C!I554</f>
        <v>58.450315437335782</v>
      </c>
      <c r="J552" s="140">
        <f>+rawWB2C!J554</f>
        <v>56.13924616602764</v>
      </c>
      <c r="K552" s="140">
        <f>+rawWB2C!K554</f>
        <v>53.92108343203769</v>
      </c>
      <c r="L552" s="140">
        <f>+rawWB2C!L554</f>
        <v>51.796317729702487</v>
      </c>
      <c r="M552" s="140">
        <f>+rawWB2C!M554</f>
        <v>49.765439553358412</v>
      </c>
      <c r="N552" s="140">
        <f>+rawWB2C!N554</f>
        <v>47.828939397341891</v>
      </c>
      <c r="O552" s="140">
        <f>+rawWB2C!O554</f>
        <v>45.989952150872455</v>
      </c>
      <c r="P552" s="140">
        <f>+rawWB2C!P554</f>
        <v>44.262190282701255</v>
      </c>
      <c r="Q552" s="140">
        <f>+rawWB2C!Q554</f>
        <v>42.662010656462584</v>
      </c>
      <c r="R552" s="140">
        <f>+rawWB2C!R554</f>
        <v>41.20577013579075</v>
      </c>
      <c r="S552" s="140">
        <f>+rawWB2C!S554</f>
        <v>39.909825584320046</v>
      </c>
      <c r="T552" s="140">
        <f>+rawWB2C!T554</f>
        <v>38.775386190475921</v>
      </c>
      <c r="U552" s="140">
        <f>+rawWB2C!U554</f>
        <v>37.743070441849149</v>
      </c>
      <c r="V552" s="140">
        <f>+rawWB2C!V554</f>
        <v>36.738349150821705</v>
      </c>
      <c r="W552" s="140">
        <f>+rawWB2C!W554</f>
        <v>35.686693129775627</v>
      </c>
      <c r="X552" s="140">
        <f>+rawWB2C!X554</f>
        <v>34.513573191092959</v>
      </c>
      <c r="Y552" s="140">
        <f>+rawWB2C!Y554</f>
        <v>33.172803785132295</v>
      </c>
      <c r="Z552" s="140">
        <f>+rawWB2C!Z554</f>
        <v>31.731573914159007</v>
      </c>
      <c r="AA552" s="140">
        <f>+rawWB2C!AA554</f>
        <v>30.285416218414859</v>
      </c>
      <c r="AB552" s="140">
        <f>+rawWB2C!AB554</f>
        <v>28.929863338141899</v>
      </c>
      <c r="AC552" s="140">
        <f>+rawWB2C!AC554</f>
        <v>27.760447913581906</v>
      </c>
      <c r="AD552" s="140">
        <f>+rawWB2C!AD554</f>
        <v>26.810351044988831</v>
      </c>
      <c r="AE552" s="140">
        <f>+rawWB2C!AE554</f>
        <v>25.910903461917798</v>
      </c>
      <c r="AF552" s="140">
        <f>+rawWB2C!AF554</f>
        <v>25.02130751095115</v>
      </c>
      <c r="AG552" s="140">
        <f>+rawWB2C!AG554</f>
        <v>24.148321327925057</v>
      </c>
      <c r="AH552" s="140">
        <f>+rawWB2C!AH554</f>
        <v>23.298703048675566</v>
      </c>
      <c r="AI552" s="140">
        <f>+rawWB2C!AI554</f>
        <v>22.478887466066229</v>
      </c>
      <c r="AJ552" s="140">
        <f>+rawWB2C!AJ554</f>
        <v>21.694016001069542</v>
      </c>
      <c r="AK552" s="140">
        <f>+rawWB2C!AK554</f>
        <v>20.948906731685248</v>
      </c>
      <c r="AL552" s="140">
        <f>+rawWB2C!AL554</f>
        <v>20.24837773591323</v>
      </c>
      <c r="AM552" s="140">
        <f>+rawWB2C!AM554</f>
        <v>19.597247091753228</v>
      </c>
      <c r="AN552" s="140"/>
      <c r="AO552" s="140"/>
      <c r="AP552" s="140"/>
      <c r="AQ552" s="140"/>
      <c r="AR552" s="140"/>
      <c r="AS552" s="140"/>
      <c r="AT552" s="140"/>
      <c r="AU552" s="140"/>
      <c r="AV552" s="140"/>
      <c r="AW552" s="140"/>
      <c r="AX552" s="134"/>
      <c r="AY552" s="10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row>
    <row r="553" spans="1:71" ht="9.75" hidden="1" customHeight="1" x14ac:dyDescent="0.25">
      <c r="A553" s="87"/>
      <c r="B553" s="100" t="str">
        <f t="shared" ref="B553:C553" si="452">+B471</f>
        <v>RoRo</v>
      </c>
      <c r="C553" s="100" t="str">
        <f t="shared" si="452"/>
        <v>RoRo (DWT) 0 - 4,999</v>
      </c>
      <c r="D553" s="140"/>
      <c r="E553" s="140"/>
      <c r="F553" s="140"/>
      <c r="G553" s="140">
        <f>+rawWB2C!G555</f>
        <v>269.03253830264202</v>
      </c>
      <c r="H553" s="140">
        <f>+rawWB2C!H555</f>
        <v>258.62862267872714</v>
      </c>
      <c r="I553" s="140">
        <f>+rawWB2C!I555</f>
        <v>248.7718096228495</v>
      </c>
      <c r="J553" s="140">
        <f>+rawWB2C!J555</f>
        <v>238.93561146916349</v>
      </c>
      <c r="K553" s="140">
        <f>+rawWB2C!K555</f>
        <v>229.4948350893637</v>
      </c>
      <c r="L553" s="140">
        <f>+rawWB2C!L555</f>
        <v>220.45156808832962</v>
      </c>
      <c r="M553" s="140">
        <f>+rawWB2C!M555</f>
        <v>211.80789807093993</v>
      </c>
      <c r="N553" s="140">
        <f>+rawWB2C!N555</f>
        <v>203.56591264207361</v>
      </c>
      <c r="O553" s="140">
        <f>+rawWB2C!O555</f>
        <v>195.73895428000947</v>
      </c>
      <c r="P553" s="140">
        <f>+rawWB2C!P555</f>
        <v>188.38538495662215</v>
      </c>
      <c r="Q553" s="140">
        <f>+rawWB2C!Q555</f>
        <v>181.57482151718636</v>
      </c>
      <c r="R553" s="140">
        <f>+rawWB2C!R555</f>
        <v>175.37688080697683</v>
      </c>
      <c r="S553" s="140">
        <f>+rawWB2C!S555</f>
        <v>169.86117967126822</v>
      </c>
      <c r="T553" s="140">
        <f>+rawWB2C!T555</f>
        <v>165.03286456633754</v>
      </c>
      <c r="U553" s="140">
        <f>+rawWB2C!U555</f>
        <v>160.63920039247392</v>
      </c>
      <c r="V553" s="140">
        <f>+rawWB2C!V555</f>
        <v>156.36298166096907</v>
      </c>
      <c r="W553" s="140">
        <f>+rawWB2C!W555</f>
        <v>151.88700288311486</v>
      </c>
      <c r="X553" s="140">
        <f>+rawWB2C!X555</f>
        <v>146.8940585702033</v>
      </c>
      <c r="Y553" s="140">
        <f>+rawWB2C!Y555</f>
        <v>141.187577280716</v>
      </c>
      <c r="Z553" s="140">
        <f>+rawWB2C!Z555</f>
        <v>135.05352376189595</v>
      </c>
      <c r="AA553" s="140">
        <f>+rawWB2C!AA555</f>
        <v>128.8984968081752</v>
      </c>
      <c r="AB553" s="140">
        <f>+rawWB2C!AB555</f>
        <v>123.12909521398697</v>
      </c>
      <c r="AC553" s="140">
        <f>+rawWB2C!AC555</f>
        <v>118.15191777376336</v>
      </c>
      <c r="AD553" s="140">
        <f>+rawWB2C!AD555</f>
        <v>114.10818737558785</v>
      </c>
      <c r="AE553" s="140">
        <f>+rawWB2C!AE555</f>
        <v>110.28002663381446</v>
      </c>
      <c r="AF553" s="140">
        <f>+rawWB2C!AF555</f>
        <v>106.49379566312973</v>
      </c>
      <c r="AG553" s="140">
        <f>+rawWB2C!AG555</f>
        <v>102.77825792989069</v>
      </c>
      <c r="AH553" s="140">
        <f>+rawWB2C!AH555</f>
        <v>99.162176900453886</v>
      </c>
      <c r="AI553" s="140">
        <f>+rawWB2C!AI555</f>
        <v>95.672939853283694</v>
      </c>
      <c r="AJ553" s="140">
        <f>+rawWB2C!AJ555</f>
        <v>92.332429315271412</v>
      </c>
      <c r="AK553" s="140">
        <f>+rawWB2C!AK555</f>
        <v>89.161151625415044</v>
      </c>
      <c r="AL553" s="140">
        <f>+rawWB2C!AL555</f>
        <v>86.179613122713235</v>
      </c>
      <c r="AM553" s="140">
        <f>+rawWB2C!AM555</f>
        <v>83.408320146164016</v>
      </c>
      <c r="AN553" s="140"/>
      <c r="AO553" s="140"/>
      <c r="AP553" s="140"/>
      <c r="AQ553" s="140"/>
      <c r="AR553" s="140"/>
      <c r="AS553" s="140"/>
      <c r="AT553" s="140"/>
      <c r="AU553" s="140"/>
      <c r="AV553" s="140"/>
      <c r="AW553" s="140"/>
      <c r="AX553" s="134"/>
      <c r="AY553" s="10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row>
    <row r="554" spans="1:71" ht="9.75" hidden="1" customHeight="1" x14ac:dyDescent="0.25">
      <c r="A554" s="87"/>
      <c r="B554" s="100" t="str">
        <f t="shared" ref="B554:C554" si="453">+B472</f>
        <v>RoRo</v>
      </c>
      <c r="C554" s="100" t="str">
        <f t="shared" si="453"/>
        <v>RoRo (DWT) 5,000 - 9,999</v>
      </c>
      <c r="D554" s="140"/>
      <c r="E554" s="140"/>
      <c r="F554" s="140"/>
      <c r="G554" s="140">
        <f>+rawWB2C!G556</f>
        <v>66.243405339754403</v>
      </c>
      <c r="H554" s="140">
        <f>+rawWB2C!H556</f>
        <v>63.681667625261632</v>
      </c>
      <c r="I554" s="140">
        <f>+rawWB2C!I556</f>
        <v>61.254642006954583</v>
      </c>
      <c r="J554" s="140">
        <f>+rawWB2C!J556</f>
        <v>58.832692359496768</v>
      </c>
      <c r="K554" s="140">
        <f>+rawWB2C!K556</f>
        <v>56.508106714969486</v>
      </c>
      <c r="L554" s="140">
        <f>+rawWB2C!L556</f>
        <v>54.281399100624228</v>
      </c>
      <c r="M554" s="140">
        <f>+rawWB2C!M556</f>
        <v>52.153083543712256</v>
      </c>
      <c r="N554" s="140">
        <f>+rawWB2C!N556</f>
        <v>50.123674071484942</v>
      </c>
      <c r="O554" s="140">
        <f>+rawWB2C!O556</f>
        <v>48.19645597873388</v>
      </c>
      <c r="P554" s="140">
        <f>+rawWB2C!P556</f>
        <v>46.38579963041088</v>
      </c>
      <c r="Q554" s="140">
        <f>+rawWB2C!Q556</f>
        <v>44.70884665900806</v>
      </c>
      <c r="R554" s="140">
        <f>+rawWB2C!R556</f>
        <v>43.182738697017562</v>
      </c>
      <c r="S554" s="140">
        <f>+rawWB2C!S556</f>
        <v>41.824617376931499</v>
      </c>
      <c r="T554" s="140">
        <f>+rawWB2C!T556</f>
        <v>40.635749901562477</v>
      </c>
      <c r="U554" s="140">
        <f>+rawWB2C!U556</f>
        <v>39.553905755005779</v>
      </c>
      <c r="V554" s="140">
        <f>+rawWB2C!V556</f>
        <v>38.500979991677227</v>
      </c>
      <c r="W554" s="140">
        <f>+rawWB2C!W556</f>
        <v>37.398867665992711</v>
      </c>
      <c r="X554" s="140">
        <f>+rawWB2C!X556</f>
        <v>36.169463832368116</v>
      </c>
      <c r="Y554" s="140">
        <f>+rawWB2C!Y556</f>
        <v>34.764367052966698</v>
      </c>
      <c r="Z554" s="140">
        <f>+rawWB2C!Z556</f>
        <v>33.253989920941727</v>
      </c>
      <c r="AA554" s="140">
        <f>+rawWB2C!AA556</f>
        <v>31.738448537193673</v>
      </c>
      <c r="AB554" s="140">
        <f>+rawWB2C!AB556</f>
        <v>30.317859002623297</v>
      </c>
      <c r="AC554" s="140">
        <f>+rawWB2C!AC556</f>
        <v>29.092337418131091</v>
      </c>
      <c r="AD554" s="140">
        <f>+rawWB2C!AD556</f>
        <v>28.096656845286436</v>
      </c>
      <c r="AE554" s="140">
        <f>+rawWB2C!AE556</f>
        <v>27.154055607075769</v>
      </c>
      <c r="AF554" s="140">
        <f>+rawWB2C!AF556</f>
        <v>26.221778662125509</v>
      </c>
      <c r="AG554" s="140">
        <f>+rawWB2C!AG556</f>
        <v>25.306908387804906</v>
      </c>
      <c r="AH554" s="140">
        <f>+rawWB2C!AH556</f>
        <v>24.416527161483085</v>
      </c>
      <c r="AI554" s="140">
        <f>+rawWB2C!AI556</f>
        <v>23.557378504222275</v>
      </c>
      <c r="AJ554" s="140">
        <f>+rawWB2C!AJ556</f>
        <v>22.734850511856024</v>
      </c>
      <c r="AK554" s="140">
        <f>+rawWB2C!AK556</f>
        <v>21.953992423910709</v>
      </c>
      <c r="AL554" s="140">
        <f>+rawWB2C!AL556</f>
        <v>21.219853479912867</v>
      </c>
      <c r="AM554" s="140">
        <f>+rawWB2C!AM556</f>
        <v>20.537482919388882</v>
      </c>
      <c r="AN554" s="140"/>
      <c r="AO554" s="140"/>
      <c r="AP554" s="140"/>
      <c r="AQ554" s="140"/>
      <c r="AR554" s="140"/>
      <c r="AS554" s="140"/>
      <c r="AT554" s="140"/>
      <c r="AU554" s="140"/>
      <c r="AV554" s="140"/>
      <c r="AW554" s="140"/>
      <c r="AX554" s="134"/>
      <c r="AY554" s="10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row>
    <row r="555" spans="1:71" ht="9.75" hidden="1" customHeight="1" x14ac:dyDescent="0.25">
      <c r="A555" s="87"/>
      <c r="B555" s="100" t="str">
        <f t="shared" ref="B555:C555" si="454">+B473</f>
        <v>RoRo</v>
      </c>
      <c r="C555" s="100" t="str">
        <f t="shared" si="454"/>
        <v>RoRo (DWT) 10,000 - 14,999</v>
      </c>
      <c r="D555" s="140"/>
      <c r="E555" s="140"/>
      <c r="F555" s="140"/>
      <c r="G555" s="140">
        <f>+rawWB2C!G557</f>
        <v>55.3278786065652</v>
      </c>
      <c r="H555" s="140">
        <f>+rawWB2C!H557</f>
        <v>53.18826165054714</v>
      </c>
      <c r="I555" s="140">
        <f>+rawWB2C!I557</f>
        <v>51.161159056771972</v>
      </c>
      <c r="J555" s="140">
        <f>+rawWB2C!J557</f>
        <v>49.138296020089555</v>
      </c>
      <c r="K555" s="140">
        <f>+rawWB2C!K557</f>
        <v>47.196753436472036</v>
      </c>
      <c r="L555" s="140">
        <f>+rawWB2C!L557</f>
        <v>45.336960632238373</v>
      </c>
      <c r="M555" s="140">
        <f>+rawWB2C!M557</f>
        <v>43.559346933707367</v>
      </c>
      <c r="N555" s="140">
        <f>+rawWB2C!N557</f>
        <v>41.864341667197877</v>
      </c>
      <c r="O555" s="140">
        <f>+rawWB2C!O557</f>
        <v>40.254688779680691</v>
      </c>
      <c r="P555" s="140">
        <f>+rawWB2C!P557</f>
        <v>38.742390700733637</v>
      </c>
      <c r="Q555" s="140">
        <f>+rawWB2C!Q557</f>
        <v>37.341764480586519</v>
      </c>
      <c r="R555" s="140">
        <f>+rawWB2C!R557</f>
        <v>36.067127169469146</v>
      </c>
      <c r="S555" s="140">
        <f>+rawWB2C!S557</f>
        <v>34.932795817611314</v>
      </c>
      <c r="T555" s="140">
        <f>+rawWB2C!T557</f>
        <v>33.939828819324525</v>
      </c>
      <c r="U555" s="140">
        <f>+rawWB2C!U557</f>
        <v>33.036249945247668</v>
      </c>
      <c r="V555" s="140">
        <f>+rawWB2C!V557</f>
        <v>32.156824310101371</v>
      </c>
      <c r="W555" s="140">
        <f>+rawWB2C!W557</f>
        <v>31.236317028606315</v>
      </c>
      <c r="X555" s="140">
        <f>+rawWB2C!X557</f>
        <v>30.209493215483192</v>
      </c>
      <c r="Y555" s="140">
        <f>+rawWB2C!Y557</f>
        <v>29.035926976814256</v>
      </c>
      <c r="Z555" s="140">
        <f>+rawWB2C!Z557</f>
        <v>27.774428384128537</v>
      </c>
      <c r="AA555" s="140">
        <f>+rawWB2C!AA557</f>
        <v>26.50861650031651</v>
      </c>
      <c r="AB555" s="140">
        <f>+rawWB2C!AB557</f>
        <v>25.322110388268889</v>
      </c>
      <c r="AC555" s="140">
        <f>+rawWB2C!AC557</f>
        <v>24.29852911087616</v>
      </c>
      <c r="AD555" s="140">
        <f>+rawWB2C!AD557</f>
        <v>23.466915856957218</v>
      </c>
      <c r="AE555" s="140">
        <f>+rawWB2C!AE557</f>
        <v>22.679635574268911</v>
      </c>
      <c r="AF555" s="140">
        <f>+rawWB2C!AF557</f>
        <v>21.90097835739796</v>
      </c>
      <c r="AG555" s="140">
        <f>+rawWB2C!AG557</f>
        <v>21.136859556156502</v>
      </c>
      <c r="AH555" s="140">
        <f>+rawWB2C!AH557</f>
        <v>20.393194520356563</v>
      </c>
      <c r="AI555" s="140">
        <f>+rawWB2C!AI557</f>
        <v>19.675615579930433</v>
      </c>
      <c r="AJ555" s="140">
        <f>+rawWB2C!AJ557</f>
        <v>18.988622985290512</v>
      </c>
      <c r="AK555" s="140">
        <f>+rawWB2C!AK557</f>
        <v>18.336433966969235</v>
      </c>
      <c r="AL555" s="140">
        <f>+rawWB2C!AL557</f>
        <v>17.72326575549916</v>
      </c>
      <c r="AM555" s="140">
        <f>+rawWB2C!AM557</f>
        <v>17.153335581412716</v>
      </c>
      <c r="AN555" s="140"/>
      <c r="AO555" s="140"/>
      <c r="AP555" s="140"/>
      <c r="AQ555" s="140"/>
      <c r="AR555" s="140"/>
      <c r="AS555" s="140"/>
      <c r="AT555" s="140"/>
      <c r="AU555" s="140"/>
      <c r="AV555" s="140"/>
      <c r="AW555" s="140"/>
      <c r="AX555" s="134"/>
      <c r="AY555" s="10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row>
    <row r="556" spans="1:71" ht="9.75" hidden="1" customHeight="1" x14ac:dyDescent="0.25">
      <c r="A556" s="87"/>
      <c r="B556" s="100" t="str">
        <f t="shared" ref="B556:C556" si="455">+B474</f>
        <v>RoRo</v>
      </c>
      <c r="C556" s="100" t="str">
        <f t="shared" si="455"/>
        <v>RoRo (DWT) &gt;15,000</v>
      </c>
      <c r="D556" s="140"/>
      <c r="E556" s="140"/>
      <c r="F556" s="140"/>
      <c r="G556" s="140">
        <f>+rawWB2C!G558</f>
        <v>27.925204030554799</v>
      </c>
      <c r="H556" s="140">
        <f>+rawWB2C!H558</f>
        <v>26.845292030513846</v>
      </c>
      <c r="I556" s="140">
        <f>+rawWB2C!I558</f>
        <v>25.82216851759966</v>
      </c>
      <c r="J556" s="140">
        <f>+rawWB2C!J558</f>
        <v>24.80118480291733</v>
      </c>
      <c r="K556" s="140">
        <f>+rawWB2C!K558</f>
        <v>23.821245319477669</v>
      </c>
      <c r="L556" s="140">
        <f>+rawWB2C!L558</f>
        <v>22.882566757769357</v>
      </c>
      <c r="M556" s="140">
        <f>+rawWB2C!M558</f>
        <v>21.985365808280989</v>
      </c>
      <c r="N556" s="140">
        <f>+rawWB2C!N558</f>
        <v>21.129859161501191</v>
      </c>
      <c r="O556" s="140">
        <f>+rawWB2C!O558</f>
        <v>20.317431748154544</v>
      </c>
      <c r="P556" s="140">
        <f>+rawWB2C!P558</f>
        <v>19.554141459909125</v>
      </c>
      <c r="Q556" s="140">
        <f>+rawWB2C!Q558</f>
        <v>18.847214428669002</v>
      </c>
      <c r="R556" s="140">
        <f>+rawWB2C!R558</f>
        <v>18.203876786338238</v>
      </c>
      <c r="S556" s="140">
        <f>+rawWB2C!S558</f>
        <v>17.63135466482089</v>
      </c>
      <c r="T556" s="140">
        <f>+rawWB2C!T558</f>
        <v>17.130182259134692</v>
      </c>
      <c r="U556" s="140">
        <f>+rawWB2C!U558</f>
        <v>16.674126016752375</v>
      </c>
      <c r="V556" s="140">
        <f>+rawWB2C!V558</f>
        <v>16.230260448260353</v>
      </c>
      <c r="W556" s="140">
        <f>+rawWB2C!W558</f>
        <v>15.765660064245077</v>
      </c>
      <c r="X556" s="140">
        <f>+rawWB2C!X558</f>
        <v>15.247399375292998</v>
      </c>
      <c r="Y556" s="140">
        <f>+rawWB2C!Y558</f>
        <v>14.655074538636201</v>
      </c>
      <c r="Z556" s="140">
        <f>+rawWB2C!Z558</f>
        <v>14.018368298089571</v>
      </c>
      <c r="AA556" s="140">
        <f>+rawWB2C!AA558</f>
        <v>13.379485044113565</v>
      </c>
      <c r="AB556" s="140">
        <f>+rawWB2C!AB558</f>
        <v>12.780629167168765</v>
      </c>
      <c r="AC556" s="140">
        <f>+rawWB2C!AC558</f>
        <v>12.264005057715631</v>
      </c>
      <c r="AD556" s="140">
        <f>+rawWB2C!AD558</f>
        <v>11.844271455505108</v>
      </c>
      <c r="AE556" s="140">
        <f>+rawWB2C!AE558</f>
        <v>11.446913684395934</v>
      </c>
      <c r="AF556" s="140">
        <f>+rawWB2C!AF558</f>
        <v>11.053908165322859</v>
      </c>
      <c r="AG556" s="140">
        <f>+rawWB2C!AG558</f>
        <v>10.66824050616705</v>
      </c>
      <c r="AH556" s="140">
        <f>+rawWB2C!AH558</f>
        <v>10.292896314809623</v>
      </c>
      <c r="AI556" s="140">
        <f>+rawWB2C!AI558</f>
        <v>9.9307183527387757</v>
      </c>
      <c r="AJ556" s="140">
        <f>+rawWB2C!AJ558</f>
        <v>9.5839779958705922</v>
      </c>
      <c r="AK556" s="140">
        <f>+rawWB2C!AK558</f>
        <v>9.2548037737281241</v>
      </c>
      <c r="AL556" s="140">
        <f>+rawWB2C!AL558</f>
        <v>8.9453242158344946</v>
      </c>
      <c r="AM556" s="140">
        <f>+rawWB2C!AM558</f>
        <v>8.6576678517127554</v>
      </c>
      <c r="AN556" s="140"/>
      <c r="AO556" s="140"/>
      <c r="AP556" s="140"/>
      <c r="AQ556" s="140"/>
      <c r="AR556" s="140"/>
      <c r="AS556" s="140"/>
      <c r="AT556" s="140"/>
      <c r="AU556" s="140"/>
      <c r="AV556" s="140"/>
      <c r="AW556" s="140"/>
      <c r="AX556" s="134"/>
      <c r="AY556" s="10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row>
    <row r="557" spans="1:71" ht="9.75" hidden="1" customHeight="1" x14ac:dyDescent="0.25">
      <c r="A557" s="87"/>
      <c r="B557" s="100" t="str">
        <f t="shared" ref="B557:C557" si="456">+B475</f>
        <v>Vehicle Carrier</v>
      </c>
      <c r="C557" s="100" t="str">
        <f t="shared" si="456"/>
        <v>Vehicle Carrier (GT) 0 - 29,999</v>
      </c>
      <c r="D557" s="140"/>
      <c r="E557" s="140"/>
      <c r="F557" s="140"/>
      <c r="G557" s="140">
        <f>+rawWB2C!G559</f>
        <v>146.65321003753101</v>
      </c>
      <c r="H557" s="140">
        <f>+rawWB2C!H559</f>
        <v>140.98189744154172</v>
      </c>
      <c r="I557" s="140">
        <f>+rawWB2C!I559</f>
        <v>135.60881772224704</v>
      </c>
      <c r="J557" s="140">
        <f>+rawWB2C!J559</f>
        <v>130.24697545995321</v>
      </c>
      <c r="K557" s="140">
        <f>+rawWB2C!K559</f>
        <v>125.10068285877105</v>
      </c>
      <c r="L557" s="140">
        <f>+rawWB2C!L559</f>
        <v>120.17107789984888</v>
      </c>
      <c r="M557" s="140">
        <f>+rawWB2C!M559</f>
        <v>115.45929856433453</v>
      </c>
      <c r="N557" s="140">
        <f>+rawWB2C!N559</f>
        <v>110.96648283337605</v>
      </c>
      <c r="O557" s="140">
        <f>+rawWB2C!O559</f>
        <v>106.69990386910388</v>
      </c>
      <c r="P557" s="140">
        <f>+rawWB2C!P559</f>
        <v>102.69137555757631</v>
      </c>
      <c r="Q557" s="140">
        <f>+rawWB2C!Q559</f>
        <v>98.978846965834208</v>
      </c>
      <c r="R557" s="140">
        <f>+rawWB2C!R559</f>
        <v>95.600267160918492</v>
      </c>
      <c r="S557" s="140">
        <f>+rawWB2C!S559</f>
        <v>92.593585209869971</v>
      </c>
      <c r="T557" s="140">
        <f>+rawWB2C!T559</f>
        <v>89.961606514362757</v>
      </c>
      <c r="U557" s="140">
        <f>+rawWB2C!U559</f>
        <v>87.566561814605464</v>
      </c>
      <c r="V557" s="140">
        <f>+rawWB2C!V559</f>
        <v>85.235538185440035</v>
      </c>
      <c r="W557" s="140">
        <f>+rawWB2C!W559</f>
        <v>82.795622701708623</v>
      </c>
      <c r="X557" s="140">
        <f>+rawWB2C!X559</f>
        <v>80.073902438253313</v>
      </c>
      <c r="Y557" s="140">
        <f>+rawWB2C!Y559</f>
        <v>76.963223691353946</v>
      </c>
      <c r="Z557" s="140">
        <f>+rawWB2C!Z559</f>
        <v>73.619469643042464</v>
      </c>
      <c r="AA557" s="140">
        <f>+rawWB2C!AA559</f>
        <v>70.2642826967882</v>
      </c>
      <c r="AB557" s="140">
        <f>+rawWB2C!AB559</f>
        <v>67.119305256061125</v>
      </c>
      <c r="AC557" s="140">
        <f>+rawWB2C!AC559</f>
        <v>64.40617972433057</v>
      </c>
      <c r="AD557" s="140">
        <f>+rawWB2C!AD559</f>
        <v>62.201888573675511</v>
      </c>
      <c r="AE557" s="140">
        <f>+rawWB2C!AE559</f>
        <v>60.115107306016448</v>
      </c>
      <c r="AF557" s="140">
        <f>+rawWB2C!AF559</f>
        <v>58.051182513507513</v>
      </c>
      <c r="AG557" s="140">
        <f>+rawWB2C!AG559</f>
        <v>56.025793543708964</v>
      </c>
      <c r="AH557" s="140">
        <f>+rawWB2C!AH559</f>
        <v>54.054619744180798</v>
      </c>
      <c r="AI557" s="140">
        <f>+rawWB2C!AI559</f>
        <v>52.152590284183837</v>
      </c>
      <c r="AJ557" s="140">
        <f>+rawWB2C!AJ559</f>
        <v>50.331633619779907</v>
      </c>
      <c r="AK557" s="140">
        <f>+rawWB2C!AK559</f>
        <v>48.602928028731057</v>
      </c>
      <c r="AL557" s="140">
        <f>+rawWB2C!AL559</f>
        <v>46.977651788799676</v>
      </c>
      <c r="AM557" s="140">
        <f>+rawWB2C!AM559</f>
        <v>45.466983177747814</v>
      </c>
      <c r="AN557" s="140"/>
      <c r="AO557" s="140"/>
      <c r="AP557" s="140"/>
      <c r="AQ557" s="140"/>
      <c r="AR557" s="140"/>
      <c r="AS557" s="140"/>
      <c r="AT557" s="140"/>
      <c r="AU557" s="140"/>
      <c r="AV557" s="140"/>
      <c r="AW557" s="140"/>
      <c r="AX557" s="134"/>
      <c r="AY557" s="10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row>
    <row r="558" spans="1:71" ht="9.75" hidden="1" customHeight="1" x14ac:dyDescent="0.25">
      <c r="A558" s="87"/>
      <c r="B558" s="100" t="str">
        <f t="shared" ref="B558:C558" si="457">+B476</f>
        <v>Vehicle Carrier</v>
      </c>
      <c r="C558" s="100" t="str">
        <f t="shared" si="457"/>
        <v>Vehicle Carrier (GT) 30,000 - 49,999</v>
      </c>
      <c r="D558" s="140"/>
      <c r="E558" s="140"/>
      <c r="F558" s="140"/>
      <c r="G558" s="140">
        <f>+rawWB2C!G560</f>
        <v>71.482247884405794</v>
      </c>
      <c r="H558" s="140">
        <f>+rawWB2C!H560</f>
        <v>68.717915806623722</v>
      </c>
      <c r="I558" s="140">
        <f>+rawWB2C!I560</f>
        <v>66.098949496244259</v>
      </c>
      <c r="J558" s="140">
        <f>+rawWB2C!J560</f>
        <v>63.485460588553231</v>
      </c>
      <c r="K558" s="140">
        <f>+rawWB2C!K560</f>
        <v>60.977035690733111</v>
      </c>
      <c r="L558" s="140">
        <f>+rawWB2C!L560</f>
        <v>58.574229481747359</v>
      </c>
      <c r="M558" s="140">
        <f>+rawWB2C!M560</f>
        <v>56.27759664055921</v>
      </c>
      <c r="N558" s="140">
        <f>+rawWB2C!N560</f>
        <v>54.087691846131982</v>
      </c>
      <c r="O558" s="140">
        <f>+rawWB2C!O560</f>
        <v>52.00806020994451</v>
      </c>
      <c r="P558" s="140">
        <f>+rawWB2C!P560</f>
        <v>50.054208573536812</v>
      </c>
      <c r="Q558" s="140">
        <f>+rawWB2C!Q560</f>
        <v>48.244634210964477</v>
      </c>
      <c r="R558" s="140">
        <f>+rawWB2C!R560</f>
        <v>46.597834396283112</v>
      </c>
      <c r="S558" s="140">
        <f>+rawWB2C!S560</f>
        <v>45.132306403548306</v>
      </c>
      <c r="T558" s="140">
        <f>+rawWB2C!T560</f>
        <v>43.849417651978705</v>
      </c>
      <c r="U558" s="140">
        <f>+rawWB2C!U560</f>
        <v>42.682016141446006</v>
      </c>
      <c r="V558" s="140">
        <f>+rawWB2C!V560</f>
        <v>41.545820016984997</v>
      </c>
      <c r="W558" s="140">
        <f>+rawWB2C!W560</f>
        <v>40.356547423630545</v>
      </c>
      <c r="X558" s="140">
        <f>+rawWB2C!X560</f>
        <v>39.029916506417528</v>
      </c>
      <c r="Y558" s="140">
        <f>+rawWB2C!Y560</f>
        <v>37.513698012340868</v>
      </c>
      <c r="Z558" s="140">
        <f>+rawWB2C!Z560</f>
        <v>35.883873096236286</v>
      </c>
      <c r="AA558" s="140">
        <f>+rawWB2C!AA560</f>
        <v>34.248475514899397</v>
      </c>
      <c r="AB558" s="140">
        <f>+rawWB2C!AB560</f>
        <v>32.715539025126105</v>
      </c>
      <c r="AC558" s="140">
        <f>+rawWB2C!AC560</f>
        <v>31.39309738371205</v>
      </c>
      <c r="AD558" s="140">
        <f>+rawWB2C!AD560</f>
        <v>30.318673670789551</v>
      </c>
      <c r="AE558" s="140">
        <f>+rawWB2C!AE560</f>
        <v>29.30152705792533</v>
      </c>
      <c r="AF558" s="140">
        <f>+rawWB2C!AF560</f>
        <v>28.29552123237853</v>
      </c>
      <c r="AG558" s="140">
        <f>+rawWB2C!AG560</f>
        <v>27.308298679497284</v>
      </c>
      <c r="AH558" s="140">
        <f>+rawWB2C!AH560</f>
        <v>26.34750188462959</v>
      </c>
      <c r="AI558" s="140">
        <f>+rawWB2C!AI560</f>
        <v>25.42040767845333</v>
      </c>
      <c r="AJ558" s="140">
        <f>+rawWB2C!AJ560</f>
        <v>24.532830272964759</v>
      </c>
      <c r="AK558" s="140">
        <f>+rawWB2C!AK560</f>
        <v>23.690218225489708</v>
      </c>
      <c r="AL558" s="140">
        <f>+rawWB2C!AL560</f>
        <v>22.898020093354191</v>
      </c>
      <c r="AM558" s="140">
        <f>+rawWB2C!AM560</f>
        <v>22.161684433884041</v>
      </c>
      <c r="AN558" s="140"/>
      <c r="AO558" s="140"/>
      <c r="AP558" s="140"/>
      <c r="AQ558" s="140"/>
      <c r="AR558" s="140"/>
      <c r="AS558" s="140"/>
      <c r="AT558" s="140"/>
      <c r="AU558" s="140"/>
      <c r="AV558" s="140"/>
      <c r="AW558" s="140"/>
      <c r="AX558" s="134"/>
      <c r="AY558" s="10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row>
    <row r="559" spans="1:71" ht="9.75" hidden="1" customHeight="1" x14ac:dyDescent="0.25">
      <c r="A559" s="87"/>
      <c r="B559" s="100" t="str">
        <f t="shared" ref="B559:C559" si="458">+B477</f>
        <v>Vehicle Carrier</v>
      </c>
      <c r="C559" s="100" t="str">
        <f t="shared" si="458"/>
        <v>Vehicle Carrier (GT) &gt;50,000</v>
      </c>
      <c r="D559" s="140"/>
      <c r="E559" s="140"/>
      <c r="F559" s="140"/>
      <c r="G559" s="140">
        <f>+rawWB2C!G561</f>
        <v>57.8412831487679</v>
      </c>
      <c r="H559" s="140">
        <f>+rawWB2C!H561</f>
        <v>55.60446884647039</v>
      </c>
      <c r="I559" s="140">
        <f>+rawWB2C!I561</f>
        <v>53.4852801471907</v>
      </c>
      <c r="J559" s="140">
        <f>+rawWB2C!J561</f>
        <v>51.370523597279529</v>
      </c>
      <c r="K559" s="140">
        <f>+rawWB2C!K561</f>
        <v>49.340781681400507</v>
      </c>
      <c r="L559" s="140">
        <f>+rawWB2C!L561</f>
        <v>47.396503229073303</v>
      </c>
      <c r="M559" s="140">
        <f>+rawWB2C!M561</f>
        <v>45.538137069817374</v>
      </c>
      <c r="N559" s="140">
        <f>+rawWB2C!N561</f>
        <v>43.766132033152289</v>
      </c>
      <c r="O559" s="140">
        <f>+rawWB2C!O561</f>
        <v>42.083356716567756</v>
      </c>
      <c r="P559" s="140">
        <f>+rawWB2C!P561</f>
        <v>40.502358789433522</v>
      </c>
      <c r="Q559" s="140">
        <f>+rawWB2C!Q561</f>
        <v>39.038105689089541</v>
      </c>
      <c r="R559" s="140">
        <f>+rawWB2C!R561</f>
        <v>37.70556485287581</v>
      </c>
      <c r="S559" s="140">
        <f>+rawWB2C!S561</f>
        <v>36.519703718132291</v>
      </c>
      <c r="T559" s="140">
        <f>+rawWB2C!T561</f>
        <v>35.481628759327108</v>
      </c>
      <c r="U559" s="140">
        <f>+rawWB2C!U561</f>
        <v>34.53700259944172</v>
      </c>
      <c r="V559" s="140">
        <f>+rawWB2C!V561</f>
        <v>33.617626898585804</v>
      </c>
      <c r="W559" s="140">
        <f>+rawWB2C!W561</f>
        <v>32.65530331686908</v>
      </c>
      <c r="X559" s="140">
        <f>+rawWB2C!X561</f>
        <v>31.581833514401275</v>
      </c>
      <c r="Y559" s="140">
        <f>+rawWB2C!Y561</f>
        <v>30.354955151914595</v>
      </c>
      <c r="Z559" s="140">
        <f>+rawWB2C!Z561</f>
        <v>29.036149892631645</v>
      </c>
      <c r="AA559" s="140">
        <f>+rawWB2C!AA561</f>
        <v>27.712835400397363</v>
      </c>
      <c r="AB559" s="140">
        <f>+rawWB2C!AB561</f>
        <v>26.472429339056948</v>
      </c>
      <c r="AC559" s="140">
        <f>+rawWB2C!AC561</f>
        <v>25.402349372455351</v>
      </c>
      <c r="AD559" s="140">
        <f>+rawWB2C!AD561</f>
        <v>24.532958047473556</v>
      </c>
      <c r="AE559" s="140">
        <f>+rawWB2C!AE561</f>
        <v>23.709913627639015</v>
      </c>
      <c r="AF559" s="140">
        <f>+rawWB2C!AF561</f>
        <v>22.895883997529179</v>
      </c>
      <c r="AG559" s="140">
        <f>+rawWB2C!AG561</f>
        <v>22.097053226225039</v>
      </c>
      <c r="AH559" s="140">
        <f>+rawWB2C!AH561</f>
        <v>21.319605382807474</v>
      </c>
      <c r="AI559" s="140">
        <f>+rawWB2C!AI561</f>
        <v>20.569428659605663</v>
      </c>
      <c r="AJ559" s="140">
        <f>+rawWB2C!AJ561</f>
        <v>19.851227741940999</v>
      </c>
      <c r="AK559" s="140">
        <f>+rawWB2C!AK561</f>
        <v>19.169411438382927</v>
      </c>
      <c r="AL559" s="140">
        <f>+rawWB2C!AL561</f>
        <v>18.528388557501028</v>
      </c>
      <c r="AM559" s="140">
        <f>+rawWB2C!AM561</f>
        <v>17.932567907864758</v>
      </c>
      <c r="AN559" s="140"/>
      <c r="AO559" s="140"/>
      <c r="AP559" s="140"/>
      <c r="AQ559" s="140"/>
      <c r="AR559" s="140"/>
      <c r="AS559" s="140"/>
      <c r="AT559" s="140"/>
      <c r="AU559" s="140"/>
      <c r="AV559" s="140"/>
      <c r="AW559" s="140"/>
      <c r="AX559" s="134"/>
      <c r="AY559" s="10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row>
    <row r="560" spans="1:71" ht="9.75" hidden="1" customHeight="1" x14ac:dyDescent="0.25">
      <c r="A560" s="87"/>
      <c r="B560" s="100" t="str">
        <f t="shared" ref="B560:C560" si="459">+B478</f>
        <v>Offshore</v>
      </c>
      <c r="C560" s="100" t="str">
        <f t="shared" si="459"/>
        <v>Offshore (GT) 0-+</v>
      </c>
      <c r="D560" s="140"/>
      <c r="E560" s="140"/>
      <c r="F560" s="140"/>
      <c r="G560" s="140">
        <f>+rawWB2C!G562</f>
        <v>188.81967176003101</v>
      </c>
      <c r="H560" s="140">
        <f>+rawWB2C!H562</f>
        <v>181.51771510630911</v>
      </c>
      <c r="I560" s="140">
        <f>+rawWB2C!I562</f>
        <v>174.59974073208255</v>
      </c>
      <c r="J560" s="140">
        <f>+rawWB2C!J562</f>
        <v>167.69623486448998</v>
      </c>
      <c r="K560" s="140">
        <f>+rawWB2C!K562</f>
        <v>161.07025457065521</v>
      </c>
      <c r="L560" s="140">
        <f>+rawWB2C!L562</f>
        <v>154.72326502973689</v>
      </c>
      <c r="M560" s="140">
        <f>+rawWB2C!M562</f>
        <v>148.65673142089307</v>
      </c>
      <c r="N560" s="140">
        <f>+rawWB2C!N562</f>
        <v>142.87211892328199</v>
      </c>
      <c r="O560" s="140">
        <f>+rawWB2C!O562</f>
        <v>137.378791914852</v>
      </c>
      <c r="P560" s="140">
        <f>+rawWB2C!P562</f>
        <v>132.21771156870938</v>
      </c>
      <c r="Q560" s="140">
        <f>+rawWB2C!Q562</f>
        <v>127.43773825675068</v>
      </c>
      <c r="R560" s="140">
        <f>+rawWB2C!R562</f>
        <v>123.08773235087247</v>
      </c>
      <c r="S560" s="140">
        <f>+rawWB2C!S562</f>
        <v>119.21655422297127</v>
      </c>
      <c r="T560" s="140">
        <f>+rawWB2C!T562</f>
        <v>115.8278158977898</v>
      </c>
      <c r="U560" s="140">
        <f>+rawWB2C!U562</f>
        <v>112.7441360114577</v>
      </c>
      <c r="V560" s="140">
        <f>+rawWB2C!V562</f>
        <v>109.74288485295082</v>
      </c>
      <c r="W560" s="140">
        <f>+rawWB2C!W562</f>
        <v>106.60143271124535</v>
      </c>
      <c r="X560" s="140">
        <f>+rawWB2C!X562</f>
        <v>103.0971498753174</v>
      </c>
      <c r="Y560" s="140">
        <f>+rawWB2C!Y562</f>
        <v>99.092073274606591</v>
      </c>
      <c r="Z560" s="140">
        <f>+rawWB2C!Z562</f>
        <v>94.786906400408128</v>
      </c>
      <c r="AA560" s="140">
        <f>+rawWB2C!AA562</f>
        <v>90.467019384480267</v>
      </c>
      <c r="AB560" s="140">
        <f>+rawWB2C!AB562</f>
        <v>86.417782358582116</v>
      </c>
      <c r="AC560" s="140">
        <f>+rawWB2C!AC562</f>
        <v>82.92456545447196</v>
      </c>
      <c r="AD560" s="140">
        <f>+rawWB2C!AD562</f>
        <v>80.086485528204307</v>
      </c>
      <c r="AE560" s="140">
        <f>+rawWB2C!AE562</f>
        <v>77.399702512043064</v>
      </c>
      <c r="AF560" s="140">
        <f>+rawWB2C!AF562</f>
        <v>74.742347778660857</v>
      </c>
      <c r="AG560" s="140">
        <f>+rawWB2C!AG562</f>
        <v>72.13460887975863</v>
      </c>
      <c r="AH560" s="140">
        <f>+rawWB2C!AH562</f>
        <v>69.596673367036942</v>
      </c>
      <c r="AI560" s="140">
        <f>+rawWB2C!AI562</f>
        <v>67.147762918894529</v>
      </c>
      <c r="AJ560" s="140">
        <f>+rawWB2C!AJ562</f>
        <v>64.803235720519538</v>
      </c>
      <c r="AK560" s="140">
        <f>+rawWB2C!AK562</f>
        <v>62.577484083797508</v>
      </c>
      <c r="AL560" s="140">
        <f>+rawWB2C!AL562</f>
        <v>60.484900320614386</v>
      </c>
      <c r="AM560" s="140">
        <f>+rawWB2C!AM562</f>
        <v>58.539876742855704</v>
      </c>
      <c r="AN560" s="140"/>
      <c r="AO560" s="140"/>
      <c r="AP560" s="140"/>
      <c r="AQ560" s="140"/>
      <c r="AR560" s="140"/>
      <c r="AS560" s="140"/>
      <c r="AT560" s="140"/>
      <c r="AU560" s="140"/>
      <c r="AV560" s="140"/>
      <c r="AW560" s="140"/>
      <c r="AX560" s="134"/>
      <c r="AY560" s="10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row>
    <row r="561" spans="1:71" ht="9.75" hidden="1" customHeight="1" x14ac:dyDescent="0.25">
      <c r="A561" s="87"/>
      <c r="B561" s="100" t="str">
        <f t="shared" ref="B561:C561" si="460">+B479</f>
        <v>Bulk Carrier</v>
      </c>
      <c r="C561" s="100" t="str">
        <f t="shared" si="460"/>
        <v>Bulk Carrier Default</v>
      </c>
      <c r="D561" s="140"/>
      <c r="E561" s="140"/>
      <c r="F561" s="140"/>
      <c r="G561" s="140">
        <f>+rawWB2C!G563</f>
        <v>7.4386290754614448</v>
      </c>
      <c r="H561" s="140">
        <f>+rawWB2C!H563</f>
        <v>7.1509654725866065</v>
      </c>
      <c r="I561" s="140">
        <f>+rawWB2C!I563</f>
        <v>6.878429010449234</v>
      </c>
      <c r="J561" s="140">
        <f>+rawWB2C!J563</f>
        <v>6.6064625411156976</v>
      </c>
      <c r="K561" s="140">
        <f>+rawWB2C!K563</f>
        <v>6.345429306560594</v>
      </c>
      <c r="L561" s="140">
        <f>+rawWB2C!L563</f>
        <v>6.0953870281229579</v>
      </c>
      <c r="M561" s="140">
        <f>+rawWB2C!M563</f>
        <v>5.8563934271418017</v>
      </c>
      <c r="N561" s="140">
        <f>+rawWB2C!N563</f>
        <v>5.6285062249561459</v>
      </c>
      <c r="O561" s="140">
        <f>+rawWB2C!O563</f>
        <v>5.4120943351088995</v>
      </c>
      <c r="P561" s="140">
        <f>+rawWB2C!P563</f>
        <v>5.2087714399584391</v>
      </c>
      <c r="Q561" s="140">
        <f>+rawWB2C!Q563</f>
        <v>5.0204624140670369</v>
      </c>
      <c r="R561" s="140">
        <f>+rawWB2C!R563</f>
        <v>4.8490921319969669</v>
      </c>
      <c r="S561" s="140">
        <f>+rawWB2C!S563</f>
        <v>4.6965854683104995</v>
      </c>
      <c r="T561" s="140">
        <f>+rawWB2C!T563</f>
        <v>4.5630847202165112</v>
      </c>
      <c r="U561" s="140">
        <f>+rawWB2C!U563</f>
        <v>4.4416018755103845</v>
      </c>
      <c r="V561" s="140">
        <f>+rawWB2C!V563</f>
        <v>4.323366344634108</v>
      </c>
      <c r="W561" s="140">
        <f>+rawWB2C!W563</f>
        <v>4.1996075380296816</v>
      </c>
      <c r="X561" s="140">
        <f>+rawWB2C!X563</f>
        <v>4.0615548661391037</v>
      </c>
      <c r="Y561" s="140">
        <f>+rawWB2C!Y563</f>
        <v>3.903773216728335</v>
      </c>
      <c r="Z561" s="140">
        <f>+rawWB2C!Z563</f>
        <v>3.7341693868592425</v>
      </c>
      <c r="AA561" s="140">
        <f>+rawWB2C!AA563</f>
        <v>3.5639856509176391</v>
      </c>
      <c r="AB561" s="140">
        <f>+rawWB2C!AB563</f>
        <v>3.4044642832893697</v>
      </c>
      <c r="AC561" s="140">
        <f>+rawWB2C!AC563</f>
        <v>3.2668475583602481</v>
      </c>
      <c r="AD561" s="140">
        <f>+rawWB2C!AD563</f>
        <v>3.1550402256748682</v>
      </c>
      <c r="AE561" s="140">
        <f>+rawWB2C!AE563</f>
        <v>3.0491932973480731</v>
      </c>
      <c r="AF561" s="140">
        <f>+rawWB2C!AF563</f>
        <v>2.9445057083945567</v>
      </c>
      <c r="AG561" s="140">
        <f>+rawWB2C!AG563</f>
        <v>2.8417727557642891</v>
      </c>
      <c r="AH561" s="140">
        <f>+rawWB2C!AH563</f>
        <v>2.7417897364072248</v>
      </c>
      <c r="AI561" s="140">
        <f>+rawWB2C!AI563</f>
        <v>2.6453138962950531</v>
      </c>
      <c r="AJ561" s="140">
        <f>+rawWB2C!AJ563</f>
        <v>2.552950277486274</v>
      </c>
      <c r="AK561" s="140">
        <f>+rawWB2C!AK563</f>
        <v>2.46526587106109</v>
      </c>
      <c r="AL561" s="140">
        <f>+rawWB2C!AL563</f>
        <v>2.3828276680997211</v>
      </c>
      <c r="AM561" s="140">
        <f>+rawWB2C!AM563</f>
        <v>2.3062026596823704</v>
      </c>
      <c r="AN561" s="140"/>
      <c r="AO561" s="140"/>
      <c r="AP561" s="140"/>
      <c r="AQ561" s="140"/>
      <c r="AR561" s="140"/>
      <c r="AS561" s="140"/>
      <c r="AT561" s="140"/>
      <c r="AU561" s="140"/>
      <c r="AV561" s="140"/>
      <c r="AW561" s="140"/>
      <c r="AX561" s="134"/>
      <c r="AY561" s="10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row>
    <row r="562" spans="1:71" ht="9.75" hidden="1" customHeight="1" x14ac:dyDescent="0.25">
      <c r="A562" s="87"/>
      <c r="B562" s="100" t="str">
        <f t="shared" ref="B562:C562" si="461">+B480</f>
        <v>Chemical Tanker</v>
      </c>
      <c r="C562" s="100" t="str">
        <f t="shared" si="461"/>
        <v>Chemical Tanker Default</v>
      </c>
      <c r="D562" s="140"/>
      <c r="E562" s="140"/>
      <c r="F562" s="140"/>
      <c r="G562" s="140">
        <f>+rawWB2C!G564</f>
        <v>16.246293770991251</v>
      </c>
      <c r="H562" s="140">
        <f>+rawWB2C!H564</f>
        <v>15.618023783051775</v>
      </c>
      <c r="I562" s="140">
        <f>+rawWB2C!I564</f>
        <v>15.022792137237293</v>
      </c>
      <c r="J562" s="140">
        <f>+rawWB2C!J564</f>
        <v>14.428805380829786</v>
      </c>
      <c r="K562" s="140">
        <f>+rawWB2C!K564</f>
        <v>13.858697291079229</v>
      </c>
      <c r="L562" s="140">
        <f>+rawWB2C!L564</f>
        <v>13.31259393393424</v>
      </c>
      <c r="M562" s="140">
        <f>+rawWB2C!M564</f>
        <v>12.790621375343385</v>
      </c>
      <c r="N562" s="140">
        <f>+rawWB2C!N564</f>
        <v>12.292905681255254</v>
      </c>
      <c r="O562" s="140">
        <f>+rawWB2C!O564</f>
        <v>11.820252575108048</v>
      </c>
      <c r="P562" s="140">
        <f>+rawWB2C!P564</f>
        <v>11.376186410298249</v>
      </c>
      <c r="Q562" s="140">
        <f>+rawWB2C!Q564</f>
        <v>10.964911197711965</v>
      </c>
      <c r="R562" s="140">
        <f>+rawWB2C!R564</f>
        <v>10.590630948235312</v>
      </c>
      <c r="S562" s="140">
        <f>+rawWB2C!S564</f>
        <v>10.257549672754397</v>
      </c>
      <c r="T562" s="140">
        <f>+rawWB2C!T564</f>
        <v>9.9659781546454003</v>
      </c>
      <c r="U562" s="140">
        <f>+rawWB2C!U564</f>
        <v>9.7006542672449498</v>
      </c>
      <c r="V562" s="140">
        <f>+rawWB2C!V564</f>
        <v>9.4424226563797529</v>
      </c>
      <c r="W562" s="140">
        <f>+rawWB2C!W564</f>
        <v>9.1721279678765395</v>
      </c>
      <c r="X562" s="140">
        <f>+rawWB2C!X564</f>
        <v>8.8706148475620328</v>
      </c>
      <c r="Y562" s="140">
        <f>+rawWB2C!Y564</f>
        <v>8.5260127707553082</v>
      </c>
      <c r="Z562" s="140">
        <f>+rawWB2C!Z564</f>
        <v>8.1555905307449645</v>
      </c>
      <c r="AA562" s="140">
        <f>+rawWB2C!AA564</f>
        <v>7.7839017503119141</v>
      </c>
      <c r="AB562" s="140">
        <f>+rawWB2C!AB564</f>
        <v>7.4355000522371402</v>
      </c>
      <c r="AC562" s="140">
        <f>+rawWB2C!AC564</f>
        <v>7.1349390593015549</v>
      </c>
      <c r="AD562" s="140">
        <f>+rawWB2C!AD564</f>
        <v>6.8907469166190065</v>
      </c>
      <c r="AE562" s="140">
        <f>+rawWB2C!AE564</f>
        <v>6.6595725597705311</v>
      </c>
      <c r="AF562" s="140">
        <f>+rawWB2C!AF564</f>
        <v>6.4309302512131445</v>
      </c>
      <c r="AG562" s="140">
        <f>+rawWB2C!AG564</f>
        <v>6.2065569545396411</v>
      </c>
      <c r="AH562" s="140">
        <f>+rawWB2C!AH564</f>
        <v>5.9881896333427838</v>
      </c>
      <c r="AI562" s="140">
        <f>+rawWB2C!AI564</f>
        <v>5.777482146201641</v>
      </c>
      <c r="AJ562" s="140">
        <f>+rawWB2C!AJ564</f>
        <v>5.5757559316402308</v>
      </c>
      <c r="AK562" s="140">
        <f>+rawWB2C!AK564</f>
        <v>5.3842493231688087</v>
      </c>
      <c r="AL562" s="140">
        <f>+rawWB2C!AL564</f>
        <v>5.2042006542976678</v>
      </c>
      <c r="AM562" s="140">
        <f>+rawWB2C!AM564</f>
        <v>5.0368482585370637</v>
      </c>
      <c r="AN562" s="140"/>
      <c r="AO562" s="140"/>
      <c r="AP562" s="140"/>
      <c r="AQ562" s="140"/>
      <c r="AR562" s="140"/>
      <c r="AS562" s="140"/>
      <c r="AT562" s="140"/>
      <c r="AU562" s="140"/>
      <c r="AV562" s="140"/>
      <c r="AW562" s="140"/>
      <c r="AX562" s="134"/>
      <c r="AY562" s="10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row>
    <row r="563" spans="1:71" ht="9.75" hidden="1" customHeight="1" x14ac:dyDescent="0.25">
      <c r="A563" s="87"/>
      <c r="B563" s="100" t="str">
        <f t="shared" ref="B563:C563" si="462">+B481</f>
        <v>Container</v>
      </c>
      <c r="C563" s="100" t="str">
        <f t="shared" si="462"/>
        <v>Container Default</v>
      </c>
      <c r="D563" s="140"/>
      <c r="E563" s="140"/>
      <c r="F563" s="140"/>
      <c r="G563" s="140">
        <f>+rawWB2C!G565</f>
        <v>16.418171791120574</v>
      </c>
      <c r="H563" s="140">
        <f>+rawWB2C!H565</f>
        <v>15.783255007108353</v>
      </c>
      <c r="I563" s="140">
        <f>+rawWB2C!I565</f>
        <v>15.181726095083924</v>
      </c>
      <c r="J563" s="140">
        <f>+rawWB2C!J565</f>
        <v>14.581455242801169</v>
      </c>
      <c r="K563" s="140">
        <f>+rawWB2C!K565</f>
        <v>14.0053156820513</v>
      </c>
      <c r="L563" s="140">
        <f>+rawWB2C!L565</f>
        <v>13.453434812500394</v>
      </c>
      <c r="M563" s="140">
        <f>+rawWB2C!M565</f>
        <v>12.925940033814479</v>
      </c>
      <c r="N563" s="140">
        <f>+rawWB2C!N565</f>
        <v>12.422958745659601</v>
      </c>
      <c r="O563" s="140">
        <f>+rawWB2C!O565</f>
        <v>11.945305195642693</v>
      </c>
      <c r="P563" s="140">
        <f>+rawWB2C!P565</f>
        <v>11.496541023134041</v>
      </c>
      <c r="Q563" s="140">
        <f>+rawWB2C!Q565</f>
        <v>11.080914715444834</v>
      </c>
      <c r="R563" s="140">
        <f>+rawWB2C!R565</f>
        <v>10.702674759886268</v>
      </c>
      <c r="S563" s="140">
        <f>+rawWB2C!S565</f>
        <v>10.366069643769524</v>
      </c>
      <c r="T563" s="140">
        <f>+rawWB2C!T565</f>
        <v>10.071413438410309</v>
      </c>
      <c r="U563" s="140">
        <f>+rawWB2C!U565</f>
        <v>9.8032825511425514</v>
      </c>
      <c r="V563" s="140">
        <f>+rawWB2C!V565</f>
        <v>9.542318973304706</v>
      </c>
      <c r="W563" s="140">
        <f>+rawWB2C!W565</f>
        <v>9.2691646962352454</v>
      </c>
      <c r="X563" s="140">
        <f>+rawWB2C!X565</f>
        <v>8.9644617112726426</v>
      </c>
      <c r="Y563" s="140">
        <f>+rawWB2C!Y565</f>
        <v>8.6162139092605941</v>
      </c>
      <c r="Z563" s="140">
        <f>+rawWB2C!Z565</f>
        <v>8.2418727790638293</v>
      </c>
      <c r="AA563" s="140">
        <f>+rawWB2C!AA565</f>
        <v>7.8662517090522677</v>
      </c>
      <c r="AB563" s="140">
        <f>+rawWB2C!AB565</f>
        <v>7.5141640875958968</v>
      </c>
      <c r="AC563" s="140">
        <f>+rawWB2C!AC565</f>
        <v>7.2104233030646352</v>
      </c>
      <c r="AD563" s="140">
        <f>+rawWB2C!AD565</f>
        <v>6.9636477242700092</v>
      </c>
      <c r="AE563" s="140">
        <f>+rawWB2C!AE565</f>
        <v>6.7300276532592838</v>
      </c>
      <c r="AF563" s="140">
        <f>+rawWB2C!AF565</f>
        <v>6.498966418399899</v>
      </c>
      <c r="AG563" s="140">
        <f>+rawWB2C!AG565</f>
        <v>6.272219359528953</v>
      </c>
      <c r="AH563" s="140">
        <f>+rawWB2C!AH565</f>
        <v>6.0515418164835113</v>
      </c>
      <c r="AI563" s="140">
        <f>+rawWB2C!AI565</f>
        <v>5.838605144875638</v>
      </c>
      <c r="AJ563" s="140">
        <f>+rawWB2C!AJ565</f>
        <v>5.6347447634171033</v>
      </c>
      <c r="AK563" s="140">
        <f>+rawWB2C!AK565</f>
        <v>5.4412121065946089</v>
      </c>
      <c r="AL563" s="140">
        <f>+rawWB2C!AL565</f>
        <v>5.2592586088948927</v>
      </c>
      <c r="AM563" s="140">
        <f>+rawWB2C!AM565</f>
        <v>5.0901357048046538</v>
      </c>
      <c r="AN563" s="140"/>
      <c r="AO563" s="140"/>
      <c r="AP563" s="140"/>
      <c r="AQ563" s="140"/>
      <c r="AR563" s="140"/>
      <c r="AS563" s="140"/>
      <c r="AT563" s="140"/>
      <c r="AU563" s="140"/>
      <c r="AV563" s="140"/>
      <c r="AW563" s="140"/>
      <c r="AX563" s="134"/>
      <c r="AY563" s="10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row>
    <row r="564" spans="1:71" ht="9.75" hidden="1" customHeight="1" x14ac:dyDescent="0.25">
      <c r="A564" s="87"/>
      <c r="B564" s="100" t="str">
        <f t="shared" ref="B564:C564" si="463">+B482</f>
        <v>General Cargo</v>
      </c>
      <c r="C564" s="100" t="str">
        <f t="shared" si="463"/>
        <v>General Cargo Default</v>
      </c>
      <c r="D564" s="140"/>
      <c r="E564" s="140"/>
      <c r="F564" s="140"/>
      <c r="G564" s="140">
        <f>+rawWB2C!G566</f>
        <v>26.247399357614405</v>
      </c>
      <c r="H564" s="140">
        <f>+rawWB2C!H566</f>
        <v>25.23237072952843</v>
      </c>
      <c r="I564" s="140">
        <f>+rawWB2C!I566</f>
        <v>24.270718617470774</v>
      </c>
      <c r="J564" s="140">
        <f>+rawWB2C!J566</f>
        <v>23.311077740091111</v>
      </c>
      <c r="K564" s="140">
        <f>+rawWB2C!K566</f>
        <v>22.390015070683493</v>
      </c>
      <c r="L564" s="140">
        <f>+rawWB2C!L566</f>
        <v>21.507734280518765</v>
      </c>
      <c r="M564" s="140">
        <f>+rawWB2C!M566</f>
        <v>20.664439040867681</v>
      </c>
      <c r="N564" s="140">
        <f>+rawWB2C!N566</f>
        <v>19.86033302300104</v>
      </c>
      <c r="O564" s="140">
        <f>+rawWB2C!O566</f>
        <v>19.096717948108441</v>
      </c>
      <c r="P564" s="140">
        <f>+rawWB2C!P566</f>
        <v>18.379287737054476</v>
      </c>
      <c r="Q564" s="140">
        <f>+rawWB2C!Q566</f>
        <v>17.714834360622557</v>
      </c>
      <c r="R564" s="140">
        <f>+rawWB2C!R566</f>
        <v>17.110149789596125</v>
      </c>
      <c r="S564" s="140">
        <f>+rawWB2C!S566</f>
        <v>16.572025994758594</v>
      </c>
      <c r="T564" s="140">
        <f>+rawWB2C!T566</f>
        <v>16.100965075573587</v>
      </c>
      <c r="U564" s="140">
        <f>+rawWB2C!U566</f>
        <v>15.672309646225813</v>
      </c>
      <c r="V564" s="140">
        <f>+rawWB2C!V566</f>
        <v>15.255112449580185</v>
      </c>
      <c r="W564" s="140">
        <f>+rawWB2C!W566</f>
        <v>14.818426228501654</v>
      </c>
      <c r="X564" s="140">
        <f>+rawWB2C!X566</f>
        <v>14.331303725855166</v>
      </c>
      <c r="Y564" s="140">
        <f>+rawWB2C!Y566</f>
        <v>13.774567004427682</v>
      </c>
      <c r="Z564" s="140">
        <f>+rawWB2C!Z566</f>
        <v>13.176115406694425</v>
      </c>
      <c r="AA564" s="140">
        <f>+rawWB2C!AA566</f>
        <v>12.575617595052572</v>
      </c>
      <c r="AB564" s="140">
        <f>+rawWB2C!AB566</f>
        <v>12.012742231899415</v>
      </c>
      <c r="AC564" s="140">
        <f>+rawWB2C!AC566</f>
        <v>11.527157979632129</v>
      </c>
      <c r="AD564" s="140">
        <f>+rawWB2C!AD566</f>
        <v>11.132642850253834</v>
      </c>
      <c r="AE564" s="140">
        <f>+rawWB2C!AE566</f>
        <v>10.759159165237877</v>
      </c>
      <c r="AF564" s="140">
        <f>+rawWB2C!AF566</f>
        <v>10.38976623985152</v>
      </c>
      <c r="AG564" s="140">
        <f>+rawWB2C!AG566</f>
        <v>10.027270300409043</v>
      </c>
      <c r="AH564" s="140">
        <f>+rawWB2C!AH566</f>
        <v>9.6744775732246779</v>
      </c>
      <c r="AI564" s="140">
        <f>+rawWB2C!AI566</f>
        <v>9.3340600207298401</v>
      </c>
      <c r="AJ564" s="140">
        <f>+rawWB2C!AJ566</f>
        <v>9.0081525498242403</v>
      </c>
      <c r="AK564" s="140">
        <f>+rawWB2C!AK566</f>
        <v>8.6987558035246657</v>
      </c>
      <c r="AL564" s="140">
        <f>+rawWB2C!AL566</f>
        <v>8.4078704248479657</v>
      </c>
      <c r="AM564" s="140">
        <f>+rawWB2C!AM566</f>
        <v>8.1374970568109255</v>
      </c>
      <c r="AN564" s="140"/>
      <c r="AO564" s="140"/>
      <c r="AP564" s="140"/>
      <c r="AQ564" s="140"/>
      <c r="AR564" s="140"/>
      <c r="AS564" s="140"/>
      <c r="AT564" s="140"/>
      <c r="AU564" s="140"/>
      <c r="AV564" s="140"/>
      <c r="AW564" s="140"/>
      <c r="AX564" s="134"/>
      <c r="AY564" s="10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row>
    <row r="565" spans="1:71" ht="9.75" hidden="1" customHeight="1" x14ac:dyDescent="0.25">
      <c r="A565" s="87"/>
      <c r="B565" s="100" t="str">
        <f t="shared" ref="B565:C565" si="464">+B483</f>
        <v>Liquefied Gas Tanker</v>
      </c>
      <c r="C565" s="100" t="str">
        <f t="shared" si="464"/>
        <v>Liquefied Gas Tanker Default</v>
      </c>
      <c r="D565" s="140"/>
      <c r="E565" s="140"/>
      <c r="F565" s="140"/>
      <c r="G565" s="140">
        <f>+rawWB2C!G567</f>
        <v>25.209053541826645</v>
      </c>
      <c r="H565" s="140">
        <f>+rawWB2C!H567</f>
        <v>24.234179395886425</v>
      </c>
      <c r="I565" s="140">
        <f>+rawWB2C!I567</f>
        <v>23.310570193649809</v>
      </c>
      <c r="J565" s="140">
        <f>+rawWB2C!J567</f>
        <v>22.38889266174715</v>
      </c>
      <c r="K565" s="140">
        <f>+rawWB2C!K567</f>
        <v>21.504267185824009</v>
      </c>
      <c r="L565" s="140">
        <f>+rawWB2C!L567</f>
        <v>20.656889379925861</v>
      </c>
      <c r="M565" s="140">
        <f>+rawWB2C!M567</f>
        <v>19.846954858098101</v>
      </c>
      <c r="N565" s="140">
        <f>+rawWB2C!N567</f>
        <v>19.074659234386161</v>
      </c>
      <c r="O565" s="140">
        <f>+rawWB2C!O567</f>
        <v>18.341252733953997</v>
      </c>
      <c r="P565" s="140">
        <f>+rawWB2C!P567</f>
        <v>17.652204026439406</v>
      </c>
      <c r="Q565" s="140">
        <f>+rawWB2C!Q567</f>
        <v>17.014036392598747</v>
      </c>
      <c r="R565" s="140">
        <f>+rawWB2C!R567</f>
        <v>16.433273113188374</v>
      </c>
      <c r="S565" s="140">
        <f>+rawWB2C!S567</f>
        <v>15.91643746896464</v>
      </c>
      <c r="T565" s="140">
        <f>+rawWB2C!T567</f>
        <v>15.464011696361309</v>
      </c>
      <c r="U565" s="140">
        <f>+rawWB2C!U567</f>
        <v>15.05231385452206</v>
      </c>
      <c r="V565" s="140">
        <f>+rawWB2C!V567</f>
        <v>14.651620958267994</v>
      </c>
      <c r="W565" s="140">
        <f>+rawWB2C!W567</f>
        <v>14.232210022420245</v>
      </c>
      <c r="X565" s="140">
        <f>+rawWB2C!X567</f>
        <v>13.764358061799946</v>
      </c>
      <c r="Y565" s="140">
        <f>+rawWB2C!Y567</f>
        <v>13.229645817438298</v>
      </c>
      <c r="Z565" s="140">
        <f>+rawWB2C!Z567</f>
        <v>12.654868935207002</v>
      </c>
      <c r="AA565" s="140">
        <f>+rawWB2C!AA567</f>
        <v>12.078126787187767</v>
      </c>
      <c r="AB565" s="140">
        <f>+rawWB2C!AB567</f>
        <v>11.537518745462418</v>
      </c>
      <c r="AC565" s="140">
        <f>+rawWB2C!AC567</f>
        <v>11.071144182112672</v>
      </c>
      <c r="AD565" s="140">
        <f>+rawWB2C!AD567</f>
        <v>10.692236051670676</v>
      </c>
      <c r="AE565" s="140">
        <f>+rawWB2C!AE567</f>
        <v>10.333527362695948</v>
      </c>
      <c r="AF565" s="140">
        <f>+rawWB2C!AF567</f>
        <v>9.978747603102919</v>
      </c>
      <c r="AG565" s="140">
        <f>+rawWB2C!AG567</f>
        <v>9.6305919850321651</v>
      </c>
      <c r="AH565" s="140">
        <f>+rawWB2C!AH567</f>
        <v>9.2917557206242147</v>
      </c>
      <c r="AI565" s="140">
        <f>+rawWB2C!AI567</f>
        <v>8.9648050696093211</v>
      </c>
      <c r="AJ565" s="140">
        <f>+rawWB2C!AJ567</f>
        <v>8.6517904820762084</v>
      </c>
      <c r="AK565" s="140">
        <f>+rawWB2C!AK567</f>
        <v>8.3546334557032225</v>
      </c>
      <c r="AL565" s="140">
        <f>+rawWB2C!AL567</f>
        <v>8.0752554881687679</v>
      </c>
      <c r="AM565" s="140">
        <f>+rawWB2C!AM567</f>
        <v>7.8155780771511889</v>
      </c>
      <c r="AN565" s="140"/>
      <c r="AO565" s="140"/>
      <c r="AP565" s="140"/>
      <c r="AQ565" s="140"/>
      <c r="AR565" s="140"/>
      <c r="AS565" s="140"/>
      <c r="AT565" s="140"/>
      <c r="AU565" s="140"/>
      <c r="AV565" s="140"/>
      <c r="AW565" s="140"/>
      <c r="AX565" s="134"/>
      <c r="AY565" s="10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row>
    <row r="566" spans="1:71" ht="9.75" hidden="1" customHeight="1" x14ac:dyDescent="0.25">
      <c r="A566" s="87"/>
      <c r="B566" s="100" t="str">
        <f t="shared" ref="B566:C566" si="465">+B484</f>
        <v>Oil Tanker</v>
      </c>
      <c r="C566" s="100" t="str">
        <f t="shared" si="465"/>
        <v>Oil Tanker Default</v>
      </c>
      <c r="D566" s="140"/>
      <c r="E566" s="140"/>
      <c r="F566" s="140"/>
      <c r="G566" s="140">
        <f>+rawWB2C!G568</f>
        <v>12.377801410978657</v>
      </c>
      <c r="H566" s="140">
        <f>+rawWB2C!H568</f>
        <v>11.899132167838516</v>
      </c>
      <c r="I566" s="140">
        <f>+rawWB2C!I568</f>
        <v>11.445634329545262</v>
      </c>
      <c r="J566" s="140">
        <f>+rawWB2C!J568</f>
        <v>10.99308495334899</v>
      </c>
      <c r="K566" s="140">
        <f>+rawWB2C!K568</f>
        <v>10.558728366105386</v>
      </c>
      <c r="L566" s="140">
        <f>+rawWB2C!L568</f>
        <v>10.142660615522233</v>
      </c>
      <c r="M566" s="140">
        <f>+rawWB2C!M568</f>
        <v>9.7449777493072745</v>
      </c>
      <c r="N566" s="140">
        <f>+rawWB2C!N568</f>
        <v>9.3657758151682735</v>
      </c>
      <c r="O566" s="140">
        <f>+rawWB2C!O568</f>
        <v>9.0056686814034901</v>
      </c>
      <c r="P566" s="140">
        <f>+rawWB2C!P568</f>
        <v>8.6673414986730464</v>
      </c>
      <c r="Q566" s="140">
        <f>+rawWB2C!Q568</f>
        <v>8.3539972382275796</v>
      </c>
      <c r="R566" s="140">
        <f>+rawWB2C!R568</f>
        <v>8.0688388713177286</v>
      </c>
      <c r="S566" s="140">
        <f>+rawWB2C!S568</f>
        <v>7.8150693691941253</v>
      </c>
      <c r="T566" s="140">
        <f>+rawWB2C!T568</f>
        <v>7.5929255129322835</v>
      </c>
      <c r="U566" s="140">
        <f>+rawWB2C!U568</f>
        <v>7.3907793229073535</v>
      </c>
      <c r="V566" s="140">
        <f>+rawWB2C!V568</f>
        <v>7.1940366293193687</v>
      </c>
      <c r="W566" s="140">
        <f>+rawWB2C!W568</f>
        <v>6.9881032623683792</v>
      </c>
      <c r="X566" s="140">
        <f>+rawWB2C!X568</f>
        <v>6.7583850522544315</v>
      </c>
      <c r="Y566" s="140">
        <f>+rawWB2C!Y568</f>
        <v>6.4958380287517166</v>
      </c>
      <c r="Z566" s="140">
        <f>+rawWB2C!Z568</f>
        <v>6.2136190199310883</v>
      </c>
      <c r="AA566" s="140">
        <f>+rawWB2C!AA568</f>
        <v>5.9304350534375141</v>
      </c>
      <c r="AB566" s="140">
        <f>+rawWB2C!AB568</f>
        <v>5.664993156916017</v>
      </c>
      <c r="AC566" s="140">
        <f>+rawWB2C!AC568</f>
        <v>5.4360003580115661</v>
      </c>
      <c r="AD566" s="140">
        <f>+rawWB2C!AD568</f>
        <v>5.2499541193523269</v>
      </c>
      <c r="AE566" s="140">
        <f>+rawWB2C!AE568</f>
        <v>5.0738259315504788</v>
      </c>
      <c r="AF566" s="140">
        <f>+rawWB2C!AF568</f>
        <v>4.8996268724072589</v>
      </c>
      <c r="AG566" s="140">
        <f>+rawWB2C!AG568</f>
        <v>4.728680307775381</v>
      </c>
      <c r="AH566" s="140">
        <f>+rawWB2C!AH568</f>
        <v>4.5623096035075381</v>
      </c>
      <c r="AI566" s="140">
        <f>+rawWB2C!AI568</f>
        <v>4.4017748090243609</v>
      </c>
      <c r="AJ566" s="140">
        <f>+rawWB2C!AJ568</f>
        <v>4.2480827080180363</v>
      </c>
      <c r="AK566" s="140">
        <f>+rawWB2C!AK568</f>
        <v>4.1021767677486398</v>
      </c>
      <c r="AL566" s="140">
        <f>+rawWB2C!AL568</f>
        <v>3.9650004554762774</v>
      </c>
      <c r="AM566" s="140">
        <f>+rawWB2C!AM568</f>
        <v>3.8374972384610242</v>
      </c>
      <c r="AN566" s="140"/>
      <c r="AO566" s="140"/>
      <c r="AP566" s="140"/>
      <c r="AQ566" s="140"/>
      <c r="AR566" s="140"/>
      <c r="AS566" s="140"/>
      <c r="AT566" s="140"/>
      <c r="AU566" s="140"/>
      <c r="AV566" s="140"/>
      <c r="AW566" s="140"/>
      <c r="AX566" s="134"/>
      <c r="AY566" s="10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row>
    <row r="567" spans="1:71" ht="9.75" hidden="1" customHeight="1" x14ac:dyDescent="0.25">
      <c r="A567" s="87"/>
      <c r="B567" s="100" t="str">
        <f t="shared" ref="B567:C567" si="466">+B485</f>
        <v>Other Liquids Tankers</v>
      </c>
      <c r="C567" s="100" t="str">
        <f t="shared" si="466"/>
        <v>Other Liquids Tankers Default</v>
      </c>
      <c r="D567" s="140"/>
      <c r="E567" s="140"/>
      <c r="F567" s="140"/>
      <c r="G567" s="140">
        <f>+rawWB2C!G569</f>
        <v>89.318612480294291</v>
      </c>
      <c r="H567" s="140">
        <f>+rawWB2C!H569</f>
        <v>85.86451984988993</v>
      </c>
      <c r="I567" s="140">
        <f>+rawWB2C!I569</f>
        <v>82.592064885211059</v>
      </c>
      <c r="J567" s="140">
        <f>+rawWB2C!J569</f>
        <v>79.326454053482763</v>
      </c>
      <c r="K567" s="140">
        <f>+rawWB2C!K569</f>
        <v>76.19212297107714</v>
      </c>
      <c r="L567" s="140">
        <f>+rawWB2C!L569</f>
        <v>73.189764721338008</v>
      </c>
      <c r="M567" s="140">
        <f>+rawWB2C!M569</f>
        <v>70.320072387608917</v>
      </c>
      <c r="N567" s="140">
        <f>+rawWB2C!N569</f>
        <v>67.583739053233529</v>
      </c>
      <c r="O567" s="140">
        <f>+rawWB2C!O569</f>
        <v>64.985194411565772</v>
      </c>
      <c r="P567" s="140">
        <f>+rawWB2C!P569</f>
        <v>62.543814595999571</v>
      </c>
      <c r="Q567" s="140">
        <f>+rawWB2C!Q569</f>
        <v>60.282712349939203</v>
      </c>
      <c r="R567" s="140">
        <f>+rawWB2C!R569</f>
        <v>58.225000416788966</v>
      </c>
      <c r="S567" s="140">
        <f>+rawWB2C!S569</f>
        <v>56.393791539953121</v>
      </c>
      <c r="T567" s="140">
        <f>+rawWB2C!T569</f>
        <v>54.790794339276523</v>
      </c>
      <c r="U567" s="140">
        <f>+rawWB2C!U569</f>
        <v>53.332100940367233</v>
      </c>
      <c r="V567" s="140">
        <f>+rawWB2C!V569</f>
        <v>51.912399345273933</v>
      </c>
      <c r="W567" s="140">
        <f>+rawWB2C!W569</f>
        <v>50.426377556045423</v>
      </c>
      <c r="X567" s="140">
        <f>+rawWB2C!X569</f>
        <v>48.768723574730487</v>
      </c>
      <c r="Y567" s="140">
        <f>+rawWB2C!Y569</f>
        <v>46.874175821743094</v>
      </c>
      <c r="Z567" s="140">
        <f>+rawWB2C!Z569</f>
        <v>44.837674390958753</v>
      </c>
      <c r="AA567" s="140">
        <f>+rawWB2C!AA569</f>
        <v>42.794209794617949</v>
      </c>
      <c r="AB567" s="140">
        <f>+rawWB2C!AB569</f>
        <v>40.878772544961556</v>
      </c>
      <c r="AC567" s="140">
        <f>+rawWB2C!AC569</f>
        <v>39.226353154230075</v>
      </c>
      <c r="AD567" s="140">
        <f>+rawWB2C!AD569</f>
        <v>37.88383752140679</v>
      </c>
      <c r="AE567" s="140">
        <f>+rawWB2C!AE569</f>
        <v>36.612890862077094</v>
      </c>
      <c r="AF567" s="140">
        <f>+rawWB2C!AF569</f>
        <v>35.355864857099768</v>
      </c>
      <c r="AG567" s="140">
        <f>+rawWB2C!AG569</f>
        <v>34.122308956966371</v>
      </c>
      <c r="AH567" s="140">
        <f>+rawWB2C!AH569</f>
        <v>32.921772612168269</v>
      </c>
      <c r="AI567" s="140">
        <f>+rawWB2C!AI569</f>
        <v>31.763348379789758</v>
      </c>
      <c r="AJ567" s="140">
        <f>+rawWB2C!AJ569</f>
        <v>30.654301243285346</v>
      </c>
      <c r="AK567" s="140">
        <f>+rawWB2C!AK569</f>
        <v>29.601439292702089</v>
      </c>
      <c r="AL567" s="140">
        <f>+rawWB2C!AL569</f>
        <v>28.61157061808726</v>
      </c>
      <c r="AM567" s="140">
        <f>+rawWB2C!AM569</f>
        <v>27.691503309487917</v>
      </c>
      <c r="AN567" s="140"/>
      <c r="AO567" s="140"/>
      <c r="AP567" s="140"/>
      <c r="AQ567" s="140"/>
      <c r="AR567" s="140"/>
      <c r="AS567" s="140"/>
      <c r="AT567" s="140"/>
      <c r="AU567" s="140"/>
      <c r="AV567" s="140"/>
      <c r="AW567" s="140"/>
      <c r="AX567" s="134"/>
      <c r="AY567" s="10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row>
    <row r="568" spans="1:71" ht="9.75" hidden="1" customHeight="1" x14ac:dyDescent="0.25">
      <c r="A568" s="87"/>
      <c r="B568" s="100" t="str">
        <f t="shared" ref="B568:C568" si="467">+B486</f>
        <v>Ferry Passenger Only</v>
      </c>
      <c r="C568" s="100" t="str">
        <f t="shared" si="467"/>
        <v>Ferry Passenger Only Default</v>
      </c>
      <c r="D568" s="140"/>
      <c r="E568" s="140"/>
      <c r="F568" s="140"/>
      <c r="G568" s="140">
        <f>+rawWB2C!G570</f>
        <v>582.29143895445497</v>
      </c>
      <c r="H568" s="140">
        <f>+rawWB2C!H570</f>
        <v>559.77330401943379</v>
      </c>
      <c r="I568" s="140">
        <f>+rawWB2C!I570</f>
        <v>538.43931262187482</v>
      </c>
      <c r="J568" s="140">
        <f>+rawWB2C!J570</f>
        <v>517.14993992039172</v>
      </c>
      <c r="K568" s="140">
        <f>+rawWB2C!K570</f>
        <v>496.71641430403366</v>
      </c>
      <c r="L568" s="140">
        <f>+rawWB2C!L570</f>
        <v>477.14325416472803</v>
      </c>
      <c r="M568" s="140">
        <f>+rawWB2C!M570</f>
        <v>458.43497789440045</v>
      </c>
      <c r="N568" s="140">
        <f>+rawWB2C!N570</f>
        <v>440.59610388497703</v>
      </c>
      <c r="O568" s="140">
        <f>+rawWB2C!O570</f>
        <v>423.65551046814653</v>
      </c>
      <c r="P568" s="140">
        <f>+rawWB2C!P570</f>
        <v>407.73951573464075</v>
      </c>
      <c r="Q568" s="140">
        <f>+rawWB2C!Q570</f>
        <v>392.99879771495455</v>
      </c>
      <c r="R568" s="140">
        <f>+rawWB2C!R570</f>
        <v>379.58403443958287</v>
      </c>
      <c r="S568" s="140">
        <f>+rawWB2C!S570</f>
        <v>367.64590393902051</v>
      </c>
      <c r="T568" s="140">
        <f>+rawWB2C!T570</f>
        <v>357.19554515374637</v>
      </c>
      <c r="U568" s="140">
        <f>+rawWB2C!U570</f>
        <v>347.68594066418211</v>
      </c>
      <c r="V568" s="140">
        <f>+rawWB2C!V570</f>
        <v>338.43053396073384</v>
      </c>
      <c r="W568" s="140">
        <f>+rawWB2C!W570</f>
        <v>328.74276853380849</v>
      </c>
      <c r="X568" s="140">
        <f>+rawWB2C!X570</f>
        <v>317.93608787381265</v>
      </c>
      <c r="Y568" s="140">
        <f>+rawWB2C!Y570</f>
        <v>305.58503464290465</v>
      </c>
      <c r="Z568" s="140">
        <f>+rawWB2C!Z570</f>
        <v>292.30854819025359</v>
      </c>
      <c r="AA568" s="140">
        <f>+rawWB2C!AA570</f>
        <v>278.98666703677856</v>
      </c>
      <c r="AB568" s="140">
        <f>+rawWB2C!AB570</f>
        <v>266.49942970340129</v>
      </c>
      <c r="AC568" s="140">
        <f>+rawWB2C!AC570</f>
        <v>255.72687471104112</v>
      </c>
      <c r="AD568" s="140">
        <f>+rawWB2C!AD570</f>
        <v>246.97466352070288</v>
      </c>
      <c r="AE568" s="140">
        <f>+rawWB2C!AE570</f>
        <v>238.68902922181894</v>
      </c>
      <c r="AF568" s="140">
        <f>+rawWB2C!AF570</f>
        <v>230.49414731629335</v>
      </c>
      <c r="AG568" s="140">
        <f>+rawWB2C!AG570</f>
        <v>222.45227317412724</v>
      </c>
      <c r="AH568" s="140">
        <f>+rawWB2C!AH570</f>
        <v>214.62566216532056</v>
      </c>
      <c r="AI568" s="140">
        <f>+rawWB2C!AI570</f>
        <v>207.07359105203258</v>
      </c>
      <c r="AJ568" s="140">
        <f>+rawWB2C!AJ570</f>
        <v>199.84342216505007</v>
      </c>
      <c r="AK568" s="140">
        <f>+rawWB2C!AK570</f>
        <v>192.97953922731662</v>
      </c>
      <c r="AL568" s="140">
        <f>+rawWB2C!AL570</f>
        <v>186.52632596177722</v>
      </c>
      <c r="AM568" s="140">
        <f>+rawWB2C!AM570</f>
        <v>180.52816609137548</v>
      </c>
      <c r="AN568" s="140"/>
      <c r="AO568" s="140"/>
      <c r="AP568" s="140"/>
      <c r="AQ568" s="140"/>
      <c r="AR568" s="140"/>
      <c r="AS568" s="140"/>
      <c r="AT568" s="140"/>
      <c r="AU568" s="140"/>
      <c r="AV568" s="140"/>
      <c r="AW568" s="140"/>
      <c r="AX568" s="134"/>
      <c r="AY568" s="10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row>
    <row r="569" spans="1:71" ht="9.75" hidden="1" customHeight="1" x14ac:dyDescent="0.25">
      <c r="A569" s="87"/>
      <c r="B569" s="100" t="str">
        <f t="shared" ref="B569:C569" si="468">+B487</f>
        <v>Cruise</v>
      </c>
      <c r="C569" s="100" t="str">
        <f t="shared" si="468"/>
        <v>Cruise Default</v>
      </c>
      <c r="D569" s="140"/>
      <c r="E569" s="140"/>
      <c r="F569" s="140"/>
      <c r="G569" s="140">
        <f>+rawWB2C!G571</f>
        <v>134.88891275577416</v>
      </c>
      <c r="H569" s="140">
        <f>+rawWB2C!H571</f>
        <v>129.67254422367489</v>
      </c>
      <c r="I569" s="140">
        <f>+rawWB2C!I571</f>
        <v>124.73048478085546</v>
      </c>
      <c r="J569" s="140">
        <f>+rawWB2C!J571</f>
        <v>119.79876134334133</v>
      </c>
      <c r="K569" s="140">
        <f>+rawWB2C!K571</f>
        <v>115.06529650122233</v>
      </c>
      <c r="L569" s="140">
        <f>+rawWB2C!L571</f>
        <v>110.53113694853123</v>
      </c>
      <c r="M569" s="140">
        <f>+rawWB2C!M571</f>
        <v>106.19732937930038</v>
      </c>
      <c r="N569" s="140">
        <f>+rawWB2C!N571</f>
        <v>102.06492048756228</v>
      </c>
      <c r="O569" s="140">
        <f>+rawWB2C!O571</f>
        <v>98.140599993452071</v>
      </c>
      <c r="P569" s="140">
        <f>+rawWB2C!P571</f>
        <v>94.453629721513821</v>
      </c>
      <c r="Q569" s="140">
        <f>+rawWB2C!Q571</f>
        <v>91.038914522394364</v>
      </c>
      <c r="R569" s="140">
        <f>+rawWB2C!R571</f>
        <v>87.931359246740541</v>
      </c>
      <c r="S569" s="140">
        <f>+rawWB2C!S571</f>
        <v>85.165868745199163</v>
      </c>
      <c r="T569" s="140">
        <f>+rawWB2C!T571</f>
        <v>82.745023374392261</v>
      </c>
      <c r="U569" s="140">
        <f>+rawWB2C!U571</f>
        <v>80.542105514844124</v>
      </c>
      <c r="V569" s="140">
        <f>+rawWB2C!V571</f>
        <v>78.398073053054347</v>
      </c>
      <c r="W569" s="140">
        <f>+rawWB2C!W571</f>
        <v>76.153883875522652</v>
      </c>
      <c r="X569" s="140">
        <f>+rawWB2C!X571</f>
        <v>73.650495868748763</v>
      </c>
      <c r="Y569" s="140">
        <f>+rawWB2C!Y571</f>
        <v>70.789351036021486</v>
      </c>
      <c r="Z569" s="140">
        <f>+rawWB2C!Z571</f>
        <v>67.713827847786973</v>
      </c>
      <c r="AA569" s="140">
        <f>+rawWB2C!AA571</f>
        <v>64.627788891280105</v>
      </c>
      <c r="AB569" s="140">
        <f>+rawWB2C!AB571</f>
        <v>61.735096753736393</v>
      </c>
      <c r="AC569" s="140">
        <f>+rawWB2C!AC571</f>
        <v>59.239614022390747</v>
      </c>
      <c r="AD569" s="140">
        <f>+rawWB2C!AD571</f>
        <v>57.212147752590425</v>
      </c>
      <c r="AE569" s="140">
        <f>+rawWB2C!AE571</f>
        <v>55.292764901839256</v>
      </c>
      <c r="AF569" s="140">
        <f>+rawWB2C!AF571</f>
        <v>53.394405014592529</v>
      </c>
      <c r="AG569" s="140">
        <f>+rawWB2C!AG571</f>
        <v>51.531489665015478</v>
      </c>
      <c r="AH569" s="140">
        <f>+rawWB2C!AH571</f>
        <v>49.718440427273066</v>
      </c>
      <c r="AI569" s="140">
        <f>+rawWB2C!AI571</f>
        <v>47.968988875392391</v>
      </c>
      <c r="AJ569" s="140">
        <f>+rawWB2C!AJ571</f>
        <v>46.294106582846823</v>
      </c>
      <c r="AK569" s="140">
        <f>+rawWB2C!AK571</f>
        <v>44.70407512297129</v>
      </c>
      <c r="AL569" s="140">
        <f>+rawWB2C!AL571</f>
        <v>43.209176069101062</v>
      </c>
      <c r="AM569" s="140">
        <f>+rawWB2C!AM571</f>
        <v>41.819690994571076</v>
      </c>
      <c r="AN569" s="140"/>
      <c r="AO569" s="140"/>
      <c r="AP569" s="140"/>
      <c r="AQ569" s="140"/>
      <c r="AR569" s="140"/>
      <c r="AS569" s="140"/>
      <c r="AT569" s="140"/>
      <c r="AU569" s="140"/>
      <c r="AV569" s="140"/>
      <c r="AW569" s="140"/>
      <c r="AX569" s="134"/>
      <c r="AY569" s="10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row>
    <row r="570" spans="1:71" ht="9.75" hidden="1" customHeight="1" x14ac:dyDescent="0.25">
      <c r="A570" s="87"/>
      <c r="B570" s="100" t="str">
        <f t="shared" ref="B570:C570" si="469">+B488</f>
        <v>Ferry RoRo and Passenger</v>
      </c>
      <c r="C570" s="100" t="str">
        <f t="shared" si="469"/>
        <v>Ferry RoRo and Passenger Default</v>
      </c>
      <c r="D570" s="140"/>
      <c r="E570" s="140"/>
      <c r="F570" s="140"/>
      <c r="G570" s="140">
        <f>+rawWB2C!G572</f>
        <v>110.00688641471869</v>
      </c>
      <c r="H570" s="140">
        <f>+rawWB2C!H572</f>
        <v>105.75274536721149</v>
      </c>
      <c r="I570" s="140">
        <f>+rawWB2C!I572</f>
        <v>101.72231350536262</v>
      </c>
      <c r="J570" s="140">
        <f>+rawWB2C!J572</f>
        <v>97.700311037289495</v>
      </c>
      <c r="K570" s="140">
        <f>+rawWB2C!K572</f>
        <v>93.839995770475554</v>
      </c>
      <c r="L570" s="140">
        <f>+rawWB2C!L572</f>
        <v>90.142221322532649</v>
      </c>
      <c r="M570" s="140">
        <f>+rawWB2C!M572</f>
        <v>86.607841311072306</v>
      </c>
      <c r="N570" s="140">
        <f>+rawWB2C!N572</f>
        <v>83.23770935370618</v>
      </c>
      <c r="O570" s="140">
        <f>+rawWB2C!O572</f>
        <v>80.037281164087943</v>
      </c>
      <c r="P570" s="140">
        <f>+rawWB2C!P572</f>
        <v>77.030420840038119</v>
      </c>
      <c r="Q570" s="140">
        <f>+rawWB2C!Q572</f>
        <v>74.245594575419361</v>
      </c>
      <c r="R570" s="140">
        <f>+rawWB2C!R572</f>
        <v>71.71126856409434</v>
      </c>
      <c r="S570" s="140">
        <f>+rawWB2C!S572</f>
        <v>69.455908999925683</v>
      </c>
      <c r="T570" s="140">
        <f>+rawWB2C!T572</f>
        <v>67.481620258966487</v>
      </c>
      <c r="U570" s="140">
        <f>+rawWB2C!U572</f>
        <v>65.68505944603271</v>
      </c>
      <c r="V570" s="140">
        <f>+rawWB2C!V572</f>
        <v>63.936521848130823</v>
      </c>
      <c r="W570" s="140">
        <f>+rawWB2C!W572</f>
        <v>62.106302752267425</v>
      </c>
      <c r="X570" s="140">
        <f>+rawWB2C!X572</f>
        <v>60.064697445449092</v>
      </c>
      <c r="Y570" s="140">
        <f>+rawWB2C!Y572</f>
        <v>57.73132824408443</v>
      </c>
      <c r="Z570" s="140">
        <f>+rawWB2C!Z572</f>
        <v>55.22312558219096</v>
      </c>
      <c r="AA570" s="140">
        <f>+rawWB2C!AA572</f>
        <v>52.706346923187979</v>
      </c>
      <c r="AB570" s="140">
        <f>+rawWB2C!AB572</f>
        <v>50.347249730495257</v>
      </c>
      <c r="AC570" s="140">
        <f>+rawWB2C!AC572</f>
        <v>48.312091467532078</v>
      </c>
      <c r="AD570" s="140">
        <f>+rawWB2C!AD572</f>
        <v>46.658617901061731</v>
      </c>
      <c r="AE570" s="140">
        <f>+rawWB2C!AE572</f>
        <v>45.093290351634174</v>
      </c>
      <c r="AF570" s="140">
        <f>+rawWB2C!AF572</f>
        <v>43.545107804794952</v>
      </c>
      <c r="AG570" s="140">
        <f>+rawWB2C!AG572</f>
        <v>42.025831586502605</v>
      </c>
      <c r="AH570" s="140">
        <f>+rawWB2C!AH572</f>
        <v>40.547223022715485</v>
      </c>
      <c r="AI570" s="140">
        <f>+rawWB2C!AI572</f>
        <v>39.120480718815102</v>
      </c>
      <c r="AJ570" s="140">
        <f>+rawWB2C!AJ572</f>
        <v>37.754552397873859</v>
      </c>
      <c r="AK570" s="140">
        <f>+rawWB2C!AK572</f>
        <v>36.457823062386879</v>
      </c>
      <c r="AL570" s="140">
        <f>+rawWB2C!AL572</f>
        <v>35.238677714849537</v>
      </c>
      <c r="AM570" s="140">
        <f>+rawWB2C!AM572</f>
        <v>34.10550135775695</v>
      </c>
      <c r="AN570" s="140"/>
      <c r="AO570" s="140"/>
      <c r="AP570" s="140"/>
      <c r="AQ570" s="140"/>
      <c r="AR570" s="140"/>
      <c r="AS570" s="140"/>
      <c r="AT570" s="140"/>
      <c r="AU570" s="140"/>
      <c r="AV570" s="140"/>
      <c r="AW570" s="140"/>
      <c r="AX570" s="134"/>
      <c r="AY570" s="10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row>
    <row r="571" spans="1:71" ht="9.75" hidden="1" customHeight="1" x14ac:dyDescent="0.25">
      <c r="A571" s="87"/>
      <c r="B571" s="100" t="str">
        <f t="shared" ref="B571:C571" si="470">+B489</f>
        <v>Refrigerated Bulk</v>
      </c>
      <c r="C571" s="100" t="str">
        <f t="shared" si="470"/>
        <v>Refrigerated Bulk Default</v>
      </c>
      <c r="D571" s="140"/>
      <c r="E571" s="140"/>
      <c r="F571" s="140"/>
      <c r="G571" s="140">
        <f>+rawWB2C!G573</f>
        <v>60.999580656006366</v>
      </c>
      <c r="H571" s="140">
        <f>+rawWB2C!H573</f>
        <v>58.640629972036074</v>
      </c>
      <c r="I571" s="140">
        <f>+rawWB2C!I573</f>
        <v>56.405727581393613</v>
      </c>
      <c r="J571" s="140">
        <f>+rawWB2C!J573</f>
        <v>54.175499347999519</v>
      </c>
      <c r="K571" s="140">
        <f>+rawWB2C!K573</f>
        <v>52.034927787889231</v>
      </c>
      <c r="L571" s="140">
        <f>+rawWB2C!L573</f>
        <v>49.98448623794247</v>
      </c>
      <c r="M571" s="140">
        <f>+rawWB2C!M573</f>
        <v>48.024648035038787</v>
      </c>
      <c r="N571" s="140">
        <f>+rawWB2C!N573</f>
        <v>46.155886516057791</v>
      </c>
      <c r="O571" s="140">
        <f>+rawWB2C!O573</f>
        <v>44.381226912018185</v>
      </c>
      <c r="P571" s="140">
        <f>+rawWB2C!P573</f>
        <v>42.713902030494395</v>
      </c>
      <c r="Q571" s="140">
        <f>+rawWB2C!Q573</f>
        <v>41.169696573199964</v>
      </c>
      <c r="R571" s="140">
        <f>+rawWB2C!R573</f>
        <v>39.764395241848483</v>
      </c>
      <c r="S571" s="140">
        <f>+rawWB2C!S573</f>
        <v>38.513782738153502</v>
      </c>
      <c r="T571" s="140">
        <f>+rawWB2C!T573</f>
        <v>37.419025953215787</v>
      </c>
      <c r="U571" s="140">
        <f>+rawWB2C!U573</f>
        <v>36.422820535685567</v>
      </c>
      <c r="V571" s="140">
        <f>+rawWB2C!V573</f>
        <v>35.453244323600309</v>
      </c>
      <c r="W571" s="140">
        <f>+rawWB2C!W573</f>
        <v>34.438375154997559</v>
      </c>
      <c r="X571" s="140">
        <f>+rawWB2C!X573</f>
        <v>33.306290867914853</v>
      </c>
      <c r="Y571" s="140">
        <f>+rawWB2C!Y573</f>
        <v>32.012421479935874</v>
      </c>
      <c r="Z571" s="140">
        <f>+rawWB2C!Z573</f>
        <v>30.621605726829443</v>
      </c>
      <c r="AA571" s="140">
        <f>+rawWB2C!AA573</f>
        <v>29.226034523910396</v>
      </c>
      <c r="AB571" s="140">
        <f>+rawWB2C!AB573</f>
        <v>27.917898786493833</v>
      </c>
      <c r="AC571" s="140">
        <f>+rawWB2C!AC573</f>
        <v>26.789389429894591</v>
      </c>
      <c r="AD571" s="140">
        <f>+rawWB2C!AD573</f>
        <v>25.872526881851535</v>
      </c>
      <c r="AE571" s="140">
        <f>+rawWB2C!AE573</f>
        <v>25.004541910943392</v>
      </c>
      <c r="AF571" s="140">
        <f>+rawWB2C!AF573</f>
        <v>24.14606396275282</v>
      </c>
      <c r="AG571" s="140">
        <f>+rawWB2C!AG573</f>
        <v>23.303614774007521</v>
      </c>
      <c r="AH571" s="140">
        <f>+rawWB2C!AH573</f>
        <v>22.483716081435066</v>
      </c>
      <c r="AI571" s="140">
        <f>+rawWB2C!AI573</f>
        <v>21.692577589304605</v>
      </c>
      <c r="AJ571" s="140">
        <f>+rawWB2C!AJ573</f>
        <v>20.935160872050524</v>
      </c>
      <c r="AK571" s="140">
        <f>+rawWB2C!AK573</f>
        <v>20.216115471648532</v>
      </c>
      <c r="AL571" s="140">
        <f>+rawWB2C!AL573</f>
        <v>19.540090930074481</v>
      </c>
      <c r="AM571" s="140">
        <f>+rawWB2C!AM573</f>
        <v>18.911736789304072</v>
      </c>
      <c r="AN571" s="140"/>
      <c r="AO571" s="140"/>
      <c r="AP571" s="140"/>
      <c r="AQ571" s="140"/>
      <c r="AR571" s="140"/>
      <c r="AS571" s="140"/>
      <c r="AT571" s="140"/>
      <c r="AU571" s="140"/>
      <c r="AV571" s="140"/>
      <c r="AW571" s="140"/>
      <c r="AX571" s="134"/>
      <c r="AY571" s="10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row>
    <row r="572" spans="1:71" ht="9.75" hidden="1" customHeight="1" x14ac:dyDescent="0.25">
      <c r="A572" s="87"/>
      <c r="B572" s="100" t="str">
        <f t="shared" ref="B572:C572" si="471">+B490</f>
        <v>RoRo</v>
      </c>
      <c r="C572" s="100" t="str">
        <f t="shared" si="471"/>
        <v>RoRo Default</v>
      </c>
      <c r="D572" s="140"/>
      <c r="E572" s="140"/>
      <c r="F572" s="140"/>
      <c r="G572" s="140">
        <f>+rawWB2C!G574</f>
        <v>57.017142040016935</v>
      </c>
      <c r="H572" s="140">
        <f>+rawWB2C!H574</f>
        <v>54.812198583572275</v>
      </c>
      <c r="I572" s="140">
        <f>+rawWB2C!I574</f>
        <v>52.723204762919067</v>
      </c>
      <c r="J572" s="140">
        <f>+rawWB2C!J574</f>
        <v>50.638579940952098</v>
      </c>
      <c r="K572" s="140">
        <f>+rawWB2C!K574</f>
        <v>48.637758437310964</v>
      </c>
      <c r="L572" s="140">
        <f>+rawWB2C!L574</f>
        <v>46.721182686448735</v>
      </c>
      <c r="M572" s="140">
        <f>+rawWB2C!M574</f>
        <v>44.889295122818275</v>
      </c>
      <c r="N572" s="140">
        <f>+rawWB2C!N574</f>
        <v>43.142538180872549</v>
      </c>
      <c r="O572" s="140">
        <f>+rawWB2C!O574</f>
        <v>41.483739585406425</v>
      </c>
      <c r="P572" s="140">
        <f>+rawWB2C!P574</f>
        <v>39.925268222581799</v>
      </c>
      <c r="Q572" s="140">
        <f>+rawWB2C!Q574</f>
        <v>38.48187826890257</v>
      </c>
      <c r="R572" s="140">
        <f>+rawWB2C!R574</f>
        <v>37.168323900872615</v>
      </c>
      <c r="S572" s="140">
        <f>+rawWB2C!S574</f>
        <v>35.999359294995827</v>
      </c>
      <c r="T572" s="140">
        <f>+rawWB2C!T574</f>
        <v>34.976075160338098</v>
      </c>
      <c r="U572" s="140">
        <f>+rawWB2C!U574</f>
        <v>34.044908336214007</v>
      </c>
      <c r="V572" s="140">
        <f>+rawWB2C!V574</f>
        <v>33.138632194500182</v>
      </c>
      <c r="W572" s="140">
        <f>+rawWB2C!W574</f>
        <v>32.19002010707333</v>
      </c>
      <c r="X572" s="140">
        <f>+rawWB2C!X574</f>
        <v>31.131845445810139</v>
      </c>
      <c r="Y572" s="140">
        <f>+rawWB2C!Y574</f>
        <v>29.922448038774636</v>
      </c>
      <c r="Z572" s="140">
        <f>+rawWB2C!Z574</f>
        <v>28.622433538780626</v>
      </c>
      <c r="AA572" s="140">
        <f>+rawWB2C!AA574</f>
        <v>27.317974054829115</v>
      </c>
      <c r="AB572" s="140">
        <f>+rawWB2C!AB574</f>
        <v>26.095241695921359</v>
      </c>
      <c r="AC572" s="140">
        <f>+rawWB2C!AC574</f>
        <v>25.040408571058371</v>
      </c>
      <c r="AD572" s="140">
        <f>+rawWB2C!AD574</f>
        <v>24.183404611838604</v>
      </c>
      <c r="AE572" s="140">
        <f>+rawWB2C!AE574</f>
        <v>23.372087192232762</v>
      </c>
      <c r="AF572" s="140">
        <f>+rawWB2C!AF574</f>
        <v>22.569656116743325</v>
      </c>
      <c r="AG572" s="140">
        <f>+rawWB2C!AG574</f>
        <v>21.782207341856409</v>
      </c>
      <c r="AH572" s="140">
        <f>+rawWB2C!AH574</f>
        <v>21.015836824058024</v>
      </c>
      <c r="AI572" s="140">
        <f>+rawWB2C!AI574</f>
        <v>20.276348858829106</v>
      </c>
      <c r="AJ572" s="140">
        <f>+rawWB2C!AJ574</f>
        <v>19.56838109762931</v>
      </c>
      <c r="AK572" s="140">
        <f>+rawWB2C!AK574</f>
        <v>18.896279530912977</v>
      </c>
      <c r="AL572" s="140">
        <f>+rawWB2C!AL574</f>
        <v>18.264390149134584</v>
      </c>
      <c r="AM572" s="140">
        <f>+rawWB2C!AM574</f>
        <v>17.677058942748474</v>
      </c>
      <c r="AN572" s="140"/>
      <c r="AO572" s="140"/>
      <c r="AP572" s="140"/>
      <c r="AQ572" s="140"/>
      <c r="AR572" s="140"/>
      <c r="AS572" s="140"/>
      <c r="AT572" s="140"/>
      <c r="AU572" s="140"/>
      <c r="AV572" s="140"/>
      <c r="AW572" s="140"/>
      <c r="AX572" s="134"/>
      <c r="AY572" s="10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row>
    <row r="573" spans="1:71" ht="9.75" hidden="1" customHeight="1" x14ac:dyDescent="0.25">
      <c r="A573" s="87"/>
      <c r="B573" s="100" t="str">
        <f t="shared" ref="B573:C573" si="472">+B491</f>
        <v>Vehicle Carrier</v>
      </c>
      <c r="C573" s="100" t="str">
        <f t="shared" si="472"/>
        <v>Vehicle Carrier Default</v>
      </c>
      <c r="D573" s="140"/>
      <c r="E573" s="140"/>
      <c r="F573" s="140"/>
      <c r="G573" s="140">
        <f>+rawWB2C!G575</f>
        <v>53.724144952279971</v>
      </c>
      <c r="H573" s="140">
        <f>+rawWB2C!H575</f>
        <v>51.646546924261045</v>
      </c>
      <c r="I573" s="140">
        <f>+rawWB2C!I575</f>
        <v>49.678201917658946</v>
      </c>
      <c r="J573" s="140">
        <f>+rawWB2C!J575</f>
        <v>47.713973580365717</v>
      </c>
      <c r="K573" s="140">
        <f>+rawWB2C!K575</f>
        <v>45.828708541830245</v>
      </c>
      <c r="L573" s="140">
        <f>+rawWB2C!L575</f>
        <v>44.022823683920649</v>
      </c>
      <c r="M573" s="140">
        <f>+rawWB2C!M575</f>
        <v>42.296735888504863</v>
      </c>
      <c r="N573" s="140">
        <f>+rawWB2C!N575</f>
        <v>40.650862037450899</v>
      </c>
      <c r="O573" s="140">
        <f>+rawWB2C!O575</f>
        <v>39.087866541694297</v>
      </c>
      <c r="P573" s="140">
        <f>+rawWB2C!P575</f>
        <v>37.619403928440128</v>
      </c>
      <c r="Q573" s="140">
        <f>+rawWB2C!Q575</f>
        <v>36.259376253961044</v>
      </c>
      <c r="R573" s="140">
        <f>+rawWB2C!R575</f>
        <v>35.021685574529712</v>
      </c>
      <c r="S573" s="140">
        <f>+rawWB2C!S575</f>
        <v>33.920233946418769</v>
      </c>
      <c r="T573" s="140">
        <f>+rawWB2C!T575</f>
        <v>32.956049085326704</v>
      </c>
      <c r="U573" s="140">
        <f>+rawWB2C!U575</f>
        <v>32.078661344655899</v>
      </c>
      <c r="V573" s="140">
        <f>+rawWB2C!V575</f>
        <v>31.224726737234594</v>
      </c>
      <c r="W573" s="140">
        <f>+rawWB2C!W575</f>
        <v>30.330901275891112</v>
      </c>
      <c r="X573" s="140">
        <f>+rawWB2C!X575</f>
        <v>29.333840973453746</v>
      </c>
      <c r="Y573" s="140">
        <f>+rawWB2C!Y575</f>
        <v>28.194291720794158</v>
      </c>
      <c r="Z573" s="140">
        <f>+rawWB2C!Z575</f>
        <v>26.969358920957823</v>
      </c>
      <c r="AA573" s="140">
        <f>+rawWB2C!AA575</f>
        <v>25.740237855033445</v>
      </c>
      <c r="AB573" s="140">
        <f>+rawWB2C!AB575</f>
        <v>24.588123804109966</v>
      </c>
      <c r="AC573" s="140">
        <f>+rawWB2C!AC575</f>
        <v>23.594212049276088</v>
      </c>
      <c r="AD573" s="140">
        <f>+rawWB2C!AD575</f>
        <v>22.786703933602972</v>
      </c>
      <c r="AE573" s="140">
        <f>+rawWB2C!AE575</f>
        <v>22.022243753844702</v>
      </c>
      <c r="AF573" s="140">
        <f>+rawWB2C!AF575</f>
        <v>21.266156691754635</v>
      </c>
      <c r="AG573" s="140">
        <f>+rawWB2C!AG575</f>
        <v>20.524186634840373</v>
      </c>
      <c r="AH573" s="140">
        <f>+rawWB2C!AH575</f>
        <v>19.802077470609419</v>
      </c>
      <c r="AI573" s="140">
        <f>+rawWB2C!AI575</f>
        <v>19.105298270302569</v>
      </c>
      <c r="AJ573" s="140">
        <f>+rawWB2C!AJ575</f>
        <v>18.438218840092887</v>
      </c>
      <c r="AK573" s="140">
        <f>+rawWB2C!AK575</f>
        <v>17.804934169886504</v>
      </c>
      <c r="AL573" s="140">
        <f>+rawWB2C!AL575</f>
        <v>17.209539249589675</v>
      </c>
      <c r="AM573" s="140">
        <f>+rawWB2C!AM575</f>
        <v>16.656129069108527</v>
      </c>
      <c r="AN573" s="140"/>
      <c r="AO573" s="140"/>
      <c r="AP573" s="140"/>
      <c r="AQ573" s="140"/>
      <c r="AR573" s="140"/>
      <c r="AS573" s="140"/>
      <c r="AT573" s="140"/>
      <c r="AU573" s="140"/>
      <c r="AV573" s="140"/>
      <c r="AW573" s="140"/>
      <c r="AX573" s="134"/>
      <c r="AY573" s="10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row>
    <row r="574" spans="1:71" ht="9.75" hidden="1" customHeight="1" x14ac:dyDescent="0.25">
      <c r="A574" s="87"/>
      <c r="B574" s="100" t="str">
        <f t="shared" ref="B574:C574" si="473">+B492</f>
        <v>Offshore</v>
      </c>
      <c r="C574" s="100" t="str">
        <f t="shared" si="473"/>
        <v>Offshore Default</v>
      </c>
      <c r="D574" s="140"/>
      <c r="E574" s="140"/>
      <c r="F574" s="140"/>
      <c r="G574" s="140">
        <f>+rawWB2C!G576</f>
        <v>109.108882271819</v>
      </c>
      <c r="H574" s="140">
        <f>+rawWB2C!H576</f>
        <v>104.88946847102923</v>
      </c>
      <c r="I574" s="140">
        <f>+rawWB2C!I576</f>
        <v>100.89193768135479</v>
      </c>
      <c r="J574" s="140">
        <f>+rawWB2C!J576</f>
        <v>96.902767474940873</v>
      </c>
      <c r="K574" s="140">
        <f>+rawWB2C!K576</f>
        <v>93.07396459081022</v>
      </c>
      <c r="L574" s="140">
        <f>+rawWB2C!L576</f>
        <v>89.406375678355005</v>
      </c>
      <c r="M574" s="140">
        <f>+rawWB2C!M576</f>
        <v>85.900847386967058</v>
      </c>
      <c r="N574" s="140">
        <f>+rawWB2C!N576</f>
        <v>82.55822636603834</v>
      </c>
      <c r="O574" s="140">
        <f>+rawWB2C!O576</f>
        <v>79.383923793342817</v>
      </c>
      <c r="P574" s="140">
        <f>+rawWB2C!P576</f>
        <v>76.401608960181065</v>
      </c>
      <c r="Q574" s="140">
        <f>+rawWB2C!Q576</f>
        <v>73.639515686235768</v>
      </c>
      <c r="R574" s="140">
        <f>+rawWB2C!R576</f>
        <v>71.125877791189652</v>
      </c>
      <c r="S574" s="140">
        <f>+rawWB2C!S576</f>
        <v>68.888929094725384</v>
      </c>
      <c r="T574" s="140">
        <f>+rawWB2C!T576</f>
        <v>66.930756794531348</v>
      </c>
      <c r="U574" s="140">
        <f>+rawWB2C!U576</f>
        <v>65.148861600319862</v>
      </c>
      <c r="V574" s="140">
        <f>+rawWB2C!V576</f>
        <v>63.414597599809078</v>
      </c>
      <c r="W574" s="140">
        <f>+rawWB2C!W576</f>
        <v>61.599318880717213</v>
      </c>
      <c r="X574" s="140">
        <f>+rawWB2C!X576</f>
        <v>59.574379530762499</v>
      </c>
      <c r="Y574" s="140">
        <f>+rawWB2C!Y576</f>
        <v>57.260058002484776</v>
      </c>
      <c r="Z574" s="140">
        <f>+rawWB2C!Z576</f>
        <v>54.772330207711185</v>
      </c>
      <c r="AA574" s="140">
        <f>+rawWB2C!AA576</f>
        <v>52.276096423090209</v>
      </c>
      <c r="AB574" s="140">
        <f>+rawWB2C!AB576</f>
        <v>49.936256925270825</v>
      </c>
      <c r="AC574" s="140">
        <f>+rawWB2C!AC576</f>
        <v>47.91771199090153</v>
      </c>
      <c r="AD574" s="140">
        <f>+rawWB2C!AD576</f>
        <v>46.277735998640019</v>
      </c>
      <c r="AE574" s="140">
        <f>+rawWB2C!AE576</f>
        <v>44.725186473118001</v>
      </c>
      <c r="AF574" s="140">
        <f>+rawWB2C!AF576</f>
        <v>43.189641992733861</v>
      </c>
      <c r="AG574" s="140">
        <f>+rawWB2C!AG576</f>
        <v>41.682767873825483</v>
      </c>
      <c r="AH574" s="140">
        <f>+rawWB2C!AH576</f>
        <v>40.216229432730515</v>
      </c>
      <c r="AI574" s="140">
        <f>+rawWB2C!AI576</f>
        <v>38.801133858789591</v>
      </c>
      <c r="AJ574" s="140">
        <f>+rawWB2C!AJ576</f>
        <v>37.446355833353351</v>
      </c>
      <c r="AK574" s="140">
        <f>+rawWB2C!AK576</f>
        <v>36.160211910774947</v>
      </c>
      <c r="AL574" s="140">
        <f>+rawWB2C!AL576</f>
        <v>34.951018645407785</v>
      </c>
      <c r="AM574" s="140">
        <f>+rawWB2C!AM576</f>
        <v>33.82709259160503</v>
      </c>
      <c r="AN574" s="140"/>
      <c r="AO574" s="140"/>
      <c r="AP574" s="140"/>
      <c r="AQ574" s="140"/>
      <c r="AR574" s="140"/>
      <c r="AS574" s="140"/>
      <c r="AT574" s="140"/>
      <c r="AU574" s="140"/>
      <c r="AV574" s="140"/>
      <c r="AW574" s="140"/>
      <c r="AX574" s="134"/>
      <c r="AY574" s="10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row>
    <row r="575" spans="1:71" ht="9.75" hidden="1" customHeight="1" x14ac:dyDescent="0.25">
      <c r="A575" s="87"/>
      <c r="B575" s="100"/>
      <c r="C575" s="10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17"/>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row>
    <row r="576" spans="1:71" ht="9.75" hidden="1" customHeight="1" x14ac:dyDescent="0.25">
      <c r="A576" s="87"/>
      <c r="B576" s="135" t="s">
        <v>319</v>
      </c>
      <c r="C576" s="135"/>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17"/>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row>
    <row r="577" spans="1:71" ht="9.75" hidden="1" customHeight="1" x14ac:dyDescent="0.25">
      <c r="A577" s="87"/>
      <c r="B577" s="137" t="s">
        <v>300</v>
      </c>
      <c r="C577" s="137"/>
      <c r="D577" s="138">
        <v>2015</v>
      </c>
      <c r="E577" s="136">
        <v>2016</v>
      </c>
      <c r="F577" s="136">
        <v>2017</v>
      </c>
      <c r="G577" s="136">
        <v>2018</v>
      </c>
      <c r="H577" s="136">
        <v>2019</v>
      </c>
      <c r="I577" s="138">
        <v>2020</v>
      </c>
      <c r="J577" s="136">
        <v>2021</v>
      </c>
      <c r="K577" s="136">
        <v>2022</v>
      </c>
      <c r="L577" s="136">
        <v>2023</v>
      </c>
      <c r="M577" s="136">
        <v>2024</v>
      </c>
      <c r="N577" s="138">
        <v>2025</v>
      </c>
      <c r="O577" s="136">
        <v>2026</v>
      </c>
      <c r="P577" s="136">
        <v>2027</v>
      </c>
      <c r="Q577" s="136">
        <v>2028</v>
      </c>
      <c r="R577" s="136">
        <v>2029</v>
      </c>
      <c r="S577" s="138">
        <v>2030</v>
      </c>
      <c r="T577" s="136">
        <v>2031</v>
      </c>
      <c r="U577" s="136">
        <v>2032</v>
      </c>
      <c r="V577" s="136">
        <v>2033</v>
      </c>
      <c r="W577" s="136">
        <v>2034</v>
      </c>
      <c r="X577" s="138">
        <v>2035</v>
      </c>
      <c r="Y577" s="136">
        <v>2036</v>
      </c>
      <c r="Z577" s="136">
        <v>2037</v>
      </c>
      <c r="AA577" s="136">
        <v>2038</v>
      </c>
      <c r="AB577" s="136">
        <v>2039</v>
      </c>
      <c r="AC577" s="138">
        <v>2040</v>
      </c>
      <c r="AD577" s="136">
        <v>2041</v>
      </c>
      <c r="AE577" s="136">
        <v>2042</v>
      </c>
      <c r="AF577" s="136">
        <v>2043</v>
      </c>
      <c r="AG577" s="136">
        <v>2044</v>
      </c>
      <c r="AH577" s="138">
        <v>2045</v>
      </c>
      <c r="AI577" s="136">
        <v>2046</v>
      </c>
      <c r="AJ577" s="136">
        <v>2047</v>
      </c>
      <c r="AK577" s="136">
        <v>2048</v>
      </c>
      <c r="AL577" s="136">
        <v>2049</v>
      </c>
      <c r="AM577" s="138">
        <v>2050</v>
      </c>
      <c r="AN577" s="136"/>
      <c r="AO577" s="136"/>
      <c r="AP577" s="136"/>
      <c r="AQ577" s="136"/>
      <c r="AR577" s="136"/>
      <c r="AS577" s="136"/>
      <c r="AT577" s="136"/>
      <c r="AU577" s="136"/>
      <c r="AV577" s="136"/>
      <c r="AW577" s="136"/>
      <c r="AX577" s="134"/>
      <c r="AY577" s="10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row>
    <row r="578" spans="1:71" ht="9.75" hidden="1" customHeight="1" x14ac:dyDescent="0.25">
      <c r="A578" s="87"/>
      <c r="B578" s="146" t="s">
        <v>320</v>
      </c>
      <c r="C578" s="10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17"/>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row>
    <row r="579" spans="1:71" ht="9.75" hidden="1" customHeight="1" x14ac:dyDescent="0.25">
      <c r="A579" s="87"/>
      <c r="B579" s="146" t="s">
        <v>321</v>
      </c>
      <c r="C579" s="10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17"/>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row>
    <row r="580" spans="1:71" ht="9.75" hidden="1" customHeight="1" x14ac:dyDescent="0.25">
      <c r="A580" s="87"/>
      <c r="B580" s="146" t="s">
        <v>322</v>
      </c>
      <c r="C580" s="10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17"/>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row>
    <row r="581" spans="1:71" ht="9.75" hidden="1" customHeight="1" x14ac:dyDescent="0.25">
      <c r="A581" s="87"/>
      <c r="B581" s="146" t="s">
        <v>323</v>
      </c>
      <c r="C581" s="10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17"/>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row>
    <row r="582" spans="1:71" ht="9.75" customHeight="1" x14ac:dyDescent="0.25">
      <c r="A582" s="87"/>
      <c r="B582" s="100"/>
      <c r="C582" s="10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17"/>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row>
    <row r="583" spans="1:71" ht="9.75" customHeight="1" x14ac:dyDescent="0.25">
      <c r="A583" s="87"/>
      <c r="B583" s="100"/>
      <c r="C583" s="10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17"/>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row>
    <row r="584" spans="1:71" ht="9.75" customHeight="1" x14ac:dyDescent="0.25">
      <c r="A584" s="87"/>
      <c r="B584" s="100"/>
      <c r="C584" s="10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17"/>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row>
    <row r="585" spans="1:71" ht="9.75" customHeight="1" x14ac:dyDescent="0.25">
      <c r="A585" s="87"/>
      <c r="B585" s="100"/>
      <c r="C585" s="10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17"/>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row>
    <row r="586" spans="1:71" ht="9.75" customHeight="1" x14ac:dyDescent="0.25">
      <c r="A586" s="87"/>
      <c r="B586" s="100"/>
      <c r="C586" s="10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17"/>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row>
    <row r="587" spans="1:71" ht="9.75" customHeight="1" x14ac:dyDescent="0.25">
      <c r="A587" s="87"/>
      <c r="B587" s="100"/>
      <c r="C587" s="10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17"/>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row>
    <row r="588" spans="1:71" ht="9.75" customHeight="1" x14ac:dyDescent="0.25">
      <c r="A588" s="87"/>
      <c r="B588" s="100"/>
      <c r="C588" s="10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17"/>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row>
    <row r="589" spans="1:71" ht="9.75" customHeight="1" x14ac:dyDescent="0.25">
      <c r="A589" s="87"/>
      <c r="B589" s="100"/>
      <c r="C589" s="10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17"/>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row>
    <row r="590" spans="1:71" ht="9.75" customHeight="1" x14ac:dyDescent="0.25">
      <c r="A590" s="87"/>
      <c r="B590" s="100"/>
      <c r="C590" s="10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17"/>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row>
    <row r="591" spans="1:71" ht="9.75" customHeight="1" x14ac:dyDescent="0.25">
      <c r="A591" s="87"/>
      <c r="B591" s="100"/>
      <c r="C591" s="10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17"/>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row>
    <row r="592" spans="1:71" ht="9.75" customHeight="1" x14ac:dyDescent="0.25">
      <c r="A592" s="87"/>
      <c r="B592" s="100"/>
      <c r="C592" s="10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17"/>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row>
    <row r="593" spans="1:71" ht="9.75" customHeight="1" x14ac:dyDescent="0.25">
      <c r="A593" s="87"/>
      <c r="B593" s="100"/>
      <c r="C593" s="10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17"/>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row>
    <row r="594" spans="1:71" ht="9.75" customHeight="1" x14ac:dyDescent="0.25">
      <c r="A594" s="87"/>
      <c r="B594" s="100"/>
      <c r="C594" s="10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17"/>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row>
    <row r="595" spans="1:71" ht="9.75" customHeight="1" x14ac:dyDescent="0.25">
      <c r="A595" s="87"/>
      <c r="B595" s="100"/>
      <c r="C595" s="10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17"/>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row>
    <row r="596" spans="1:71" ht="9.75" customHeight="1" x14ac:dyDescent="0.25">
      <c r="A596" s="87"/>
      <c r="B596" s="100"/>
      <c r="C596" s="10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17"/>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row>
    <row r="597" spans="1:71" ht="9.75" customHeight="1" x14ac:dyDescent="0.25">
      <c r="A597" s="87"/>
      <c r="B597" s="100"/>
      <c r="C597" s="10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17"/>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row>
    <row r="598" spans="1:71" ht="9.75" customHeight="1" x14ac:dyDescent="0.25">
      <c r="A598" s="87"/>
      <c r="B598" s="100"/>
      <c r="C598" s="10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17"/>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row>
    <row r="599" spans="1:71" ht="9.75" customHeight="1" x14ac:dyDescent="0.25">
      <c r="A599" s="87"/>
      <c r="B599" s="100"/>
      <c r="C599" s="10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17"/>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row>
    <row r="600" spans="1:71" ht="9.75" customHeight="1" x14ac:dyDescent="0.25">
      <c r="A600" s="87"/>
      <c r="B600" s="100"/>
      <c r="C600" s="10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17"/>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row>
    <row r="601" spans="1:71" ht="9.75" customHeight="1" x14ac:dyDescent="0.25">
      <c r="A601" s="87"/>
      <c r="B601" s="100"/>
      <c r="C601" s="10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17"/>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row>
    <row r="602" spans="1:71" ht="9.75" customHeight="1" x14ac:dyDescent="0.25">
      <c r="A602" s="87"/>
      <c r="B602" s="100"/>
      <c r="C602" s="10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17"/>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row>
    <row r="603" spans="1:71" ht="9.75" customHeight="1" x14ac:dyDescent="0.25">
      <c r="A603" s="87"/>
      <c r="B603" s="100"/>
      <c r="C603" s="10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17"/>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row>
    <row r="604" spans="1:71" ht="9.75" customHeight="1" x14ac:dyDescent="0.25">
      <c r="A604" s="87"/>
      <c r="B604" s="100"/>
      <c r="C604" s="10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17"/>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row>
    <row r="605" spans="1:71" ht="9.75" customHeight="1" x14ac:dyDescent="0.25">
      <c r="A605" s="87"/>
      <c r="B605" s="100"/>
      <c r="C605" s="10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17"/>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row>
    <row r="606" spans="1:71" ht="9.75" customHeight="1" x14ac:dyDescent="0.25">
      <c r="A606" s="87"/>
      <c r="B606" s="100"/>
      <c r="C606" s="10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17"/>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row>
    <row r="607" spans="1:71" ht="9.75" customHeight="1" x14ac:dyDescent="0.25">
      <c r="A607" s="87"/>
      <c r="B607" s="100"/>
      <c r="C607" s="10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17"/>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row>
    <row r="608" spans="1:71" ht="9.75" customHeight="1" x14ac:dyDescent="0.25">
      <c r="A608" s="87"/>
      <c r="B608" s="100"/>
      <c r="C608" s="10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17"/>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row>
    <row r="609" spans="1:71" ht="9.75" customHeight="1" x14ac:dyDescent="0.25">
      <c r="A609" s="87"/>
      <c r="B609" s="100"/>
      <c r="C609" s="10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17"/>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row>
    <row r="610" spans="1:71" ht="9.75" customHeight="1" x14ac:dyDescent="0.25">
      <c r="A610" s="87"/>
      <c r="B610" s="100"/>
      <c r="C610" s="10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17"/>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row>
    <row r="611" spans="1:71" ht="9.75" customHeight="1" x14ac:dyDescent="0.25">
      <c r="A611" s="87"/>
      <c r="B611" s="100"/>
      <c r="C611" s="10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17"/>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row>
    <row r="612" spans="1:71" ht="9.75" customHeight="1" x14ac:dyDescent="0.25">
      <c r="A612" s="87"/>
      <c r="B612" s="100"/>
      <c r="C612" s="10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17"/>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row>
    <row r="613" spans="1:71" ht="9.75" customHeight="1" x14ac:dyDescent="0.25">
      <c r="A613" s="87"/>
      <c r="B613" s="100"/>
      <c r="C613" s="10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17"/>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row>
    <row r="614" spans="1:71" ht="9.75" customHeight="1" x14ac:dyDescent="0.25">
      <c r="A614" s="87"/>
      <c r="B614" s="100"/>
      <c r="C614" s="10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17"/>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row>
    <row r="615" spans="1:71" ht="9.75" customHeight="1" x14ac:dyDescent="0.25">
      <c r="A615" s="87"/>
      <c r="B615" s="100"/>
      <c r="C615" s="10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17"/>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row>
    <row r="616" spans="1:71" ht="9.75" customHeight="1" x14ac:dyDescent="0.25">
      <c r="A616" s="87"/>
      <c r="B616" s="100"/>
      <c r="C616" s="10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17"/>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row>
    <row r="617" spans="1:71" ht="9.75" customHeight="1" x14ac:dyDescent="0.25">
      <c r="A617" s="87"/>
      <c r="B617" s="100"/>
      <c r="C617" s="10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17"/>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row>
    <row r="618" spans="1:71" ht="9.75" customHeight="1" x14ac:dyDescent="0.25">
      <c r="A618" s="87"/>
      <c r="B618" s="100"/>
      <c r="C618" s="10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17"/>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row>
    <row r="619" spans="1:71" ht="9.75" customHeight="1" x14ac:dyDescent="0.25">
      <c r="A619" s="87"/>
      <c r="B619" s="100"/>
      <c r="C619" s="10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17"/>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row>
    <row r="620" spans="1:71" ht="9.75" customHeight="1" x14ac:dyDescent="0.25">
      <c r="A620" s="87"/>
      <c r="B620" s="100"/>
      <c r="C620" s="10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17"/>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row>
    <row r="621" spans="1:71" ht="9.75" customHeight="1" x14ac:dyDescent="0.25">
      <c r="A621" s="87"/>
      <c r="B621" s="100"/>
      <c r="C621" s="10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17"/>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row>
    <row r="622" spans="1:71" ht="9.75" customHeight="1" x14ac:dyDescent="0.25">
      <c r="A622" s="87"/>
      <c r="B622" s="100"/>
      <c r="C622" s="10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17"/>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row>
    <row r="623" spans="1:71" ht="9.75" customHeight="1" x14ac:dyDescent="0.25">
      <c r="A623" s="87"/>
      <c r="B623" s="100"/>
      <c r="C623" s="10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17"/>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row>
    <row r="624" spans="1:71" ht="9.75" customHeight="1" x14ac:dyDescent="0.25">
      <c r="A624" s="87"/>
      <c r="B624" s="100"/>
      <c r="C624" s="10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17"/>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row>
    <row r="625" spans="1:71" ht="9.75" customHeight="1" x14ac:dyDescent="0.25">
      <c r="A625" s="87"/>
      <c r="B625" s="100"/>
      <c r="C625" s="10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17"/>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row>
    <row r="626" spans="1:71" ht="9.75" customHeight="1" x14ac:dyDescent="0.25">
      <c r="A626" s="87"/>
      <c r="B626" s="100"/>
      <c r="C626" s="10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17"/>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row>
    <row r="627" spans="1:71" ht="9.75" customHeight="1" x14ac:dyDescent="0.25">
      <c r="A627" s="87"/>
      <c r="B627" s="100"/>
      <c r="C627" s="10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17"/>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row>
    <row r="628" spans="1:71" ht="9.75" customHeight="1" x14ac:dyDescent="0.25">
      <c r="A628" s="87"/>
      <c r="B628" s="100"/>
      <c r="C628" s="10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17"/>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row>
    <row r="629" spans="1:71" ht="9.75" customHeight="1" x14ac:dyDescent="0.25">
      <c r="A629" s="87"/>
      <c r="B629" s="100"/>
      <c r="C629" s="10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17"/>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row>
    <row r="630" spans="1:71" ht="9.75" customHeight="1" x14ac:dyDescent="0.25">
      <c r="A630" s="87"/>
      <c r="B630" s="100"/>
      <c r="C630" s="10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17"/>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row>
    <row r="631" spans="1:71" ht="9.75" customHeight="1" x14ac:dyDescent="0.25">
      <c r="A631" s="87"/>
      <c r="B631" s="100"/>
      <c r="C631" s="10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17"/>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row>
    <row r="632" spans="1:71" ht="9.75" customHeight="1" x14ac:dyDescent="0.25">
      <c r="A632" s="87"/>
      <c r="B632" s="100"/>
      <c r="C632" s="10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17"/>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row>
    <row r="633" spans="1:71" ht="9.75" customHeight="1" x14ac:dyDescent="0.25">
      <c r="A633" s="87"/>
      <c r="B633" s="100"/>
      <c r="C633" s="10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17"/>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row>
    <row r="634" spans="1:71" ht="9.75" customHeight="1" x14ac:dyDescent="0.25">
      <c r="A634" s="87"/>
      <c r="B634" s="100"/>
      <c r="C634" s="10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17"/>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row>
    <row r="635" spans="1:71" ht="9.75" customHeight="1" x14ac:dyDescent="0.25">
      <c r="A635" s="87"/>
      <c r="B635" s="100"/>
      <c r="C635" s="10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17"/>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row>
    <row r="636" spans="1:71" ht="9.75" customHeight="1" x14ac:dyDescent="0.25">
      <c r="A636" s="87"/>
      <c r="B636" s="100"/>
      <c r="C636" s="10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17"/>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row>
    <row r="637" spans="1:71" ht="9.75" customHeight="1" x14ac:dyDescent="0.25">
      <c r="A637" s="87"/>
      <c r="B637" s="100"/>
      <c r="C637" s="10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17"/>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row>
    <row r="638" spans="1:71" ht="9.75" customHeight="1" x14ac:dyDescent="0.25">
      <c r="A638" s="87"/>
      <c r="B638" s="100"/>
      <c r="C638" s="10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17"/>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row>
    <row r="639" spans="1:71" ht="9.75" customHeight="1" x14ac:dyDescent="0.25">
      <c r="A639" s="87"/>
      <c r="B639" s="100"/>
      <c r="C639" s="10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17"/>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row>
    <row r="640" spans="1:71" ht="9.75" customHeight="1" x14ac:dyDescent="0.25">
      <c r="A640" s="87"/>
      <c r="B640" s="100"/>
      <c r="C640" s="10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17"/>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row>
    <row r="641" spans="1:71" ht="9.75" customHeight="1" x14ac:dyDescent="0.25">
      <c r="A641" s="87"/>
      <c r="B641" s="100"/>
      <c r="C641" s="10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17"/>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row>
    <row r="642" spans="1:71" ht="9.75" customHeight="1" x14ac:dyDescent="0.25">
      <c r="A642" s="87"/>
      <c r="B642" s="100"/>
      <c r="C642" s="10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17"/>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row>
    <row r="643" spans="1:71" ht="9.75" customHeight="1" x14ac:dyDescent="0.25">
      <c r="A643" s="87"/>
      <c r="B643" s="100"/>
      <c r="C643" s="10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17"/>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row>
    <row r="644" spans="1:71" ht="9.75" customHeight="1" x14ac:dyDescent="0.25">
      <c r="A644" s="87"/>
      <c r="B644" s="100"/>
      <c r="C644" s="10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17"/>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row>
    <row r="645" spans="1:71" ht="9.75" customHeight="1" x14ac:dyDescent="0.25">
      <c r="A645" s="87"/>
      <c r="B645" s="100"/>
      <c r="C645" s="10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17"/>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row>
    <row r="646" spans="1:71" ht="9.75" customHeight="1" x14ac:dyDescent="0.25">
      <c r="A646" s="87"/>
      <c r="B646" s="100"/>
      <c r="C646" s="10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17"/>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row>
    <row r="647" spans="1:71" ht="9.75" customHeight="1" x14ac:dyDescent="0.25">
      <c r="A647" s="87"/>
      <c r="B647" s="100"/>
      <c r="C647" s="10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17"/>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row>
    <row r="648" spans="1:71" ht="9.75" customHeight="1" x14ac:dyDescent="0.25">
      <c r="A648" s="87"/>
      <c r="B648" s="100"/>
      <c r="C648" s="10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17"/>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row>
    <row r="649" spans="1:71" ht="9.75" customHeight="1" x14ac:dyDescent="0.25">
      <c r="A649" s="87"/>
      <c r="B649" s="100"/>
      <c r="C649" s="10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17"/>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row>
    <row r="650" spans="1:71" ht="9.75" customHeight="1" x14ac:dyDescent="0.25">
      <c r="A650" s="87"/>
      <c r="B650" s="100"/>
      <c r="C650" s="10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17"/>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row>
    <row r="651" spans="1:71" ht="9.75" customHeight="1" x14ac:dyDescent="0.25">
      <c r="A651" s="87"/>
      <c r="B651" s="100"/>
      <c r="C651" s="10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17"/>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row>
    <row r="652" spans="1:71" ht="9.75" customHeight="1" x14ac:dyDescent="0.25">
      <c r="A652" s="87"/>
      <c r="B652" s="100"/>
      <c r="C652" s="10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17"/>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row>
    <row r="653" spans="1:71" ht="9.75" customHeight="1" x14ac:dyDescent="0.25">
      <c r="A653" s="87"/>
      <c r="B653" s="100"/>
      <c r="C653" s="10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17"/>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row>
    <row r="654" spans="1:71" ht="9.75" customHeight="1" x14ac:dyDescent="0.25">
      <c r="A654" s="87"/>
      <c r="B654" s="100"/>
      <c r="C654" s="10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17"/>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row>
    <row r="655" spans="1:71" ht="9.75" customHeight="1" x14ac:dyDescent="0.25">
      <c r="A655" s="87"/>
      <c r="B655" s="100"/>
      <c r="C655" s="10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17"/>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row>
    <row r="656" spans="1:71" ht="9.75" customHeight="1" x14ac:dyDescent="0.25">
      <c r="A656" s="87"/>
      <c r="B656" s="100"/>
      <c r="C656" s="10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17"/>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row>
    <row r="657" spans="1:71" ht="9.75" customHeight="1" x14ac:dyDescent="0.25">
      <c r="A657" s="87"/>
      <c r="B657" s="100"/>
      <c r="C657" s="10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17"/>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row>
    <row r="658" spans="1:71" ht="9.75" customHeight="1" x14ac:dyDescent="0.25">
      <c r="A658" s="87"/>
      <c r="B658" s="100"/>
      <c r="C658" s="10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17"/>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row>
    <row r="659" spans="1:71" ht="9.75" customHeight="1" x14ac:dyDescent="0.25">
      <c r="A659" s="87"/>
      <c r="B659" s="100"/>
      <c r="C659" s="10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17"/>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row>
    <row r="660" spans="1:71" ht="9.75" customHeight="1" x14ac:dyDescent="0.25">
      <c r="A660" s="87"/>
      <c r="B660" s="100"/>
      <c r="C660" s="10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17"/>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row>
    <row r="661" spans="1:71" ht="9.75" customHeight="1" x14ac:dyDescent="0.25">
      <c r="A661" s="87"/>
      <c r="B661" s="100"/>
      <c r="C661" s="10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17"/>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row>
    <row r="662" spans="1:71" ht="9.75" customHeight="1" x14ac:dyDescent="0.25">
      <c r="A662" s="87"/>
      <c r="B662" s="100"/>
      <c r="C662" s="10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17"/>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row>
    <row r="663" spans="1:71" ht="9.75" customHeight="1" x14ac:dyDescent="0.25">
      <c r="A663" s="87"/>
      <c r="B663" s="100"/>
      <c r="C663" s="10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17"/>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row>
    <row r="664" spans="1:71" ht="9.75" customHeight="1" x14ac:dyDescent="0.25">
      <c r="A664" s="87"/>
      <c r="B664" s="100"/>
      <c r="C664" s="10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17"/>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row>
    <row r="665" spans="1:71" ht="9.75" customHeight="1" x14ac:dyDescent="0.25">
      <c r="A665" s="87"/>
      <c r="B665" s="100"/>
      <c r="C665" s="10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17"/>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row>
    <row r="666" spans="1:71" ht="9.75" customHeight="1" x14ac:dyDescent="0.25">
      <c r="A666" s="87"/>
      <c r="B666" s="100"/>
      <c r="C666" s="10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17"/>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row>
    <row r="667" spans="1:71" ht="9.75" customHeight="1" x14ac:dyDescent="0.25">
      <c r="A667" s="87"/>
      <c r="B667" s="100"/>
      <c r="C667" s="10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17"/>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row>
    <row r="668" spans="1:71" ht="9.75" customHeight="1" x14ac:dyDescent="0.25">
      <c r="A668" s="87"/>
      <c r="B668" s="100"/>
      <c r="C668" s="10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17"/>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row>
    <row r="669" spans="1:71" ht="9.75" customHeight="1" x14ac:dyDescent="0.25">
      <c r="A669" s="87"/>
      <c r="B669" s="100"/>
      <c r="C669" s="10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17"/>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row>
    <row r="670" spans="1:71" ht="9.75" customHeight="1" x14ac:dyDescent="0.25">
      <c r="A670" s="87"/>
      <c r="B670" s="100"/>
      <c r="C670" s="10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17"/>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row>
    <row r="671" spans="1:71" ht="9.75" customHeight="1" x14ac:dyDescent="0.25">
      <c r="A671" s="87"/>
      <c r="B671" s="100"/>
      <c r="C671" s="10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17"/>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row>
    <row r="672" spans="1:71" ht="9.75" customHeight="1" x14ac:dyDescent="0.25">
      <c r="A672" s="87"/>
      <c r="B672" s="100"/>
      <c r="C672" s="10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17"/>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row>
    <row r="673" spans="1:71" ht="9.75" customHeight="1" x14ac:dyDescent="0.25">
      <c r="A673" s="87"/>
      <c r="B673" s="100"/>
      <c r="C673" s="10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17"/>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row>
    <row r="674" spans="1:71" ht="9.75" customHeight="1" x14ac:dyDescent="0.25">
      <c r="A674" s="87"/>
      <c r="B674" s="100"/>
      <c r="C674" s="10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17"/>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row>
    <row r="675" spans="1:71" ht="9.75" customHeight="1" x14ac:dyDescent="0.25">
      <c r="A675" s="87"/>
      <c r="B675" s="100"/>
      <c r="C675" s="10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17"/>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row>
    <row r="676" spans="1:71" ht="9.75" customHeight="1" x14ac:dyDescent="0.25">
      <c r="A676" s="87"/>
      <c r="B676" s="100"/>
      <c r="C676" s="10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17"/>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row>
    <row r="677" spans="1:71" ht="9.75" customHeight="1" x14ac:dyDescent="0.25">
      <c r="A677" s="87"/>
      <c r="B677" s="100"/>
      <c r="C677" s="10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17"/>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row>
    <row r="678" spans="1:71" ht="9.75" customHeight="1" x14ac:dyDescent="0.25">
      <c r="A678" s="87"/>
      <c r="B678" s="100"/>
      <c r="C678" s="10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17"/>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row>
    <row r="679" spans="1:71" ht="9.75" customHeight="1" x14ac:dyDescent="0.25">
      <c r="A679" s="87"/>
      <c r="B679" s="100"/>
      <c r="C679" s="10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17"/>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row>
    <row r="680" spans="1:71" ht="9.75" customHeight="1" x14ac:dyDescent="0.25">
      <c r="A680" s="87"/>
      <c r="B680" s="100"/>
      <c r="C680" s="10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17"/>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row>
    <row r="681" spans="1:71" ht="9.75" customHeight="1" x14ac:dyDescent="0.25">
      <c r="A681" s="87"/>
      <c r="B681" s="100"/>
      <c r="C681" s="10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17"/>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row>
    <row r="682" spans="1:71" ht="9.75" customHeight="1" x14ac:dyDescent="0.25">
      <c r="A682" s="87"/>
      <c r="B682" s="100"/>
      <c r="C682" s="10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17"/>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row>
    <row r="683" spans="1:71" ht="9.75" customHeight="1" x14ac:dyDescent="0.25">
      <c r="A683" s="87"/>
      <c r="B683" s="100"/>
      <c r="C683" s="10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17"/>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row>
    <row r="684" spans="1:71" ht="9.75" customHeight="1" x14ac:dyDescent="0.25">
      <c r="A684" s="87"/>
      <c r="B684" s="100"/>
      <c r="C684" s="10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17"/>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row>
    <row r="685" spans="1:71" ht="9.75" customHeight="1" x14ac:dyDescent="0.25">
      <c r="A685" s="87"/>
      <c r="B685" s="100"/>
      <c r="C685" s="10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17"/>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row>
    <row r="686" spans="1:71" ht="9.75" customHeight="1" x14ac:dyDescent="0.25">
      <c r="A686" s="87"/>
      <c r="B686" s="100"/>
      <c r="C686" s="10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17"/>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row>
    <row r="687" spans="1:71" ht="9.75" customHeight="1" x14ac:dyDescent="0.25">
      <c r="A687" s="87"/>
      <c r="B687" s="100"/>
      <c r="C687" s="10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17"/>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row>
    <row r="688" spans="1:71" ht="9.75" customHeight="1" x14ac:dyDescent="0.25">
      <c r="A688" s="87"/>
      <c r="B688" s="100"/>
      <c r="C688" s="10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17"/>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row>
    <row r="689" spans="1:71" ht="9.75" customHeight="1" x14ac:dyDescent="0.25">
      <c r="A689" s="87"/>
      <c r="B689" s="100"/>
      <c r="C689" s="10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17"/>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row>
    <row r="690" spans="1:71" ht="9.75" customHeight="1" x14ac:dyDescent="0.25">
      <c r="A690" s="87"/>
      <c r="B690" s="100"/>
      <c r="C690" s="10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17"/>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row>
    <row r="691" spans="1:71" ht="9.75" customHeight="1" x14ac:dyDescent="0.25">
      <c r="A691" s="87"/>
      <c r="B691" s="100"/>
      <c r="C691" s="10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17"/>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row>
    <row r="692" spans="1:71" ht="9.75" customHeight="1" x14ac:dyDescent="0.25">
      <c r="A692" s="87"/>
      <c r="B692" s="100"/>
      <c r="C692" s="10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17"/>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row>
    <row r="693" spans="1:71" ht="9.75" customHeight="1" x14ac:dyDescent="0.25">
      <c r="A693" s="87"/>
      <c r="B693" s="100"/>
      <c r="C693" s="10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17"/>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row>
    <row r="694" spans="1:71" ht="9.75" customHeight="1" x14ac:dyDescent="0.25">
      <c r="A694" s="87"/>
      <c r="B694" s="100"/>
      <c r="C694" s="10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17"/>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row>
    <row r="695" spans="1:71" ht="9.75" customHeight="1" x14ac:dyDescent="0.25">
      <c r="A695" s="87"/>
      <c r="B695" s="100"/>
      <c r="C695" s="10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17"/>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row>
    <row r="696" spans="1:71" ht="9.75" customHeight="1" x14ac:dyDescent="0.25">
      <c r="A696" s="87"/>
      <c r="B696" s="100"/>
      <c r="C696" s="10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17"/>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row>
    <row r="697" spans="1:71" ht="9.75" customHeight="1" x14ac:dyDescent="0.25">
      <c r="A697" s="87"/>
      <c r="B697" s="100"/>
      <c r="C697" s="10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17"/>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row>
    <row r="698" spans="1:71" ht="9.75" customHeight="1" x14ac:dyDescent="0.25">
      <c r="A698" s="87"/>
      <c r="B698" s="100"/>
      <c r="C698" s="10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17"/>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row>
    <row r="699" spans="1:71" ht="9.75" customHeight="1" x14ac:dyDescent="0.25">
      <c r="A699" s="87"/>
      <c r="B699" s="100"/>
      <c r="C699" s="10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17"/>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row>
    <row r="700" spans="1:71" ht="9.75" customHeight="1" x14ac:dyDescent="0.25">
      <c r="A700" s="87"/>
      <c r="B700" s="100"/>
      <c r="C700" s="10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17"/>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row>
    <row r="701" spans="1:71" ht="9.75" customHeight="1" x14ac:dyDescent="0.25">
      <c r="A701" s="87"/>
      <c r="B701" s="100"/>
      <c r="C701" s="10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17"/>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row>
    <row r="702" spans="1:71" ht="9.75" customHeight="1" x14ac:dyDescent="0.25">
      <c r="A702" s="87"/>
      <c r="B702" s="100"/>
      <c r="C702" s="10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17"/>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row>
    <row r="703" spans="1:71" ht="9.75" customHeight="1" x14ac:dyDescent="0.25">
      <c r="A703" s="87"/>
      <c r="B703" s="100"/>
      <c r="C703" s="10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17"/>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row>
    <row r="704" spans="1:71" ht="9.75" customHeight="1" x14ac:dyDescent="0.25">
      <c r="A704" s="87"/>
      <c r="B704" s="100"/>
      <c r="C704" s="10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17"/>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row>
    <row r="705" spans="1:71" ht="9.75" customHeight="1" x14ac:dyDescent="0.25">
      <c r="A705" s="87"/>
      <c r="B705" s="100"/>
      <c r="C705" s="10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17"/>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row>
    <row r="706" spans="1:71" ht="9.75" customHeight="1" x14ac:dyDescent="0.25">
      <c r="A706" s="87"/>
      <c r="B706" s="100"/>
      <c r="C706" s="10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17"/>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row>
    <row r="707" spans="1:71" ht="9.75" customHeight="1" x14ac:dyDescent="0.25">
      <c r="A707" s="87"/>
      <c r="B707" s="100"/>
      <c r="C707" s="10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17"/>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row>
    <row r="708" spans="1:71" ht="9.75" customHeight="1" x14ac:dyDescent="0.25">
      <c r="A708" s="87"/>
      <c r="B708" s="100"/>
      <c r="C708" s="10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17"/>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row>
    <row r="709" spans="1:71" ht="9.75" customHeight="1" x14ac:dyDescent="0.25">
      <c r="A709" s="87"/>
      <c r="B709" s="100"/>
      <c r="C709" s="10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17"/>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row>
    <row r="710" spans="1:71" ht="9.75" customHeight="1" x14ac:dyDescent="0.25">
      <c r="A710" s="87"/>
      <c r="B710" s="100"/>
      <c r="C710" s="10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17"/>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row>
  </sheetData>
  <conditionalFormatting sqref="AN168:AW185">
    <cfRule type="expression" dxfId="1" priority="1">
      <formula>AN168&gt;AL168</formula>
    </cfRule>
  </conditionalFormatting>
  <conditionalFormatting sqref="D332:AW349">
    <cfRule type="expression" dxfId="0" priority="2">
      <formula>D332&gt;#REF!</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AM1000"/>
  <sheetViews>
    <sheetView topLeftCell="A29" workbookViewId="0">
      <selection activeCell="B42" sqref="B42"/>
    </sheetView>
  </sheetViews>
  <sheetFormatPr defaultColWidth="14.42578125" defaultRowHeight="15" customHeight="1" outlineLevelRow="1" x14ac:dyDescent="0.25"/>
  <cols>
    <col min="1" max="1" width="3.5703125" customWidth="1"/>
    <col min="2" max="2" width="21.7109375" customWidth="1"/>
    <col min="3" max="3" width="20" customWidth="1"/>
    <col min="4" max="6" width="9.140625" customWidth="1"/>
    <col min="7" max="39" width="9.28515625" customWidth="1"/>
  </cols>
  <sheetData>
    <row r="1" spans="2:39" ht="14.25" customHeight="1" x14ac:dyDescent="0.25">
      <c r="B1" s="84" t="s">
        <v>301</v>
      </c>
    </row>
    <row r="2" spans="2:39" ht="14.25" customHeight="1" x14ac:dyDescent="0.25"/>
    <row r="3" spans="2:39" ht="14.25" customHeight="1" x14ac:dyDescent="0.25">
      <c r="B3" s="135" t="s">
        <v>302</v>
      </c>
      <c r="C3" s="135"/>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row>
    <row r="4" spans="2:39" ht="14.25" customHeight="1" x14ac:dyDescent="0.25">
      <c r="B4" s="137" t="s">
        <v>1</v>
      </c>
      <c r="C4" s="137" t="s">
        <v>2</v>
      </c>
      <c r="D4" s="138">
        <v>2015</v>
      </c>
      <c r="E4" s="136">
        <v>2016</v>
      </c>
      <c r="F4" s="136">
        <v>2017</v>
      </c>
      <c r="G4" s="136">
        <v>2018</v>
      </c>
      <c r="H4" s="136">
        <v>2019</v>
      </c>
      <c r="I4" s="138">
        <v>2020</v>
      </c>
      <c r="J4" s="136">
        <v>2021</v>
      </c>
      <c r="K4" s="136">
        <v>2022</v>
      </c>
      <c r="L4" s="136">
        <v>2023</v>
      </c>
      <c r="M4" s="136">
        <v>2024</v>
      </c>
      <c r="N4" s="138">
        <v>2025</v>
      </c>
      <c r="O4" s="136">
        <v>2026</v>
      </c>
      <c r="P4" s="136">
        <v>2027</v>
      </c>
      <c r="Q4" s="136">
        <v>2028</v>
      </c>
      <c r="R4" s="136">
        <v>2029</v>
      </c>
      <c r="S4" s="138">
        <v>2030</v>
      </c>
      <c r="T4" s="136">
        <v>2031</v>
      </c>
      <c r="U4" s="136">
        <v>2032</v>
      </c>
      <c r="V4" s="136">
        <v>2033</v>
      </c>
      <c r="W4" s="136">
        <v>2034</v>
      </c>
      <c r="X4" s="138">
        <v>2035</v>
      </c>
      <c r="Y4" s="136">
        <v>2036</v>
      </c>
      <c r="Z4" s="136">
        <v>2037</v>
      </c>
      <c r="AA4" s="136">
        <v>2038</v>
      </c>
      <c r="AB4" s="136">
        <v>2039</v>
      </c>
      <c r="AC4" s="138">
        <v>2040</v>
      </c>
      <c r="AD4" s="136">
        <v>2041</v>
      </c>
      <c r="AE4" s="136">
        <v>2042</v>
      </c>
      <c r="AF4" s="136">
        <v>2043</v>
      </c>
      <c r="AG4" s="136">
        <v>2044</v>
      </c>
      <c r="AH4" s="138">
        <v>2045</v>
      </c>
      <c r="AI4" s="136">
        <v>2046</v>
      </c>
      <c r="AJ4" s="136">
        <v>2047</v>
      </c>
      <c r="AK4" s="136">
        <v>2048</v>
      </c>
      <c r="AL4" s="136">
        <v>2049</v>
      </c>
      <c r="AM4" s="138">
        <v>2050</v>
      </c>
    </row>
    <row r="5" spans="2:39" ht="14.25" customHeight="1" outlineLevel="1" x14ac:dyDescent="0.25">
      <c r="B5" s="84" t="str">
        <f>+rawCat!B3</f>
        <v>Bulk Carrier</v>
      </c>
      <c r="C5" s="84" t="str">
        <f>+rawCat!C3</f>
        <v>(DWT) 0 - 9,999</v>
      </c>
      <c r="D5" s="150">
        <v>1</v>
      </c>
      <c r="E5" s="150">
        <v>1.0411899313501145</v>
      </c>
      <c r="F5" s="150">
        <v>1.0823798627002288</v>
      </c>
      <c r="G5" s="150">
        <v>1.0720823798627002</v>
      </c>
      <c r="H5" s="150">
        <v>1.0241704805492065</v>
      </c>
      <c r="I5" s="150">
        <v>1.0141322189308606</v>
      </c>
      <c r="J5" s="150">
        <v>1.0094912654472046</v>
      </c>
      <c r="K5" s="150">
        <v>1.0027499966627567</v>
      </c>
      <c r="L5" s="150">
        <v>0.99300844009263989</v>
      </c>
      <c r="M5" s="150">
        <v>0.97903604973421388</v>
      </c>
      <c r="N5" s="150">
        <v>0.9592085858607734</v>
      </c>
      <c r="O5" s="150">
        <v>0.93149545682168922</v>
      </c>
      <c r="P5" s="150">
        <v>0.89356944671326943</v>
      </c>
      <c r="Q5" s="150">
        <v>0.84313909665853437</v>
      </c>
      <c r="R5" s="150">
        <v>0.77858743833248245</v>
      </c>
      <c r="S5" s="150">
        <v>0.69987147611765843</v>
      </c>
      <c r="T5" s="150">
        <v>0.60936688607216138</v>
      </c>
      <c r="U5" s="150">
        <v>0.51208524027460323</v>
      </c>
      <c r="V5" s="150">
        <v>0.41480359447701698</v>
      </c>
      <c r="W5" s="150">
        <v>0.32429900443152276</v>
      </c>
      <c r="X5" s="150">
        <v>0.24558304221670274</v>
      </c>
      <c r="Y5" s="150">
        <v>0.18103138389067192</v>
      </c>
      <c r="Z5" s="150">
        <v>0.13060103383593688</v>
      </c>
      <c r="AA5" s="150">
        <v>9.267502372750766E-2</v>
      </c>
      <c r="AB5" s="150">
        <v>6.4961894688426114E-2</v>
      </c>
      <c r="AC5" s="150">
        <v>4.5134430814992396E-2</v>
      </c>
      <c r="AD5" s="150">
        <v>3.1162040456566543E-2</v>
      </c>
      <c r="AE5" s="150">
        <v>2.1420483886447367E-2</v>
      </c>
      <c r="AF5" s="150">
        <v>1.4679215102000329E-2</v>
      </c>
      <c r="AG5" s="150">
        <v>1.0038261618344551E-2</v>
      </c>
      <c r="AH5" s="150">
        <v>6.8546203473690203E-3</v>
      </c>
      <c r="AI5" s="150">
        <v>4.6760174451730922E-3</v>
      </c>
      <c r="AJ5" s="150">
        <v>3.1876699062546587E-3</v>
      </c>
      <c r="AK5" s="150">
        <v>2.1720449264228422E-3</v>
      </c>
      <c r="AL5" s="150">
        <v>1.4795397670014721E-3</v>
      </c>
      <c r="AM5" s="150">
        <v>0</v>
      </c>
    </row>
    <row r="6" spans="2:39" ht="14.25" customHeight="1" outlineLevel="1" x14ac:dyDescent="0.25">
      <c r="B6" s="84" t="str">
        <f>+rawCat!B4</f>
        <v>Bulk Carrier</v>
      </c>
      <c r="C6" s="84" t="str">
        <f>+rawCat!C4</f>
        <v>(DWT) 10,000 - 34,999</v>
      </c>
      <c r="D6" s="150">
        <v>1</v>
      </c>
      <c r="E6" s="150">
        <v>1.0411899313501145</v>
      </c>
      <c r="F6" s="150">
        <v>1.0823798627002288</v>
      </c>
      <c r="G6" s="150">
        <v>1.0720823798627002</v>
      </c>
      <c r="H6" s="150">
        <v>1.0241704805492065</v>
      </c>
      <c r="I6" s="150">
        <v>1.0141322189308606</v>
      </c>
      <c r="J6" s="150">
        <v>1.0094912654472046</v>
      </c>
      <c r="K6" s="150">
        <v>1.0027499966627567</v>
      </c>
      <c r="L6" s="150">
        <v>0.99300844009263989</v>
      </c>
      <c r="M6" s="150">
        <v>0.97903604973421388</v>
      </c>
      <c r="N6" s="150">
        <v>0.9592085858607734</v>
      </c>
      <c r="O6" s="150">
        <v>0.93149545682168922</v>
      </c>
      <c r="P6" s="150">
        <v>0.89356944671326943</v>
      </c>
      <c r="Q6" s="150">
        <v>0.84313909665853437</v>
      </c>
      <c r="R6" s="150">
        <v>0.77858743833248245</v>
      </c>
      <c r="S6" s="150">
        <v>0.69987147611765843</v>
      </c>
      <c r="T6" s="150">
        <v>0.60936688607216138</v>
      </c>
      <c r="U6" s="150">
        <v>0.51208524027460323</v>
      </c>
      <c r="V6" s="150">
        <v>0.41480359447701698</v>
      </c>
      <c r="W6" s="150">
        <v>0.32429900443152276</v>
      </c>
      <c r="X6" s="150">
        <v>0.24558304221670274</v>
      </c>
      <c r="Y6" s="150">
        <v>0.18103138389067192</v>
      </c>
      <c r="Z6" s="150">
        <v>0.13060103383593688</v>
      </c>
      <c r="AA6" s="150">
        <v>9.267502372750766E-2</v>
      </c>
      <c r="AB6" s="150">
        <v>6.4961894688426114E-2</v>
      </c>
      <c r="AC6" s="150">
        <v>4.5134430814992396E-2</v>
      </c>
      <c r="AD6" s="150">
        <v>3.1162040456566543E-2</v>
      </c>
      <c r="AE6" s="150">
        <v>2.1420483886447367E-2</v>
      </c>
      <c r="AF6" s="150">
        <v>1.4679215102000329E-2</v>
      </c>
      <c r="AG6" s="150">
        <v>1.0038261618344551E-2</v>
      </c>
      <c r="AH6" s="150">
        <v>6.8546203473690203E-3</v>
      </c>
      <c r="AI6" s="150">
        <v>4.6760174451730922E-3</v>
      </c>
      <c r="AJ6" s="150">
        <v>3.1876699062546587E-3</v>
      </c>
      <c r="AK6" s="150">
        <v>2.1720449264228422E-3</v>
      </c>
      <c r="AL6" s="150">
        <v>1.4795397670014721E-3</v>
      </c>
      <c r="AM6" s="150">
        <v>0</v>
      </c>
    </row>
    <row r="7" spans="2:39" ht="14.25" customHeight="1" outlineLevel="1" x14ac:dyDescent="0.25">
      <c r="B7" s="84" t="str">
        <f>+rawCat!B5</f>
        <v>Bulk Carrier</v>
      </c>
      <c r="C7" s="84" t="str">
        <f>+rawCat!C5</f>
        <v>(DWT) 35,000 - 59,999</v>
      </c>
      <c r="D7" s="150">
        <v>1</v>
      </c>
      <c r="E7" s="150">
        <v>1.0411899313501145</v>
      </c>
      <c r="F7" s="150">
        <v>1.0823798627002288</v>
      </c>
      <c r="G7" s="150">
        <v>1.0720823798627002</v>
      </c>
      <c r="H7" s="150">
        <v>1.0241704805492065</v>
      </c>
      <c r="I7" s="150">
        <v>1.0141322189308606</v>
      </c>
      <c r="J7" s="150">
        <v>1.0094912654472046</v>
      </c>
      <c r="K7" s="150">
        <v>1.0027499966627567</v>
      </c>
      <c r="L7" s="150">
        <v>0.99300844009263989</v>
      </c>
      <c r="M7" s="150">
        <v>0.97903604973421388</v>
      </c>
      <c r="N7" s="150">
        <v>0.9592085858607734</v>
      </c>
      <c r="O7" s="150">
        <v>0.93149545682168922</v>
      </c>
      <c r="P7" s="150">
        <v>0.89356944671326943</v>
      </c>
      <c r="Q7" s="150">
        <v>0.84313909665853437</v>
      </c>
      <c r="R7" s="150">
        <v>0.77858743833248245</v>
      </c>
      <c r="S7" s="150">
        <v>0.69987147611765843</v>
      </c>
      <c r="T7" s="150">
        <v>0.60936688607216138</v>
      </c>
      <c r="U7" s="150">
        <v>0.51208524027460323</v>
      </c>
      <c r="V7" s="150">
        <v>0.41480359447701698</v>
      </c>
      <c r="W7" s="150">
        <v>0.32429900443152276</v>
      </c>
      <c r="X7" s="150">
        <v>0.24558304221670274</v>
      </c>
      <c r="Y7" s="150">
        <v>0.18103138389067192</v>
      </c>
      <c r="Z7" s="150">
        <v>0.13060103383593688</v>
      </c>
      <c r="AA7" s="150">
        <v>9.267502372750766E-2</v>
      </c>
      <c r="AB7" s="150">
        <v>6.4961894688426114E-2</v>
      </c>
      <c r="AC7" s="150">
        <v>4.5134430814992396E-2</v>
      </c>
      <c r="AD7" s="150">
        <v>3.1162040456566543E-2</v>
      </c>
      <c r="AE7" s="150">
        <v>2.1420483886447367E-2</v>
      </c>
      <c r="AF7" s="150">
        <v>1.4679215102000329E-2</v>
      </c>
      <c r="AG7" s="150">
        <v>1.0038261618344551E-2</v>
      </c>
      <c r="AH7" s="150">
        <v>6.8546203473690203E-3</v>
      </c>
      <c r="AI7" s="150">
        <v>4.6760174451730922E-3</v>
      </c>
      <c r="AJ7" s="150">
        <v>3.1876699062546587E-3</v>
      </c>
      <c r="AK7" s="150">
        <v>2.1720449264228422E-3</v>
      </c>
      <c r="AL7" s="150">
        <v>1.4795397670014721E-3</v>
      </c>
      <c r="AM7" s="150">
        <v>0</v>
      </c>
    </row>
    <row r="8" spans="2:39" ht="14.25" customHeight="1" outlineLevel="1" x14ac:dyDescent="0.25">
      <c r="B8" s="84" t="str">
        <f>+rawCat!B6</f>
        <v>Bulk Carrier</v>
      </c>
      <c r="C8" s="84" t="str">
        <f>+rawCat!C6</f>
        <v>(DWT) 60,000 - 99,999</v>
      </c>
      <c r="D8" s="150">
        <v>1</v>
      </c>
      <c r="E8" s="150">
        <v>1.0411899313501145</v>
      </c>
      <c r="F8" s="150">
        <v>1.0823798627002288</v>
      </c>
      <c r="G8" s="150">
        <v>1.0720823798627002</v>
      </c>
      <c r="H8" s="150">
        <v>1.0241704805492065</v>
      </c>
      <c r="I8" s="150">
        <v>1.0141322189308606</v>
      </c>
      <c r="J8" s="150">
        <v>1.0094912654472046</v>
      </c>
      <c r="K8" s="150">
        <v>1.0027499966627567</v>
      </c>
      <c r="L8" s="150">
        <v>0.99300844009263989</v>
      </c>
      <c r="M8" s="150">
        <v>0.97903604973421388</v>
      </c>
      <c r="N8" s="150">
        <v>0.9592085858607734</v>
      </c>
      <c r="O8" s="150">
        <v>0.93149545682168922</v>
      </c>
      <c r="P8" s="150">
        <v>0.89356944671326943</v>
      </c>
      <c r="Q8" s="150">
        <v>0.84313909665853437</v>
      </c>
      <c r="R8" s="150">
        <v>0.77858743833248245</v>
      </c>
      <c r="S8" s="150">
        <v>0.69987147611765843</v>
      </c>
      <c r="T8" s="150">
        <v>0.60936688607216138</v>
      </c>
      <c r="U8" s="150">
        <v>0.51208524027460323</v>
      </c>
      <c r="V8" s="150">
        <v>0.41480359447701698</v>
      </c>
      <c r="W8" s="150">
        <v>0.32429900443152276</v>
      </c>
      <c r="X8" s="150">
        <v>0.24558304221670274</v>
      </c>
      <c r="Y8" s="150">
        <v>0.18103138389067192</v>
      </c>
      <c r="Z8" s="150">
        <v>0.13060103383593688</v>
      </c>
      <c r="AA8" s="150">
        <v>9.267502372750766E-2</v>
      </c>
      <c r="AB8" s="150">
        <v>6.4961894688426114E-2</v>
      </c>
      <c r="AC8" s="150">
        <v>4.5134430814992396E-2</v>
      </c>
      <c r="AD8" s="150">
        <v>3.1162040456566543E-2</v>
      </c>
      <c r="AE8" s="150">
        <v>2.1420483886447367E-2</v>
      </c>
      <c r="AF8" s="150">
        <v>1.4679215102000329E-2</v>
      </c>
      <c r="AG8" s="150">
        <v>1.0038261618344551E-2</v>
      </c>
      <c r="AH8" s="150">
        <v>6.8546203473690203E-3</v>
      </c>
      <c r="AI8" s="150">
        <v>4.6760174451730922E-3</v>
      </c>
      <c r="AJ8" s="150">
        <v>3.1876699062546587E-3</v>
      </c>
      <c r="AK8" s="150">
        <v>2.1720449264228422E-3</v>
      </c>
      <c r="AL8" s="150">
        <v>1.4795397670014721E-3</v>
      </c>
      <c r="AM8" s="150">
        <v>0</v>
      </c>
    </row>
    <row r="9" spans="2:39" ht="14.25" customHeight="1" outlineLevel="1" x14ac:dyDescent="0.25">
      <c r="B9" s="84" t="str">
        <f>+rawCat!B7</f>
        <v>Bulk Carrier</v>
      </c>
      <c r="C9" s="84" t="str">
        <f>+rawCat!C7</f>
        <v>(DWT) 100,000 - 199,999</v>
      </c>
      <c r="D9" s="150">
        <v>1</v>
      </c>
      <c r="E9" s="150">
        <v>1.0411899313501145</v>
      </c>
      <c r="F9" s="150">
        <v>1.0823798627002288</v>
      </c>
      <c r="G9" s="150">
        <v>1.0720823798627002</v>
      </c>
      <c r="H9" s="150">
        <v>1.0241704805492065</v>
      </c>
      <c r="I9" s="150">
        <v>1.0141322189308606</v>
      </c>
      <c r="J9" s="150">
        <v>1.0094912654472046</v>
      </c>
      <c r="K9" s="150">
        <v>1.0027499966627567</v>
      </c>
      <c r="L9" s="150">
        <v>0.99300844009263989</v>
      </c>
      <c r="M9" s="150">
        <v>0.97903604973421388</v>
      </c>
      <c r="N9" s="150">
        <v>0.9592085858607734</v>
      </c>
      <c r="O9" s="150">
        <v>0.93149545682168922</v>
      </c>
      <c r="P9" s="150">
        <v>0.89356944671326943</v>
      </c>
      <c r="Q9" s="150">
        <v>0.84313909665853437</v>
      </c>
      <c r="R9" s="150">
        <v>0.77858743833248245</v>
      </c>
      <c r="S9" s="150">
        <v>0.69987147611765843</v>
      </c>
      <c r="T9" s="150">
        <v>0.60936688607216138</v>
      </c>
      <c r="U9" s="150">
        <v>0.51208524027460323</v>
      </c>
      <c r="V9" s="150">
        <v>0.41480359447701698</v>
      </c>
      <c r="W9" s="150">
        <v>0.32429900443152276</v>
      </c>
      <c r="X9" s="150">
        <v>0.24558304221670274</v>
      </c>
      <c r="Y9" s="150">
        <v>0.18103138389067192</v>
      </c>
      <c r="Z9" s="150">
        <v>0.13060103383593688</v>
      </c>
      <c r="AA9" s="150">
        <v>9.267502372750766E-2</v>
      </c>
      <c r="AB9" s="150">
        <v>6.4961894688426114E-2</v>
      </c>
      <c r="AC9" s="150">
        <v>4.5134430814992396E-2</v>
      </c>
      <c r="AD9" s="150">
        <v>3.1162040456566543E-2</v>
      </c>
      <c r="AE9" s="150">
        <v>2.1420483886447367E-2</v>
      </c>
      <c r="AF9" s="150">
        <v>1.4679215102000329E-2</v>
      </c>
      <c r="AG9" s="150">
        <v>1.0038261618344551E-2</v>
      </c>
      <c r="AH9" s="150">
        <v>6.8546203473690203E-3</v>
      </c>
      <c r="AI9" s="150">
        <v>4.6760174451730922E-3</v>
      </c>
      <c r="AJ9" s="150">
        <v>3.1876699062546587E-3</v>
      </c>
      <c r="AK9" s="150">
        <v>2.1720449264228422E-3</v>
      </c>
      <c r="AL9" s="150">
        <v>1.4795397670014721E-3</v>
      </c>
      <c r="AM9" s="150">
        <v>0</v>
      </c>
    </row>
    <row r="10" spans="2:39" ht="14.25" customHeight="1" outlineLevel="1" x14ac:dyDescent="0.25">
      <c r="B10" s="84" t="str">
        <f>+rawCat!B8</f>
        <v>Bulk Carrier</v>
      </c>
      <c r="C10" s="84" t="str">
        <f>+rawCat!C8</f>
        <v>(DWT) &gt;200,000</v>
      </c>
      <c r="D10" s="150">
        <v>1</v>
      </c>
      <c r="E10" s="150">
        <v>1.0411899313501145</v>
      </c>
      <c r="F10" s="150">
        <v>1.0823798627002288</v>
      </c>
      <c r="G10" s="150">
        <v>1.0720823798627002</v>
      </c>
      <c r="H10" s="150">
        <v>1.0241704805492065</v>
      </c>
      <c r="I10" s="150">
        <v>1.0141322189308606</v>
      </c>
      <c r="J10" s="150">
        <v>1.0094912654472046</v>
      </c>
      <c r="K10" s="150">
        <v>1.0027499966627567</v>
      </c>
      <c r="L10" s="150">
        <v>0.99300844009263989</v>
      </c>
      <c r="M10" s="150">
        <v>0.97903604973421388</v>
      </c>
      <c r="N10" s="150">
        <v>0.9592085858607734</v>
      </c>
      <c r="O10" s="150">
        <v>0.93149545682168922</v>
      </c>
      <c r="P10" s="150">
        <v>0.89356944671326943</v>
      </c>
      <c r="Q10" s="150">
        <v>0.84313909665853437</v>
      </c>
      <c r="R10" s="150">
        <v>0.77858743833248245</v>
      </c>
      <c r="S10" s="150">
        <v>0.69987147611765843</v>
      </c>
      <c r="T10" s="150">
        <v>0.60936688607216138</v>
      </c>
      <c r="U10" s="150">
        <v>0.51208524027460323</v>
      </c>
      <c r="V10" s="150">
        <v>0.41480359447701698</v>
      </c>
      <c r="W10" s="150">
        <v>0.32429900443152276</v>
      </c>
      <c r="X10" s="150">
        <v>0.24558304221670274</v>
      </c>
      <c r="Y10" s="150">
        <v>0.18103138389067192</v>
      </c>
      <c r="Z10" s="150">
        <v>0.13060103383593688</v>
      </c>
      <c r="AA10" s="150">
        <v>9.267502372750766E-2</v>
      </c>
      <c r="AB10" s="150">
        <v>6.4961894688426114E-2</v>
      </c>
      <c r="AC10" s="150">
        <v>4.5134430814992396E-2</v>
      </c>
      <c r="AD10" s="150">
        <v>3.1162040456566543E-2</v>
      </c>
      <c r="AE10" s="150">
        <v>2.1420483886447367E-2</v>
      </c>
      <c r="AF10" s="150">
        <v>1.4679215102000329E-2</v>
      </c>
      <c r="AG10" s="150">
        <v>1.0038261618344551E-2</v>
      </c>
      <c r="AH10" s="150">
        <v>6.8546203473690203E-3</v>
      </c>
      <c r="AI10" s="150">
        <v>4.6760174451730922E-3</v>
      </c>
      <c r="AJ10" s="150">
        <v>3.1876699062546587E-3</v>
      </c>
      <c r="AK10" s="150">
        <v>2.1720449264228422E-3</v>
      </c>
      <c r="AL10" s="150">
        <v>1.4795397670014721E-3</v>
      </c>
      <c r="AM10" s="150">
        <v>0</v>
      </c>
    </row>
    <row r="11" spans="2:39" ht="14.25" customHeight="1" outlineLevel="1" x14ac:dyDescent="0.25">
      <c r="B11" s="84" t="str">
        <f>+rawCat!B9</f>
        <v>Chemical Tanker</v>
      </c>
      <c r="C11" s="84" t="str">
        <f>+rawCat!C9</f>
        <v>(DWT) 0 - 4,999</v>
      </c>
      <c r="D11" s="150">
        <v>1</v>
      </c>
      <c r="E11" s="150">
        <v>1.0411899313501145</v>
      </c>
      <c r="F11" s="150">
        <v>1.0823798627002288</v>
      </c>
      <c r="G11" s="150">
        <v>1.0720823798627002</v>
      </c>
      <c r="H11" s="150">
        <v>1.0241704805492065</v>
      </c>
      <c r="I11" s="150">
        <v>1.0141322189308606</v>
      </c>
      <c r="J11" s="150">
        <v>1.0094912654472046</v>
      </c>
      <c r="K11" s="150">
        <v>1.0027499966627567</v>
      </c>
      <c r="L11" s="150">
        <v>0.99300844009263989</v>
      </c>
      <c r="M11" s="150">
        <v>0.97903604973421388</v>
      </c>
      <c r="N11" s="150">
        <v>0.9592085858607734</v>
      </c>
      <c r="O11" s="150">
        <v>0.93149545682168922</v>
      </c>
      <c r="P11" s="150">
        <v>0.89356944671326943</v>
      </c>
      <c r="Q11" s="150">
        <v>0.84313909665853437</v>
      </c>
      <c r="R11" s="150">
        <v>0.77858743833248245</v>
      </c>
      <c r="S11" s="150">
        <v>0.69987147611765843</v>
      </c>
      <c r="T11" s="150">
        <v>0.60936688607216138</v>
      </c>
      <c r="U11" s="150">
        <v>0.51208524027460323</v>
      </c>
      <c r="V11" s="150">
        <v>0.41480359447701698</v>
      </c>
      <c r="W11" s="150">
        <v>0.32429900443152276</v>
      </c>
      <c r="X11" s="150">
        <v>0.24558304221670274</v>
      </c>
      <c r="Y11" s="150">
        <v>0.18103138389067192</v>
      </c>
      <c r="Z11" s="150">
        <v>0.13060103383593688</v>
      </c>
      <c r="AA11" s="150">
        <v>9.267502372750766E-2</v>
      </c>
      <c r="AB11" s="150">
        <v>6.4961894688426114E-2</v>
      </c>
      <c r="AC11" s="150">
        <v>4.5134430814992396E-2</v>
      </c>
      <c r="AD11" s="150">
        <v>3.1162040456566543E-2</v>
      </c>
      <c r="AE11" s="150">
        <v>2.1420483886447367E-2</v>
      </c>
      <c r="AF11" s="150">
        <v>1.4679215102000329E-2</v>
      </c>
      <c r="AG11" s="150">
        <v>1.0038261618344551E-2</v>
      </c>
      <c r="AH11" s="150">
        <v>6.8546203473690203E-3</v>
      </c>
      <c r="AI11" s="150">
        <v>4.6760174451730922E-3</v>
      </c>
      <c r="AJ11" s="150">
        <v>3.1876699062546587E-3</v>
      </c>
      <c r="AK11" s="150">
        <v>2.1720449264228422E-3</v>
      </c>
      <c r="AL11" s="150">
        <v>1.4795397670014721E-3</v>
      </c>
      <c r="AM11" s="150">
        <v>0</v>
      </c>
    </row>
    <row r="12" spans="2:39" ht="14.25" customHeight="1" outlineLevel="1" x14ac:dyDescent="0.25">
      <c r="B12" s="84" t="str">
        <f>+rawCat!B10</f>
        <v>Chemical Tanker</v>
      </c>
      <c r="C12" s="84" t="str">
        <f>+rawCat!C10</f>
        <v>(DWT) 5,000 - 9,999</v>
      </c>
      <c r="D12" s="150">
        <v>1</v>
      </c>
      <c r="E12" s="150">
        <v>1.0411899313501145</v>
      </c>
      <c r="F12" s="150">
        <v>1.0823798627002288</v>
      </c>
      <c r="G12" s="150">
        <v>1.0720823798627002</v>
      </c>
      <c r="H12" s="150">
        <v>1.0241704805492065</v>
      </c>
      <c r="I12" s="150">
        <v>1.0141322189308606</v>
      </c>
      <c r="J12" s="150">
        <v>1.0094912654472046</v>
      </c>
      <c r="K12" s="150">
        <v>1.0027499966627567</v>
      </c>
      <c r="L12" s="150">
        <v>0.99300844009263989</v>
      </c>
      <c r="M12" s="150">
        <v>0.97903604973421388</v>
      </c>
      <c r="N12" s="150">
        <v>0.9592085858607734</v>
      </c>
      <c r="O12" s="150">
        <v>0.93149545682168922</v>
      </c>
      <c r="P12" s="150">
        <v>0.89356944671326943</v>
      </c>
      <c r="Q12" s="150">
        <v>0.84313909665853437</v>
      </c>
      <c r="R12" s="150">
        <v>0.77858743833248245</v>
      </c>
      <c r="S12" s="150">
        <v>0.69987147611765843</v>
      </c>
      <c r="T12" s="150">
        <v>0.60936688607216138</v>
      </c>
      <c r="U12" s="150">
        <v>0.51208524027460323</v>
      </c>
      <c r="V12" s="150">
        <v>0.41480359447701698</v>
      </c>
      <c r="W12" s="150">
        <v>0.32429900443152276</v>
      </c>
      <c r="X12" s="150">
        <v>0.24558304221670274</v>
      </c>
      <c r="Y12" s="150">
        <v>0.18103138389067192</v>
      </c>
      <c r="Z12" s="150">
        <v>0.13060103383593688</v>
      </c>
      <c r="AA12" s="150">
        <v>9.267502372750766E-2</v>
      </c>
      <c r="AB12" s="150">
        <v>6.4961894688426114E-2</v>
      </c>
      <c r="AC12" s="150">
        <v>4.5134430814992396E-2</v>
      </c>
      <c r="AD12" s="150">
        <v>3.1162040456566543E-2</v>
      </c>
      <c r="AE12" s="150">
        <v>2.1420483886447367E-2</v>
      </c>
      <c r="AF12" s="150">
        <v>1.4679215102000329E-2</v>
      </c>
      <c r="AG12" s="150">
        <v>1.0038261618344551E-2</v>
      </c>
      <c r="AH12" s="150">
        <v>6.8546203473690203E-3</v>
      </c>
      <c r="AI12" s="150">
        <v>4.6760174451730922E-3</v>
      </c>
      <c r="AJ12" s="150">
        <v>3.1876699062546587E-3</v>
      </c>
      <c r="AK12" s="150">
        <v>2.1720449264228422E-3</v>
      </c>
      <c r="AL12" s="150">
        <v>1.4795397670014721E-3</v>
      </c>
      <c r="AM12" s="150">
        <v>0</v>
      </c>
    </row>
    <row r="13" spans="2:39" ht="14.25" customHeight="1" outlineLevel="1" x14ac:dyDescent="0.25">
      <c r="B13" s="84" t="str">
        <f>+rawCat!B11</f>
        <v>Chemical Tanker</v>
      </c>
      <c r="C13" s="84" t="str">
        <f>+rawCat!C11</f>
        <v>(DWT) 10,000 - 19,999</v>
      </c>
      <c r="D13" s="150">
        <v>1</v>
      </c>
      <c r="E13" s="150">
        <v>1.0411899313501145</v>
      </c>
      <c r="F13" s="150">
        <v>1.0823798627002288</v>
      </c>
      <c r="G13" s="150">
        <v>1.0720823798627002</v>
      </c>
      <c r="H13" s="150">
        <v>1.0241704805492065</v>
      </c>
      <c r="I13" s="150">
        <v>1.0141322189308606</v>
      </c>
      <c r="J13" s="150">
        <v>1.0094912654472046</v>
      </c>
      <c r="K13" s="150">
        <v>1.0027499966627567</v>
      </c>
      <c r="L13" s="150">
        <v>0.99300844009263989</v>
      </c>
      <c r="M13" s="150">
        <v>0.97903604973421388</v>
      </c>
      <c r="N13" s="150">
        <v>0.9592085858607734</v>
      </c>
      <c r="O13" s="150">
        <v>0.93149545682168922</v>
      </c>
      <c r="P13" s="150">
        <v>0.89356944671326943</v>
      </c>
      <c r="Q13" s="150">
        <v>0.84313909665853437</v>
      </c>
      <c r="R13" s="150">
        <v>0.77858743833248245</v>
      </c>
      <c r="S13" s="150">
        <v>0.69987147611765843</v>
      </c>
      <c r="T13" s="150">
        <v>0.60936688607216138</v>
      </c>
      <c r="U13" s="150">
        <v>0.51208524027460323</v>
      </c>
      <c r="V13" s="150">
        <v>0.41480359447701698</v>
      </c>
      <c r="W13" s="150">
        <v>0.32429900443152276</v>
      </c>
      <c r="X13" s="150">
        <v>0.24558304221670274</v>
      </c>
      <c r="Y13" s="150">
        <v>0.18103138389067192</v>
      </c>
      <c r="Z13" s="150">
        <v>0.13060103383593688</v>
      </c>
      <c r="AA13" s="150">
        <v>9.267502372750766E-2</v>
      </c>
      <c r="AB13" s="150">
        <v>6.4961894688426114E-2</v>
      </c>
      <c r="AC13" s="150">
        <v>4.5134430814992396E-2</v>
      </c>
      <c r="AD13" s="150">
        <v>3.1162040456566543E-2</v>
      </c>
      <c r="AE13" s="150">
        <v>2.1420483886447367E-2</v>
      </c>
      <c r="AF13" s="150">
        <v>1.4679215102000329E-2</v>
      </c>
      <c r="AG13" s="150">
        <v>1.0038261618344551E-2</v>
      </c>
      <c r="AH13" s="150">
        <v>6.8546203473690203E-3</v>
      </c>
      <c r="AI13" s="150">
        <v>4.6760174451730922E-3</v>
      </c>
      <c r="AJ13" s="150">
        <v>3.1876699062546587E-3</v>
      </c>
      <c r="AK13" s="150">
        <v>2.1720449264228422E-3</v>
      </c>
      <c r="AL13" s="150">
        <v>1.4795397670014721E-3</v>
      </c>
      <c r="AM13" s="150">
        <v>0</v>
      </c>
    </row>
    <row r="14" spans="2:39" ht="14.25" customHeight="1" outlineLevel="1" x14ac:dyDescent="0.25">
      <c r="B14" s="84" t="str">
        <f>+rawCat!B12</f>
        <v>Chemical Tanker</v>
      </c>
      <c r="C14" s="84" t="str">
        <f>+rawCat!C12</f>
        <v>(DWT) 20,000 - 39,999</v>
      </c>
      <c r="D14" s="150">
        <v>1</v>
      </c>
      <c r="E14" s="150">
        <v>1.0411899313501145</v>
      </c>
      <c r="F14" s="150">
        <v>1.0823798627002288</v>
      </c>
      <c r="G14" s="150">
        <v>1.0720823798627002</v>
      </c>
      <c r="H14" s="150">
        <v>1.0241704805492065</v>
      </c>
      <c r="I14" s="150">
        <v>1.0141322189308606</v>
      </c>
      <c r="J14" s="150">
        <v>1.0094912654472046</v>
      </c>
      <c r="K14" s="150">
        <v>1.0027499966627567</v>
      </c>
      <c r="L14" s="150">
        <v>0.99300844009263989</v>
      </c>
      <c r="M14" s="150">
        <v>0.97903604973421388</v>
      </c>
      <c r="N14" s="150">
        <v>0.9592085858607734</v>
      </c>
      <c r="O14" s="150">
        <v>0.93149545682168922</v>
      </c>
      <c r="P14" s="150">
        <v>0.89356944671326943</v>
      </c>
      <c r="Q14" s="150">
        <v>0.84313909665853437</v>
      </c>
      <c r="R14" s="150">
        <v>0.77858743833248245</v>
      </c>
      <c r="S14" s="150">
        <v>0.69987147611765843</v>
      </c>
      <c r="T14" s="150">
        <v>0.60936688607216138</v>
      </c>
      <c r="U14" s="150">
        <v>0.51208524027460323</v>
      </c>
      <c r="V14" s="150">
        <v>0.41480359447701698</v>
      </c>
      <c r="W14" s="150">
        <v>0.32429900443152276</v>
      </c>
      <c r="X14" s="150">
        <v>0.24558304221670274</v>
      </c>
      <c r="Y14" s="150">
        <v>0.18103138389067192</v>
      </c>
      <c r="Z14" s="150">
        <v>0.13060103383593688</v>
      </c>
      <c r="AA14" s="150">
        <v>9.267502372750766E-2</v>
      </c>
      <c r="AB14" s="150">
        <v>6.4961894688426114E-2</v>
      </c>
      <c r="AC14" s="150">
        <v>4.5134430814992396E-2</v>
      </c>
      <c r="AD14" s="150">
        <v>3.1162040456566543E-2</v>
      </c>
      <c r="AE14" s="150">
        <v>2.1420483886447367E-2</v>
      </c>
      <c r="AF14" s="150">
        <v>1.4679215102000329E-2</v>
      </c>
      <c r="AG14" s="150">
        <v>1.0038261618344551E-2</v>
      </c>
      <c r="AH14" s="150">
        <v>6.8546203473690203E-3</v>
      </c>
      <c r="AI14" s="150">
        <v>4.6760174451730922E-3</v>
      </c>
      <c r="AJ14" s="150">
        <v>3.1876699062546587E-3</v>
      </c>
      <c r="AK14" s="150">
        <v>2.1720449264228422E-3</v>
      </c>
      <c r="AL14" s="150">
        <v>1.4795397670014721E-3</v>
      </c>
      <c r="AM14" s="150">
        <v>0</v>
      </c>
    </row>
    <row r="15" spans="2:39" ht="14.25" customHeight="1" outlineLevel="1" x14ac:dyDescent="0.25">
      <c r="B15" s="84" t="str">
        <f>+rawCat!B13</f>
        <v>Chemical Tanker</v>
      </c>
      <c r="C15" s="84" t="str">
        <f>+rawCat!C13</f>
        <v>(DWT) &gt;40,000</v>
      </c>
      <c r="D15" s="150">
        <v>1</v>
      </c>
      <c r="E15" s="150">
        <v>1.0411899313501145</v>
      </c>
      <c r="F15" s="150">
        <v>1.0823798627002288</v>
      </c>
      <c r="G15" s="150">
        <v>1.0720823798627002</v>
      </c>
      <c r="H15" s="150">
        <v>1.0241704805492065</v>
      </c>
      <c r="I15" s="150">
        <v>1.0141322189308606</v>
      </c>
      <c r="J15" s="150">
        <v>1.0094912654472046</v>
      </c>
      <c r="K15" s="150">
        <v>1.0027499966627567</v>
      </c>
      <c r="L15" s="150">
        <v>0.99300844009263989</v>
      </c>
      <c r="M15" s="150">
        <v>0.97903604973421388</v>
      </c>
      <c r="N15" s="150">
        <v>0.9592085858607734</v>
      </c>
      <c r="O15" s="150">
        <v>0.93149545682168922</v>
      </c>
      <c r="P15" s="150">
        <v>0.89356944671326943</v>
      </c>
      <c r="Q15" s="150">
        <v>0.84313909665853437</v>
      </c>
      <c r="R15" s="150">
        <v>0.77858743833248245</v>
      </c>
      <c r="S15" s="150">
        <v>0.69987147611765843</v>
      </c>
      <c r="T15" s="150">
        <v>0.60936688607216138</v>
      </c>
      <c r="U15" s="150">
        <v>0.51208524027460323</v>
      </c>
      <c r="V15" s="150">
        <v>0.41480359447701698</v>
      </c>
      <c r="W15" s="150">
        <v>0.32429900443152276</v>
      </c>
      <c r="X15" s="150">
        <v>0.24558304221670274</v>
      </c>
      <c r="Y15" s="150">
        <v>0.18103138389067192</v>
      </c>
      <c r="Z15" s="150">
        <v>0.13060103383593688</v>
      </c>
      <c r="AA15" s="150">
        <v>9.267502372750766E-2</v>
      </c>
      <c r="AB15" s="150">
        <v>6.4961894688426114E-2</v>
      </c>
      <c r="AC15" s="150">
        <v>4.5134430814992396E-2</v>
      </c>
      <c r="AD15" s="150">
        <v>3.1162040456566543E-2</v>
      </c>
      <c r="AE15" s="150">
        <v>2.1420483886447367E-2</v>
      </c>
      <c r="AF15" s="150">
        <v>1.4679215102000329E-2</v>
      </c>
      <c r="AG15" s="150">
        <v>1.0038261618344551E-2</v>
      </c>
      <c r="AH15" s="150">
        <v>6.8546203473690203E-3</v>
      </c>
      <c r="AI15" s="150">
        <v>4.6760174451730922E-3</v>
      </c>
      <c r="AJ15" s="150">
        <v>3.1876699062546587E-3</v>
      </c>
      <c r="AK15" s="150">
        <v>2.1720449264228422E-3</v>
      </c>
      <c r="AL15" s="150">
        <v>1.4795397670014721E-3</v>
      </c>
      <c r="AM15" s="150">
        <v>0</v>
      </c>
    </row>
    <row r="16" spans="2:39" ht="14.25" customHeight="1" outlineLevel="1" x14ac:dyDescent="0.25">
      <c r="B16" s="84" t="str">
        <f>+rawCat!B14</f>
        <v>Container</v>
      </c>
      <c r="C16" s="84" t="str">
        <f>+rawCat!C14</f>
        <v>(TEU) 0 - 999</v>
      </c>
      <c r="D16" s="150">
        <v>1</v>
      </c>
      <c r="E16" s="150">
        <v>1.0411899313501145</v>
      </c>
      <c r="F16" s="150">
        <v>1.0823798627002288</v>
      </c>
      <c r="G16" s="150">
        <v>1.0720823798627002</v>
      </c>
      <c r="H16" s="150">
        <v>1.0241704805492065</v>
      </c>
      <c r="I16" s="150">
        <v>1.0141322189308606</v>
      </c>
      <c r="J16" s="150">
        <v>1.0094912654472046</v>
      </c>
      <c r="K16" s="150">
        <v>1.0027499966627567</v>
      </c>
      <c r="L16" s="150">
        <v>0.99300844009263989</v>
      </c>
      <c r="M16" s="150">
        <v>0.97903604973421388</v>
      </c>
      <c r="N16" s="150">
        <v>0.9592085858607734</v>
      </c>
      <c r="O16" s="150">
        <v>0.93149545682168922</v>
      </c>
      <c r="P16" s="150">
        <v>0.89356944671326943</v>
      </c>
      <c r="Q16" s="150">
        <v>0.84313909665853437</v>
      </c>
      <c r="R16" s="150">
        <v>0.77858743833248245</v>
      </c>
      <c r="S16" s="150">
        <v>0.69987147611765843</v>
      </c>
      <c r="T16" s="150">
        <v>0.60936688607216138</v>
      </c>
      <c r="U16" s="150">
        <v>0.51208524027460323</v>
      </c>
      <c r="V16" s="150">
        <v>0.41480359447701698</v>
      </c>
      <c r="W16" s="150">
        <v>0.32429900443152276</v>
      </c>
      <c r="X16" s="150">
        <v>0.24558304221670274</v>
      </c>
      <c r="Y16" s="150">
        <v>0.18103138389067192</v>
      </c>
      <c r="Z16" s="150">
        <v>0.13060103383593688</v>
      </c>
      <c r="AA16" s="150">
        <v>9.267502372750766E-2</v>
      </c>
      <c r="AB16" s="150">
        <v>6.4961894688426114E-2</v>
      </c>
      <c r="AC16" s="150">
        <v>4.5134430814992396E-2</v>
      </c>
      <c r="AD16" s="150">
        <v>3.1162040456566543E-2</v>
      </c>
      <c r="AE16" s="150">
        <v>2.1420483886447367E-2</v>
      </c>
      <c r="AF16" s="150">
        <v>1.4679215102000329E-2</v>
      </c>
      <c r="AG16" s="150">
        <v>1.0038261618344551E-2</v>
      </c>
      <c r="AH16" s="150">
        <v>6.8546203473690203E-3</v>
      </c>
      <c r="AI16" s="150">
        <v>4.6760174451730922E-3</v>
      </c>
      <c r="AJ16" s="150">
        <v>3.1876699062546587E-3</v>
      </c>
      <c r="AK16" s="150">
        <v>2.1720449264228422E-3</v>
      </c>
      <c r="AL16" s="150">
        <v>1.4795397670014721E-3</v>
      </c>
      <c r="AM16" s="150">
        <v>0</v>
      </c>
    </row>
    <row r="17" spans="2:39" ht="14.25" customHeight="1" outlineLevel="1" x14ac:dyDescent="0.25">
      <c r="B17" s="84" t="str">
        <f>+rawCat!B15</f>
        <v>Container</v>
      </c>
      <c r="C17" s="84" t="str">
        <f>+rawCat!C15</f>
        <v>(TEU) 1,000 - 1,999</v>
      </c>
      <c r="D17" s="150">
        <v>1</v>
      </c>
      <c r="E17" s="150">
        <v>1.0411899313501145</v>
      </c>
      <c r="F17" s="150">
        <v>1.0823798627002288</v>
      </c>
      <c r="G17" s="150">
        <v>1.0720823798627002</v>
      </c>
      <c r="H17" s="150">
        <v>1.0241704805492065</v>
      </c>
      <c r="I17" s="150">
        <v>1.0141322189308606</v>
      </c>
      <c r="J17" s="150">
        <v>1.0094912654472046</v>
      </c>
      <c r="K17" s="150">
        <v>1.0027499966627567</v>
      </c>
      <c r="L17" s="150">
        <v>0.99300844009263989</v>
      </c>
      <c r="M17" s="150">
        <v>0.97903604973421388</v>
      </c>
      <c r="N17" s="150">
        <v>0.9592085858607734</v>
      </c>
      <c r="O17" s="150">
        <v>0.93149545682168922</v>
      </c>
      <c r="P17" s="150">
        <v>0.89356944671326943</v>
      </c>
      <c r="Q17" s="150">
        <v>0.84313909665853437</v>
      </c>
      <c r="R17" s="150">
        <v>0.77858743833248245</v>
      </c>
      <c r="S17" s="150">
        <v>0.69987147611765843</v>
      </c>
      <c r="T17" s="150">
        <v>0.60936688607216138</v>
      </c>
      <c r="U17" s="150">
        <v>0.51208524027460323</v>
      </c>
      <c r="V17" s="150">
        <v>0.41480359447701698</v>
      </c>
      <c r="W17" s="150">
        <v>0.32429900443152276</v>
      </c>
      <c r="X17" s="150">
        <v>0.24558304221670274</v>
      </c>
      <c r="Y17" s="150">
        <v>0.18103138389067192</v>
      </c>
      <c r="Z17" s="150">
        <v>0.13060103383593688</v>
      </c>
      <c r="AA17" s="150">
        <v>9.267502372750766E-2</v>
      </c>
      <c r="AB17" s="150">
        <v>6.4961894688426114E-2</v>
      </c>
      <c r="AC17" s="150">
        <v>4.5134430814992396E-2</v>
      </c>
      <c r="AD17" s="150">
        <v>3.1162040456566543E-2</v>
      </c>
      <c r="AE17" s="150">
        <v>2.1420483886447367E-2</v>
      </c>
      <c r="AF17" s="150">
        <v>1.4679215102000329E-2</v>
      </c>
      <c r="AG17" s="150">
        <v>1.0038261618344551E-2</v>
      </c>
      <c r="AH17" s="150">
        <v>6.8546203473690203E-3</v>
      </c>
      <c r="AI17" s="150">
        <v>4.6760174451730922E-3</v>
      </c>
      <c r="AJ17" s="150">
        <v>3.1876699062546587E-3</v>
      </c>
      <c r="AK17" s="150">
        <v>2.1720449264228422E-3</v>
      </c>
      <c r="AL17" s="150">
        <v>1.4795397670014721E-3</v>
      </c>
      <c r="AM17" s="150">
        <v>0</v>
      </c>
    </row>
    <row r="18" spans="2:39" ht="14.25" customHeight="1" outlineLevel="1" x14ac:dyDescent="0.25">
      <c r="B18" s="84" t="str">
        <f>+rawCat!B16</f>
        <v>Container</v>
      </c>
      <c r="C18" s="84" t="str">
        <f>+rawCat!C16</f>
        <v>(TEU) 2,000 - 2,999</v>
      </c>
      <c r="D18" s="150">
        <v>1</v>
      </c>
      <c r="E18" s="150">
        <v>1.0411899313501145</v>
      </c>
      <c r="F18" s="150">
        <v>1.0823798627002288</v>
      </c>
      <c r="G18" s="150">
        <v>1.0720823798627002</v>
      </c>
      <c r="H18" s="150">
        <v>1.0241704805492065</v>
      </c>
      <c r="I18" s="150">
        <v>1.0141322189308606</v>
      </c>
      <c r="J18" s="150">
        <v>1.0094912654472046</v>
      </c>
      <c r="K18" s="150">
        <v>1.0027499966627567</v>
      </c>
      <c r="L18" s="150">
        <v>0.99300844009263989</v>
      </c>
      <c r="M18" s="150">
        <v>0.97903604973421388</v>
      </c>
      <c r="N18" s="150">
        <v>0.9592085858607734</v>
      </c>
      <c r="O18" s="150">
        <v>0.93149545682168922</v>
      </c>
      <c r="P18" s="150">
        <v>0.89356944671326943</v>
      </c>
      <c r="Q18" s="150">
        <v>0.84313909665853437</v>
      </c>
      <c r="R18" s="150">
        <v>0.77858743833248245</v>
      </c>
      <c r="S18" s="150">
        <v>0.69987147611765843</v>
      </c>
      <c r="T18" s="150">
        <v>0.60936688607216138</v>
      </c>
      <c r="U18" s="150">
        <v>0.51208524027460323</v>
      </c>
      <c r="V18" s="150">
        <v>0.41480359447701698</v>
      </c>
      <c r="W18" s="150">
        <v>0.32429900443152276</v>
      </c>
      <c r="X18" s="150">
        <v>0.24558304221670274</v>
      </c>
      <c r="Y18" s="150">
        <v>0.18103138389067192</v>
      </c>
      <c r="Z18" s="150">
        <v>0.13060103383593688</v>
      </c>
      <c r="AA18" s="150">
        <v>9.267502372750766E-2</v>
      </c>
      <c r="AB18" s="150">
        <v>6.4961894688426114E-2</v>
      </c>
      <c r="AC18" s="150">
        <v>4.5134430814992396E-2</v>
      </c>
      <c r="AD18" s="150">
        <v>3.1162040456566543E-2</v>
      </c>
      <c r="AE18" s="150">
        <v>2.1420483886447367E-2</v>
      </c>
      <c r="AF18" s="150">
        <v>1.4679215102000329E-2</v>
      </c>
      <c r="AG18" s="150">
        <v>1.0038261618344551E-2</v>
      </c>
      <c r="AH18" s="150">
        <v>6.8546203473690203E-3</v>
      </c>
      <c r="AI18" s="150">
        <v>4.6760174451730922E-3</v>
      </c>
      <c r="AJ18" s="150">
        <v>3.1876699062546587E-3</v>
      </c>
      <c r="AK18" s="150">
        <v>2.1720449264228422E-3</v>
      </c>
      <c r="AL18" s="150">
        <v>1.4795397670014721E-3</v>
      </c>
      <c r="AM18" s="150">
        <v>0</v>
      </c>
    </row>
    <row r="19" spans="2:39" ht="14.25" customHeight="1" outlineLevel="1" x14ac:dyDescent="0.25">
      <c r="B19" s="84" t="str">
        <f>+rawCat!B17</f>
        <v>Container</v>
      </c>
      <c r="C19" s="84" t="str">
        <f>+rawCat!C17</f>
        <v>(TEU) 3,000 - 4,999</v>
      </c>
      <c r="D19" s="150">
        <v>1</v>
      </c>
      <c r="E19" s="150">
        <v>1.0411899313501145</v>
      </c>
      <c r="F19" s="150">
        <v>1.0823798627002288</v>
      </c>
      <c r="G19" s="150">
        <v>1.0720823798627002</v>
      </c>
      <c r="H19" s="150">
        <v>1.0241704805492065</v>
      </c>
      <c r="I19" s="150">
        <v>1.0141322189308606</v>
      </c>
      <c r="J19" s="150">
        <v>1.0094912654472046</v>
      </c>
      <c r="K19" s="150">
        <v>1.0027499966627567</v>
      </c>
      <c r="L19" s="150">
        <v>0.99300844009263989</v>
      </c>
      <c r="M19" s="150">
        <v>0.97903604973421388</v>
      </c>
      <c r="N19" s="150">
        <v>0.9592085858607734</v>
      </c>
      <c r="O19" s="150">
        <v>0.93149545682168922</v>
      </c>
      <c r="P19" s="150">
        <v>0.89356944671326943</v>
      </c>
      <c r="Q19" s="150">
        <v>0.84313909665853437</v>
      </c>
      <c r="R19" s="150">
        <v>0.77858743833248245</v>
      </c>
      <c r="S19" s="150">
        <v>0.69987147611765843</v>
      </c>
      <c r="T19" s="150">
        <v>0.60936688607216138</v>
      </c>
      <c r="U19" s="150">
        <v>0.51208524027460323</v>
      </c>
      <c r="V19" s="150">
        <v>0.41480359447701698</v>
      </c>
      <c r="W19" s="150">
        <v>0.32429900443152276</v>
      </c>
      <c r="X19" s="150">
        <v>0.24558304221670274</v>
      </c>
      <c r="Y19" s="150">
        <v>0.18103138389067192</v>
      </c>
      <c r="Z19" s="150">
        <v>0.13060103383593688</v>
      </c>
      <c r="AA19" s="150">
        <v>9.267502372750766E-2</v>
      </c>
      <c r="AB19" s="150">
        <v>6.4961894688426114E-2</v>
      </c>
      <c r="AC19" s="150">
        <v>4.5134430814992396E-2</v>
      </c>
      <c r="AD19" s="150">
        <v>3.1162040456566543E-2</v>
      </c>
      <c r="AE19" s="150">
        <v>2.1420483886447367E-2</v>
      </c>
      <c r="AF19" s="150">
        <v>1.4679215102000329E-2</v>
      </c>
      <c r="AG19" s="150">
        <v>1.0038261618344551E-2</v>
      </c>
      <c r="AH19" s="150">
        <v>6.8546203473690203E-3</v>
      </c>
      <c r="AI19" s="150">
        <v>4.6760174451730922E-3</v>
      </c>
      <c r="AJ19" s="150">
        <v>3.1876699062546587E-3</v>
      </c>
      <c r="AK19" s="150">
        <v>2.1720449264228422E-3</v>
      </c>
      <c r="AL19" s="150">
        <v>1.4795397670014721E-3</v>
      </c>
      <c r="AM19" s="150">
        <v>0</v>
      </c>
    </row>
    <row r="20" spans="2:39" ht="14.25" customHeight="1" outlineLevel="1" x14ac:dyDescent="0.25">
      <c r="B20" s="84" t="str">
        <f>+rawCat!B18</f>
        <v>Container</v>
      </c>
      <c r="C20" s="84" t="str">
        <f>+rawCat!C18</f>
        <v>(TEU) 5,000 - 7,999</v>
      </c>
      <c r="D20" s="150">
        <v>1</v>
      </c>
      <c r="E20" s="150">
        <v>1.0411899313501145</v>
      </c>
      <c r="F20" s="150">
        <v>1.0823798627002288</v>
      </c>
      <c r="G20" s="150">
        <v>1.0720823798627002</v>
      </c>
      <c r="H20" s="150">
        <v>1.0241704805492065</v>
      </c>
      <c r="I20" s="150">
        <v>1.0141322189308606</v>
      </c>
      <c r="J20" s="150">
        <v>1.0094912654472046</v>
      </c>
      <c r="K20" s="150">
        <v>1.0027499966627567</v>
      </c>
      <c r="L20" s="150">
        <v>0.99300844009263989</v>
      </c>
      <c r="M20" s="150">
        <v>0.97903604973421388</v>
      </c>
      <c r="N20" s="150">
        <v>0.9592085858607734</v>
      </c>
      <c r="O20" s="150">
        <v>0.93149545682168922</v>
      </c>
      <c r="P20" s="150">
        <v>0.89356944671326943</v>
      </c>
      <c r="Q20" s="150">
        <v>0.84313909665853437</v>
      </c>
      <c r="R20" s="150">
        <v>0.77858743833248245</v>
      </c>
      <c r="S20" s="150">
        <v>0.69987147611765843</v>
      </c>
      <c r="T20" s="150">
        <v>0.60936688607216138</v>
      </c>
      <c r="U20" s="150">
        <v>0.51208524027460323</v>
      </c>
      <c r="V20" s="150">
        <v>0.41480359447701698</v>
      </c>
      <c r="W20" s="150">
        <v>0.32429900443152276</v>
      </c>
      <c r="X20" s="150">
        <v>0.24558304221670274</v>
      </c>
      <c r="Y20" s="150">
        <v>0.18103138389067192</v>
      </c>
      <c r="Z20" s="150">
        <v>0.13060103383593688</v>
      </c>
      <c r="AA20" s="150">
        <v>9.267502372750766E-2</v>
      </c>
      <c r="AB20" s="150">
        <v>6.4961894688426114E-2</v>
      </c>
      <c r="AC20" s="150">
        <v>4.5134430814992396E-2</v>
      </c>
      <c r="AD20" s="150">
        <v>3.1162040456566543E-2</v>
      </c>
      <c r="AE20" s="150">
        <v>2.1420483886447367E-2</v>
      </c>
      <c r="AF20" s="150">
        <v>1.4679215102000329E-2</v>
      </c>
      <c r="AG20" s="150">
        <v>1.0038261618344551E-2</v>
      </c>
      <c r="AH20" s="150">
        <v>6.8546203473690203E-3</v>
      </c>
      <c r="AI20" s="150">
        <v>4.6760174451730922E-3</v>
      </c>
      <c r="AJ20" s="150">
        <v>3.1876699062546587E-3</v>
      </c>
      <c r="AK20" s="150">
        <v>2.1720449264228422E-3</v>
      </c>
      <c r="AL20" s="150">
        <v>1.4795397670014721E-3</v>
      </c>
      <c r="AM20" s="150">
        <v>0</v>
      </c>
    </row>
    <row r="21" spans="2:39" ht="14.25" customHeight="1" outlineLevel="1" x14ac:dyDescent="0.25">
      <c r="B21" s="84" t="str">
        <f>+rawCat!B19</f>
        <v>Container</v>
      </c>
      <c r="C21" s="84" t="str">
        <f>+rawCat!C19</f>
        <v>(TEU) 8,000 - 11,999</v>
      </c>
      <c r="D21" s="150">
        <v>1</v>
      </c>
      <c r="E21" s="150">
        <v>1.0411899313501145</v>
      </c>
      <c r="F21" s="150">
        <v>1.0823798627002288</v>
      </c>
      <c r="G21" s="150">
        <v>1.0720823798627002</v>
      </c>
      <c r="H21" s="150">
        <v>1.0241704805492065</v>
      </c>
      <c r="I21" s="150">
        <v>1.0141322189308606</v>
      </c>
      <c r="J21" s="150">
        <v>1.0094912654472046</v>
      </c>
      <c r="K21" s="150">
        <v>1.0027499966627567</v>
      </c>
      <c r="L21" s="150">
        <v>0.99300844009263989</v>
      </c>
      <c r="M21" s="150">
        <v>0.97903604973421388</v>
      </c>
      <c r="N21" s="150">
        <v>0.9592085858607734</v>
      </c>
      <c r="O21" s="150">
        <v>0.93149545682168922</v>
      </c>
      <c r="P21" s="150">
        <v>0.89356944671326943</v>
      </c>
      <c r="Q21" s="150">
        <v>0.84313909665853437</v>
      </c>
      <c r="R21" s="150">
        <v>0.77858743833248245</v>
      </c>
      <c r="S21" s="150">
        <v>0.69987147611765843</v>
      </c>
      <c r="T21" s="150">
        <v>0.60936688607216138</v>
      </c>
      <c r="U21" s="150">
        <v>0.51208524027460323</v>
      </c>
      <c r="V21" s="150">
        <v>0.41480359447701698</v>
      </c>
      <c r="W21" s="150">
        <v>0.32429900443152276</v>
      </c>
      <c r="X21" s="150">
        <v>0.24558304221670274</v>
      </c>
      <c r="Y21" s="150">
        <v>0.18103138389067192</v>
      </c>
      <c r="Z21" s="150">
        <v>0.13060103383593688</v>
      </c>
      <c r="AA21" s="150">
        <v>9.267502372750766E-2</v>
      </c>
      <c r="AB21" s="150">
        <v>6.4961894688426114E-2</v>
      </c>
      <c r="AC21" s="150">
        <v>4.5134430814992396E-2</v>
      </c>
      <c r="AD21" s="150">
        <v>3.1162040456566543E-2</v>
      </c>
      <c r="AE21" s="150">
        <v>2.1420483886447367E-2</v>
      </c>
      <c r="AF21" s="150">
        <v>1.4679215102000329E-2</v>
      </c>
      <c r="AG21" s="150">
        <v>1.0038261618344551E-2</v>
      </c>
      <c r="AH21" s="150">
        <v>6.8546203473690203E-3</v>
      </c>
      <c r="AI21" s="150">
        <v>4.6760174451730922E-3</v>
      </c>
      <c r="AJ21" s="150">
        <v>3.1876699062546587E-3</v>
      </c>
      <c r="AK21" s="150">
        <v>2.1720449264228422E-3</v>
      </c>
      <c r="AL21" s="150">
        <v>1.4795397670014721E-3</v>
      </c>
      <c r="AM21" s="150">
        <v>0</v>
      </c>
    </row>
    <row r="22" spans="2:39" ht="14.25" customHeight="1" outlineLevel="1" x14ac:dyDescent="0.25">
      <c r="B22" s="84" t="str">
        <f>+rawCat!B20</f>
        <v>Container</v>
      </c>
      <c r="C22" s="84" t="str">
        <f>+rawCat!C20</f>
        <v>(TEU) 12,000 - 14,499</v>
      </c>
      <c r="D22" s="150">
        <v>1</v>
      </c>
      <c r="E22" s="150">
        <v>1.0411899313501145</v>
      </c>
      <c r="F22" s="150">
        <v>1.0823798627002288</v>
      </c>
      <c r="G22" s="150">
        <v>1.0720823798627002</v>
      </c>
      <c r="H22" s="150">
        <v>1.0241704805492065</v>
      </c>
      <c r="I22" s="150">
        <v>1.0141322189308606</v>
      </c>
      <c r="J22" s="150">
        <v>1.0094912654472046</v>
      </c>
      <c r="K22" s="150">
        <v>1.0027499966627567</v>
      </c>
      <c r="L22" s="150">
        <v>0.99300844009263989</v>
      </c>
      <c r="M22" s="150">
        <v>0.97903604973421388</v>
      </c>
      <c r="N22" s="150">
        <v>0.9592085858607734</v>
      </c>
      <c r="O22" s="150">
        <v>0.93149545682168922</v>
      </c>
      <c r="P22" s="150">
        <v>0.89356944671326943</v>
      </c>
      <c r="Q22" s="150">
        <v>0.84313909665853437</v>
      </c>
      <c r="R22" s="150">
        <v>0.77858743833248245</v>
      </c>
      <c r="S22" s="150">
        <v>0.69987147611765843</v>
      </c>
      <c r="T22" s="150">
        <v>0.60936688607216138</v>
      </c>
      <c r="U22" s="150">
        <v>0.51208524027460323</v>
      </c>
      <c r="V22" s="150">
        <v>0.41480359447701698</v>
      </c>
      <c r="W22" s="150">
        <v>0.32429900443152276</v>
      </c>
      <c r="X22" s="150">
        <v>0.24558304221670274</v>
      </c>
      <c r="Y22" s="150">
        <v>0.18103138389067192</v>
      </c>
      <c r="Z22" s="150">
        <v>0.13060103383593688</v>
      </c>
      <c r="AA22" s="150">
        <v>9.267502372750766E-2</v>
      </c>
      <c r="AB22" s="150">
        <v>6.4961894688426114E-2</v>
      </c>
      <c r="AC22" s="150">
        <v>4.5134430814992396E-2</v>
      </c>
      <c r="AD22" s="150">
        <v>3.1162040456566543E-2</v>
      </c>
      <c r="AE22" s="150">
        <v>2.1420483886447367E-2</v>
      </c>
      <c r="AF22" s="150">
        <v>1.4679215102000329E-2</v>
      </c>
      <c r="AG22" s="150">
        <v>1.0038261618344551E-2</v>
      </c>
      <c r="AH22" s="150">
        <v>6.8546203473690203E-3</v>
      </c>
      <c r="AI22" s="150">
        <v>4.6760174451730922E-3</v>
      </c>
      <c r="AJ22" s="150">
        <v>3.1876699062546587E-3</v>
      </c>
      <c r="AK22" s="150">
        <v>2.1720449264228422E-3</v>
      </c>
      <c r="AL22" s="150">
        <v>1.4795397670014721E-3</v>
      </c>
      <c r="AM22" s="150">
        <v>0</v>
      </c>
    </row>
    <row r="23" spans="2:39" ht="14.25" customHeight="1" outlineLevel="1" x14ac:dyDescent="0.25">
      <c r="B23" s="84" t="str">
        <f>+rawCat!B21</f>
        <v>Container</v>
      </c>
      <c r="C23" s="84" t="str">
        <f>+rawCat!C21</f>
        <v>(TEU) 14,500 - 19,999</v>
      </c>
      <c r="D23" s="150">
        <v>1</v>
      </c>
      <c r="E23" s="150">
        <v>1.0411899313501145</v>
      </c>
      <c r="F23" s="150">
        <v>1.0823798627002288</v>
      </c>
      <c r="G23" s="150">
        <v>1.0720823798627002</v>
      </c>
      <c r="H23" s="150">
        <v>1.0241704805492065</v>
      </c>
      <c r="I23" s="150">
        <v>1.0141322189308606</v>
      </c>
      <c r="J23" s="150">
        <v>1.0094912654472046</v>
      </c>
      <c r="K23" s="150">
        <v>1.0027499966627567</v>
      </c>
      <c r="L23" s="150">
        <v>0.99300844009263989</v>
      </c>
      <c r="M23" s="150">
        <v>0.97903604973421388</v>
      </c>
      <c r="N23" s="150">
        <v>0.9592085858607734</v>
      </c>
      <c r="O23" s="150">
        <v>0.93149545682168922</v>
      </c>
      <c r="P23" s="150">
        <v>0.89356944671326943</v>
      </c>
      <c r="Q23" s="150">
        <v>0.84313909665853437</v>
      </c>
      <c r="R23" s="150">
        <v>0.77858743833248245</v>
      </c>
      <c r="S23" s="150">
        <v>0.69987147611765843</v>
      </c>
      <c r="T23" s="150">
        <v>0.60936688607216138</v>
      </c>
      <c r="U23" s="150">
        <v>0.51208524027460323</v>
      </c>
      <c r="V23" s="150">
        <v>0.41480359447701698</v>
      </c>
      <c r="W23" s="150">
        <v>0.32429900443152276</v>
      </c>
      <c r="X23" s="150">
        <v>0.24558304221670274</v>
      </c>
      <c r="Y23" s="150">
        <v>0.18103138389067192</v>
      </c>
      <c r="Z23" s="150">
        <v>0.13060103383593688</v>
      </c>
      <c r="AA23" s="150">
        <v>9.267502372750766E-2</v>
      </c>
      <c r="AB23" s="150">
        <v>6.4961894688426114E-2</v>
      </c>
      <c r="AC23" s="150">
        <v>4.5134430814992396E-2</v>
      </c>
      <c r="AD23" s="150">
        <v>3.1162040456566543E-2</v>
      </c>
      <c r="AE23" s="150">
        <v>2.1420483886447367E-2</v>
      </c>
      <c r="AF23" s="150">
        <v>1.4679215102000329E-2</v>
      </c>
      <c r="AG23" s="150">
        <v>1.0038261618344551E-2</v>
      </c>
      <c r="AH23" s="150">
        <v>6.8546203473690203E-3</v>
      </c>
      <c r="AI23" s="150">
        <v>4.6760174451730922E-3</v>
      </c>
      <c r="AJ23" s="150">
        <v>3.1876699062546587E-3</v>
      </c>
      <c r="AK23" s="150">
        <v>2.1720449264228422E-3</v>
      </c>
      <c r="AL23" s="150">
        <v>1.4795397670014721E-3</v>
      </c>
      <c r="AM23" s="150">
        <v>0</v>
      </c>
    </row>
    <row r="24" spans="2:39" ht="14.25" customHeight="1" outlineLevel="1" x14ac:dyDescent="0.25">
      <c r="B24" s="84" t="str">
        <f>+rawCat!B22</f>
        <v>Container</v>
      </c>
      <c r="C24" s="84" t="str">
        <f>+rawCat!C22</f>
        <v>(TEU) &gt;20,000</v>
      </c>
      <c r="D24" s="150">
        <v>1</v>
      </c>
      <c r="E24" s="150">
        <v>1.0411899313501145</v>
      </c>
      <c r="F24" s="150">
        <v>1.0823798627002288</v>
      </c>
      <c r="G24" s="150">
        <v>1.0720823798627002</v>
      </c>
      <c r="H24" s="150">
        <v>1.0241704805492065</v>
      </c>
      <c r="I24" s="150">
        <v>1.0141322189308606</v>
      </c>
      <c r="J24" s="150">
        <v>1.0094912654472046</v>
      </c>
      <c r="K24" s="150">
        <v>1.0027499966627567</v>
      </c>
      <c r="L24" s="150">
        <v>0.99300844009263989</v>
      </c>
      <c r="M24" s="150">
        <v>0.97903604973421388</v>
      </c>
      <c r="N24" s="150">
        <v>0.9592085858607734</v>
      </c>
      <c r="O24" s="150">
        <v>0.93149545682168922</v>
      </c>
      <c r="P24" s="150">
        <v>0.89356944671326943</v>
      </c>
      <c r="Q24" s="150">
        <v>0.84313909665853437</v>
      </c>
      <c r="R24" s="150">
        <v>0.77858743833248245</v>
      </c>
      <c r="S24" s="150">
        <v>0.69987147611765843</v>
      </c>
      <c r="T24" s="150">
        <v>0.60936688607216138</v>
      </c>
      <c r="U24" s="150">
        <v>0.51208524027460323</v>
      </c>
      <c r="V24" s="150">
        <v>0.41480359447701698</v>
      </c>
      <c r="W24" s="150">
        <v>0.32429900443152276</v>
      </c>
      <c r="X24" s="150">
        <v>0.24558304221670274</v>
      </c>
      <c r="Y24" s="150">
        <v>0.18103138389067192</v>
      </c>
      <c r="Z24" s="150">
        <v>0.13060103383593688</v>
      </c>
      <c r="AA24" s="150">
        <v>9.267502372750766E-2</v>
      </c>
      <c r="AB24" s="150">
        <v>6.4961894688426114E-2</v>
      </c>
      <c r="AC24" s="150">
        <v>4.5134430814992396E-2</v>
      </c>
      <c r="AD24" s="150">
        <v>3.1162040456566543E-2</v>
      </c>
      <c r="AE24" s="150">
        <v>2.1420483886447367E-2</v>
      </c>
      <c r="AF24" s="150">
        <v>1.4679215102000329E-2</v>
      </c>
      <c r="AG24" s="150">
        <v>1.0038261618344551E-2</v>
      </c>
      <c r="AH24" s="150">
        <v>6.8546203473690203E-3</v>
      </c>
      <c r="AI24" s="150">
        <v>4.6760174451730922E-3</v>
      </c>
      <c r="AJ24" s="150">
        <v>3.1876699062546587E-3</v>
      </c>
      <c r="AK24" s="150">
        <v>2.1720449264228422E-3</v>
      </c>
      <c r="AL24" s="150">
        <v>1.4795397670014721E-3</v>
      </c>
      <c r="AM24" s="150">
        <v>0</v>
      </c>
    </row>
    <row r="25" spans="2:39" ht="14.25" customHeight="1" outlineLevel="1" x14ac:dyDescent="0.25">
      <c r="B25" s="84" t="str">
        <f>+rawCat!B23</f>
        <v>General Cargo</v>
      </c>
      <c r="C25" s="84" t="str">
        <f>+rawCat!C23</f>
        <v>(DWT) 0 - 4,999</v>
      </c>
      <c r="D25" s="150">
        <v>1</v>
      </c>
      <c r="E25" s="150">
        <v>1.0411899313501145</v>
      </c>
      <c r="F25" s="150">
        <v>1.0823798627002288</v>
      </c>
      <c r="G25" s="150">
        <v>1.0720823798627002</v>
      </c>
      <c r="H25" s="150">
        <v>1.0241704805492065</v>
      </c>
      <c r="I25" s="150">
        <v>1.0141322189308606</v>
      </c>
      <c r="J25" s="150">
        <v>1.0094912654472046</v>
      </c>
      <c r="K25" s="150">
        <v>1.0027499966627567</v>
      </c>
      <c r="L25" s="150">
        <v>0.99300844009263989</v>
      </c>
      <c r="M25" s="150">
        <v>0.97903604973421388</v>
      </c>
      <c r="N25" s="150">
        <v>0.9592085858607734</v>
      </c>
      <c r="O25" s="150">
        <v>0.93149545682168922</v>
      </c>
      <c r="P25" s="150">
        <v>0.89356944671326943</v>
      </c>
      <c r="Q25" s="150">
        <v>0.84313909665853437</v>
      </c>
      <c r="R25" s="150">
        <v>0.77858743833248245</v>
      </c>
      <c r="S25" s="150">
        <v>0.69987147611765843</v>
      </c>
      <c r="T25" s="150">
        <v>0.60936688607216138</v>
      </c>
      <c r="U25" s="150">
        <v>0.51208524027460323</v>
      </c>
      <c r="V25" s="150">
        <v>0.41480359447701698</v>
      </c>
      <c r="W25" s="150">
        <v>0.32429900443152276</v>
      </c>
      <c r="X25" s="150">
        <v>0.24558304221670274</v>
      </c>
      <c r="Y25" s="150">
        <v>0.18103138389067192</v>
      </c>
      <c r="Z25" s="150">
        <v>0.13060103383593688</v>
      </c>
      <c r="AA25" s="150">
        <v>9.267502372750766E-2</v>
      </c>
      <c r="AB25" s="150">
        <v>6.4961894688426114E-2</v>
      </c>
      <c r="AC25" s="150">
        <v>4.5134430814992396E-2</v>
      </c>
      <c r="AD25" s="150">
        <v>3.1162040456566543E-2</v>
      </c>
      <c r="AE25" s="150">
        <v>2.1420483886447367E-2</v>
      </c>
      <c r="AF25" s="150">
        <v>1.4679215102000329E-2</v>
      </c>
      <c r="AG25" s="150">
        <v>1.0038261618344551E-2</v>
      </c>
      <c r="AH25" s="150">
        <v>6.8546203473690203E-3</v>
      </c>
      <c r="AI25" s="150">
        <v>4.6760174451730922E-3</v>
      </c>
      <c r="AJ25" s="150">
        <v>3.1876699062546587E-3</v>
      </c>
      <c r="AK25" s="150">
        <v>2.1720449264228422E-3</v>
      </c>
      <c r="AL25" s="150">
        <v>1.4795397670014721E-3</v>
      </c>
      <c r="AM25" s="150">
        <v>0</v>
      </c>
    </row>
    <row r="26" spans="2:39" ht="14.25" customHeight="1" outlineLevel="1" x14ac:dyDescent="0.25">
      <c r="B26" s="84" t="str">
        <f>+rawCat!B24</f>
        <v>General Cargo</v>
      </c>
      <c r="C26" s="84" t="str">
        <f>+rawCat!C24</f>
        <v>(DWT) 5,000 - 9,999</v>
      </c>
      <c r="D26" s="150">
        <v>1</v>
      </c>
      <c r="E26" s="150">
        <v>1.0411899313501145</v>
      </c>
      <c r="F26" s="150">
        <v>1.0823798627002288</v>
      </c>
      <c r="G26" s="150">
        <v>1.0720823798627002</v>
      </c>
      <c r="H26" s="150">
        <v>1.0241704805492065</v>
      </c>
      <c r="I26" s="150">
        <v>1.0141322189308606</v>
      </c>
      <c r="J26" s="150">
        <v>1.0094912654472046</v>
      </c>
      <c r="K26" s="150">
        <v>1.0027499966627567</v>
      </c>
      <c r="L26" s="150">
        <v>0.99300844009263989</v>
      </c>
      <c r="M26" s="150">
        <v>0.97903604973421388</v>
      </c>
      <c r="N26" s="150">
        <v>0.9592085858607734</v>
      </c>
      <c r="O26" s="150">
        <v>0.93149545682168922</v>
      </c>
      <c r="P26" s="150">
        <v>0.89356944671326943</v>
      </c>
      <c r="Q26" s="150">
        <v>0.84313909665853437</v>
      </c>
      <c r="R26" s="150">
        <v>0.77858743833248245</v>
      </c>
      <c r="S26" s="150">
        <v>0.69987147611765843</v>
      </c>
      <c r="T26" s="150">
        <v>0.60936688607216138</v>
      </c>
      <c r="U26" s="150">
        <v>0.51208524027460323</v>
      </c>
      <c r="V26" s="150">
        <v>0.41480359447701698</v>
      </c>
      <c r="W26" s="150">
        <v>0.32429900443152276</v>
      </c>
      <c r="X26" s="150">
        <v>0.24558304221670274</v>
      </c>
      <c r="Y26" s="150">
        <v>0.18103138389067192</v>
      </c>
      <c r="Z26" s="150">
        <v>0.13060103383593688</v>
      </c>
      <c r="AA26" s="150">
        <v>9.267502372750766E-2</v>
      </c>
      <c r="AB26" s="150">
        <v>6.4961894688426114E-2</v>
      </c>
      <c r="AC26" s="150">
        <v>4.5134430814992396E-2</v>
      </c>
      <c r="AD26" s="150">
        <v>3.1162040456566543E-2</v>
      </c>
      <c r="AE26" s="150">
        <v>2.1420483886447367E-2</v>
      </c>
      <c r="AF26" s="150">
        <v>1.4679215102000329E-2</v>
      </c>
      <c r="AG26" s="150">
        <v>1.0038261618344551E-2</v>
      </c>
      <c r="AH26" s="150">
        <v>6.8546203473690203E-3</v>
      </c>
      <c r="AI26" s="150">
        <v>4.6760174451730922E-3</v>
      </c>
      <c r="AJ26" s="150">
        <v>3.1876699062546587E-3</v>
      </c>
      <c r="AK26" s="150">
        <v>2.1720449264228422E-3</v>
      </c>
      <c r="AL26" s="150">
        <v>1.4795397670014721E-3</v>
      </c>
      <c r="AM26" s="150">
        <v>0</v>
      </c>
    </row>
    <row r="27" spans="2:39" ht="14.25" customHeight="1" outlineLevel="1" x14ac:dyDescent="0.25">
      <c r="B27" s="84" t="str">
        <f>+rawCat!B25</f>
        <v>General Cargo</v>
      </c>
      <c r="C27" s="84" t="str">
        <f>+rawCat!C25</f>
        <v>(DWT) 10,000 - 19,999</v>
      </c>
      <c r="D27" s="150">
        <v>1</v>
      </c>
      <c r="E27" s="150">
        <v>1.0411899313501145</v>
      </c>
      <c r="F27" s="150">
        <v>1.0823798627002288</v>
      </c>
      <c r="G27" s="150">
        <v>1.0720823798627002</v>
      </c>
      <c r="H27" s="150">
        <v>1.0241704805492065</v>
      </c>
      <c r="I27" s="150">
        <v>1.0141322189308606</v>
      </c>
      <c r="J27" s="150">
        <v>1.0094912654472046</v>
      </c>
      <c r="K27" s="150">
        <v>1.0027499966627567</v>
      </c>
      <c r="L27" s="150">
        <v>0.99300844009263989</v>
      </c>
      <c r="M27" s="150">
        <v>0.97903604973421388</v>
      </c>
      <c r="N27" s="150">
        <v>0.9592085858607734</v>
      </c>
      <c r="O27" s="150">
        <v>0.93149545682168922</v>
      </c>
      <c r="P27" s="150">
        <v>0.89356944671326943</v>
      </c>
      <c r="Q27" s="150">
        <v>0.84313909665853437</v>
      </c>
      <c r="R27" s="150">
        <v>0.77858743833248245</v>
      </c>
      <c r="S27" s="150">
        <v>0.69987147611765843</v>
      </c>
      <c r="T27" s="150">
        <v>0.60936688607216138</v>
      </c>
      <c r="U27" s="150">
        <v>0.51208524027460323</v>
      </c>
      <c r="V27" s="150">
        <v>0.41480359447701698</v>
      </c>
      <c r="W27" s="150">
        <v>0.32429900443152276</v>
      </c>
      <c r="X27" s="150">
        <v>0.24558304221670274</v>
      </c>
      <c r="Y27" s="150">
        <v>0.18103138389067192</v>
      </c>
      <c r="Z27" s="150">
        <v>0.13060103383593688</v>
      </c>
      <c r="AA27" s="150">
        <v>9.267502372750766E-2</v>
      </c>
      <c r="AB27" s="150">
        <v>6.4961894688426114E-2</v>
      </c>
      <c r="AC27" s="150">
        <v>4.5134430814992396E-2</v>
      </c>
      <c r="AD27" s="150">
        <v>3.1162040456566543E-2</v>
      </c>
      <c r="AE27" s="150">
        <v>2.1420483886447367E-2</v>
      </c>
      <c r="AF27" s="150">
        <v>1.4679215102000329E-2</v>
      </c>
      <c r="AG27" s="150">
        <v>1.0038261618344551E-2</v>
      </c>
      <c r="AH27" s="150">
        <v>6.8546203473690203E-3</v>
      </c>
      <c r="AI27" s="150">
        <v>4.6760174451730922E-3</v>
      </c>
      <c r="AJ27" s="150">
        <v>3.1876699062546587E-3</v>
      </c>
      <c r="AK27" s="150">
        <v>2.1720449264228422E-3</v>
      </c>
      <c r="AL27" s="150">
        <v>1.4795397670014721E-3</v>
      </c>
      <c r="AM27" s="150">
        <v>0</v>
      </c>
    </row>
    <row r="28" spans="2:39" ht="14.25" customHeight="1" outlineLevel="1" x14ac:dyDescent="0.25">
      <c r="B28" s="84" t="str">
        <f>+rawCat!B26</f>
        <v>General Cargo</v>
      </c>
      <c r="C28" s="84" t="str">
        <f>+rawCat!C26</f>
        <v>(DWT) &gt;20,000</v>
      </c>
      <c r="D28" s="150">
        <v>1</v>
      </c>
      <c r="E28" s="150">
        <v>1.0411899313501145</v>
      </c>
      <c r="F28" s="150">
        <v>1.0823798627002288</v>
      </c>
      <c r="G28" s="150">
        <v>1.0720823798627002</v>
      </c>
      <c r="H28" s="150">
        <v>1.0241704805492065</v>
      </c>
      <c r="I28" s="150">
        <v>1.0141322189308606</v>
      </c>
      <c r="J28" s="150">
        <v>1.0094912654472046</v>
      </c>
      <c r="K28" s="150">
        <v>1.0027499966627567</v>
      </c>
      <c r="L28" s="150">
        <v>0.99300844009263989</v>
      </c>
      <c r="M28" s="150">
        <v>0.97903604973421388</v>
      </c>
      <c r="N28" s="150">
        <v>0.9592085858607734</v>
      </c>
      <c r="O28" s="150">
        <v>0.93149545682168922</v>
      </c>
      <c r="P28" s="150">
        <v>0.89356944671326943</v>
      </c>
      <c r="Q28" s="150">
        <v>0.84313909665853437</v>
      </c>
      <c r="R28" s="150">
        <v>0.77858743833248245</v>
      </c>
      <c r="S28" s="150">
        <v>0.69987147611765843</v>
      </c>
      <c r="T28" s="150">
        <v>0.60936688607216138</v>
      </c>
      <c r="U28" s="150">
        <v>0.51208524027460323</v>
      </c>
      <c r="V28" s="150">
        <v>0.41480359447701698</v>
      </c>
      <c r="W28" s="150">
        <v>0.32429900443152276</v>
      </c>
      <c r="X28" s="150">
        <v>0.24558304221670274</v>
      </c>
      <c r="Y28" s="150">
        <v>0.18103138389067192</v>
      </c>
      <c r="Z28" s="150">
        <v>0.13060103383593688</v>
      </c>
      <c r="AA28" s="150">
        <v>9.267502372750766E-2</v>
      </c>
      <c r="AB28" s="150">
        <v>6.4961894688426114E-2</v>
      </c>
      <c r="AC28" s="150">
        <v>4.5134430814992396E-2</v>
      </c>
      <c r="AD28" s="150">
        <v>3.1162040456566543E-2</v>
      </c>
      <c r="AE28" s="150">
        <v>2.1420483886447367E-2</v>
      </c>
      <c r="AF28" s="150">
        <v>1.4679215102000329E-2</v>
      </c>
      <c r="AG28" s="150">
        <v>1.0038261618344551E-2</v>
      </c>
      <c r="AH28" s="150">
        <v>6.8546203473690203E-3</v>
      </c>
      <c r="AI28" s="150">
        <v>4.6760174451730922E-3</v>
      </c>
      <c r="AJ28" s="150">
        <v>3.1876699062546587E-3</v>
      </c>
      <c r="AK28" s="150">
        <v>2.1720449264228422E-3</v>
      </c>
      <c r="AL28" s="150">
        <v>1.4795397670014721E-3</v>
      </c>
      <c r="AM28" s="150">
        <v>0</v>
      </c>
    </row>
    <row r="29" spans="2:39" ht="14.25" customHeight="1" outlineLevel="1" x14ac:dyDescent="0.25">
      <c r="B29" s="84" t="str">
        <f>+rawCat!B27</f>
        <v>Liquefied Gas Tanker</v>
      </c>
      <c r="C29" s="84" t="str">
        <f>+rawCat!C27</f>
        <v>(cbm) 0 - 49,999</v>
      </c>
      <c r="D29" s="150">
        <v>1</v>
      </c>
      <c r="E29" s="150">
        <v>1.0411899313501145</v>
      </c>
      <c r="F29" s="150">
        <v>1.0823798627002288</v>
      </c>
      <c r="G29" s="150">
        <v>1.0720823798627002</v>
      </c>
      <c r="H29" s="150">
        <v>1.0241704805492065</v>
      </c>
      <c r="I29" s="150">
        <v>1.0141322189308606</v>
      </c>
      <c r="J29" s="150">
        <v>1.0094912654472046</v>
      </c>
      <c r="K29" s="150">
        <v>1.0027499966627567</v>
      </c>
      <c r="L29" s="150">
        <v>0.99300844009263989</v>
      </c>
      <c r="M29" s="150">
        <v>0.97903604973421388</v>
      </c>
      <c r="N29" s="150">
        <v>0.9592085858607734</v>
      </c>
      <c r="O29" s="150">
        <v>0.93149545682168922</v>
      </c>
      <c r="P29" s="150">
        <v>0.89356944671326943</v>
      </c>
      <c r="Q29" s="150">
        <v>0.84313909665853437</v>
      </c>
      <c r="R29" s="150">
        <v>0.77858743833248245</v>
      </c>
      <c r="S29" s="150">
        <v>0.69987147611765843</v>
      </c>
      <c r="T29" s="150">
        <v>0.60936688607216138</v>
      </c>
      <c r="U29" s="150">
        <v>0.51208524027460323</v>
      </c>
      <c r="V29" s="150">
        <v>0.41480359447701698</v>
      </c>
      <c r="W29" s="150">
        <v>0.32429900443152276</v>
      </c>
      <c r="X29" s="150">
        <v>0.24558304221670274</v>
      </c>
      <c r="Y29" s="150">
        <v>0.18103138389067192</v>
      </c>
      <c r="Z29" s="150">
        <v>0.13060103383593688</v>
      </c>
      <c r="AA29" s="150">
        <v>9.267502372750766E-2</v>
      </c>
      <c r="AB29" s="150">
        <v>6.4961894688426114E-2</v>
      </c>
      <c r="AC29" s="150">
        <v>4.5134430814992396E-2</v>
      </c>
      <c r="AD29" s="150">
        <v>3.1162040456566543E-2</v>
      </c>
      <c r="AE29" s="150">
        <v>2.1420483886447367E-2</v>
      </c>
      <c r="AF29" s="150">
        <v>1.4679215102000329E-2</v>
      </c>
      <c r="AG29" s="150">
        <v>1.0038261618344551E-2</v>
      </c>
      <c r="AH29" s="150">
        <v>6.8546203473690203E-3</v>
      </c>
      <c r="AI29" s="150">
        <v>4.6760174451730922E-3</v>
      </c>
      <c r="AJ29" s="150">
        <v>3.1876699062546587E-3</v>
      </c>
      <c r="AK29" s="150">
        <v>2.1720449264228422E-3</v>
      </c>
      <c r="AL29" s="150">
        <v>1.4795397670014721E-3</v>
      </c>
      <c r="AM29" s="150">
        <v>0</v>
      </c>
    </row>
    <row r="30" spans="2:39" ht="14.25" customHeight="1" outlineLevel="1" x14ac:dyDescent="0.25">
      <c r="B30" s="84" t="str">
        <f>+rawCat!B28</f>
        <v>Liquefied Gas Tanker</v>
      </c>
      <c r="C30" s="84" t="str">
        <f>+rawCat!C28</f>
        <v>(cbm) 50,000 - 99,999</v>
      </c>
      <c r="D30" s="150">
        <v>1</v>
      </c>
      <c r="E30" s="150">
        <v>1.0411899313501145</v>
      </c>
      <c r="F30" s="150">
        <v>1.0823798627002288</v>
      </c>
      <c r="G30" s="150">
        <v>1.0720823798627002</v>
      </c>
      <c r="H30" s="150">
        <v>1.0241704805492065</v>
      </c>
      <c r="I30" s="150">
        <v>1.0141322189308606</v>
      </c>
      <c r="J30" s="150">
        <v>1.0094912654472046</v>
      </c>
      <c r="K30" s="150">
        <v>1.0027499966627567</v>
      </c>
      <c r="L30" s="150">
        <v>0.99300844009263989</v>
      </c>
      <c r="M30" s="150">
        <v>0.97903604973421388</v>
      </c>
      <c r="N30" s="150">
        <v>0.9592085858607734</v>
      </c>
      <c r="O30" s="150">
        <v>0.93149545682168922</v>
      </c>
      <c r="P30" s="150">
        <v>0.89356944671326943</v>
      </c>
      <c r="Q30" s="150">
        <v>0.84313909665853437</v>
      </c>
      <c r="R30" s="150">
        <v>0.77858743833248245</v>
      </c>
      <c r="S30" s="150">
        <v>0.69987147611765843</v>
      </c>
      <c r="T30" s="150">
        <v>0.60936688607216138</v>
      </c>
      <c r="U30" s="150">
        <v>0.51208524027460323</v>
      </c>
      <c r="V30" s="150">
        <v>0.41480359447701698</v>
      </c>
      <c r="W30" s="150">
        <v>0.32429900443152276</v>
      </c>
      <c r="X30" s="150">
        <v>0.24558304221670274</v>
      </c>
      <c r="Y30" s="150">
        <v>0.18103138389067192</v>
      </c>
      <c r="Z30" s="150">
        <v>0.13060103383593688</v>
      </c>
      <c r="AA30" s="150">
        <v>9.267502372750766E-2</v>
      </c>
      <c r="AB30" s="150">
        <v>6.4961894688426114E-2</v>
      </c>
      <c r="AC30" s="150">
        <v>4.5134430814992396E-2</v>
      </c>
      <c r="AD30" s="150">
        <v>3.1162040456566543E-2</v>
      </c>
      <c r="AE30" s="150">
        <v>2.1420483886447367E-2</v>
      </c>
      <c r="AF30" s="150">
        <v>1.4679215102000329E-2</v>
      </c>
      <c r="AG30" s="150">
        <v>1.0038261618344551E-2</v>
      </c>
      <c r="AH30" s="150">
        <v>6.8546203473690203E-3</v>
      </c>
      <c r="AI30" s="150">
        <v>4.6760174451730922E-3</v>
      </c>
      <c r="AJ30" s="150">
        <v>3.1876699062546587E-3</v>
      </c>
      <c r="AK30" s="150">
        <v>2.1720449264228422E-3</v>
      </c>
      <c r="AL30" s="150">
        <v>1.4795397670014721E-3</v>
      </c>
      <c r="AM30" s="150">
        <v>0</v>
      </c>
    </row>
    <row r="31" spans="2:39" ht="14.25" customHeight="1" outlineLevel="1" x14ac:dyDescent="0.25">
      <c r="B31" s="84" t="str">
        <f>+rawCat!B29</f>
        <v>Liquefied Gas Tanker</v>
      </c>
      <c r="C31" s="84" t="str">
        <f>+rawCat!C29</f>
        <v>(cbm) 100,000 - 199,999</v>
      </c>
      <c r="D31" s="150">
        <v>1</v>
      </c>
      <c r="E31" s="150">
        <v>1.0411899313501145</v>
      </c>
      <c r="F31" s="150">
        <v>1.0823798627002288</v>
      </c>
      <c r="G31" s="150">
        <v>1.0720823798627002</v>
      </c>
      <c r="H31" s="150">
        <v>1.0241704805492065</v>
      </c>
      <c r="I31" s="150">
        <v>1.0141322189308606</v>
      </c>
      <c r="J31" s="150">
        <v>1.0094912654472046</v>
      </c>
      <c r="K31" s="150">
        <v>1.0027499966627567</v>
      </c>
      <c r="L31" s="150">
        <v>0.99300844009263989</v>
      </c>
      <c r="M31" s="150">
        <v>0.97903604973421388</v>
      </c>
      <c r="N31" s="150">
        <v>0.9592085858607734</v>
      </c>
      <c r="O31" s="150">
        <v>0.93149545682168922</v>
      </c>
      <c r="P31" s="150">
        <v>0.89356944671326943</v>
      </c>
      <c r="Q31" s="150">
        <v>0.84313909665853437</v>
      </c>
      <c r="R31" s="150">
        <v>0.77858743833248245</v>
      </c>
      <c r="S31" s="150">
        <v>0.69987147611765843</v>
      </c>
      <c r="T31" s="150">
        <v>0.60936688607216138</v>
      </c>
      <c r="U31" s="150">
        <v>0.51208524027460323</v>
      </c>
      <c r="V31" s="150">
        <v>0.41480359447701698</v>
      </c>
      <c r="W31" s="150">
        <v>0.32429900443152276</v>
      </c>
      <c r="X31" s="150">
        <v>0.24558304221670274</v>
      </c>
      <c r="Y31" s="150">
        <v>0.18103138389067192</v>
      </c>
      <c r="Z31" s="150">
        <v>0.13060103383593688</v>
      </c>
      <c r="AA31" s="150">
        <v>9.267502372750766E-2</v>
      </c>
      <c r="AB31" s="150">
        <v>6.4961894688426114E-2</v>
      </c>
      <c r="AC31" s="150">
        <v>4.5134430814992396E-2</v>
      </c>
      <c r="AD31" s="150">
        <v>3.1162040456566543E-2</v>
      </c>
      <c r="AE31" s="150">
        <v>2.1420483886447367E-2</v>
      </c>
      <c r="AF31" s="150">
        <v>1.4679215102000329E-2</v>
      </c>
      <c r="AG31" s="150">
        <v>1.0038261618344551E-2</v>
      </c>
      <c r="AH31" s="150">
        <v>6.8546203473690203E-3</v>
      </c>
      <c r="AI31" s="150">
        <v>4.6760174451730922E-3</v>
      </c>
      <c r="AJ31" s="150">
        <v>3.1876699062546587E-3</v>
      </c>
      <c r="AK31" s="150">
        <v>2.1720449264228422E-3</v>
      </c>
      <c r="AL31" s="150">
        <v>1.4795397670014721E-3</v>
      </c>
      <c r="AM31" s="150">
        <v>0</v>
      </c>
    </row>
    <row r="32" spans="2:39" ht="14.25" customHeight="1" outlineLevel="1" x14ac:dyDescent="0.25">
      <c r="B32" s="84" t="str">
        <f>+rawCat!B30</f>
        <v>Liquefied Gas Tanker</v>
      </c>
      <c r="C32" s="84" t="str">
        <f>+rawCat!C30</f>
        <v>(cbm) &gt;200,000</v>
      </c>
      <c r="D32" s="150">
        <v>1</v>
      </c>
      <c r="E32" s="150">
        <v>1.0411899313501145</v>
      </c>
      <c r="F32" s="150">
        <v>1.0823798627002288</v>
      </c>
      <c r="G32" s="150">
        <v>1.0720823798627002</v>
      </c>
      <c r="H32" s="150">
        <v>1.0241704805492065</v>
      </c>
      <c r="I32" s="150">
        <v>1.0141322189308606</v>
      </c>
      <c r="J32" s="150">
        <v>1.0094912654472046</v>
      </c>
      <c r="K32" s="150">
        <v>1.0027499966627567</v>
      </c>
      <c r="L32" s="150">
        <v>0.99300844009263989</v>
      </c>
      <c r="M32" s="150">
        <v>0.97903604973421388</v>
      </c>
      <c r="N32" s="150">
        <v>0.9592085858607734</v>
      </c>
      <c r="O32" s="150">
        <v>0.93149545682168922</v>
      </c>
      <c r="P32" s="150">
        <v>0.89356944671326943</v>
      </c>
      <c r="Q32" s="150">
        <v>0.84313909665853437</v>
      </c>
      <c r="R32" s="150">
        <v>0.77858743833248245</v>
      </c>
      <c r="S32" s="150">
        <v>0.69987147611765843</v>
      </c>
      <c r="T32" s="150">
        <v>0.60936688607216138</v>
      </c>
      <c r="U32" s="150">
        <v>0.51208524027460323</v>
      </c>
      <c r="V32" s="150">
        <v>0.41480359447701698</v>
      </c>
      <c r="W32" s="150">
        <v>0.32429900443152276</v>
      </c>
      <c r="X32" s="150">
        <v>0.24558304221670274</v>
      </c>
      <c r="Y32" s="150">
        <v>0.18103138389067192</v>
      </c>
      <c r="Z32" s="150">
        <v>0.13060103383593688</v>
      </c>
      <c r="AA32" s="150">
        <v>9.267502372750766E-2</v>
      </c>
      <c r="AB32" s="150">
        <v>6.4961894688426114E-2</v>
      </c>
      <c r="AC32" s="150">
        <v>4.5134430814992396E-2</v>
      </c>
      <c r="AD32" s="150">
        <v>3.1162040456566543E-2</v>
      </c>
      <c r="AE32" s="150">
        <v>2.1420483886447367E-2</v>
      </c>
      <c r="AF32" s="150">
        <v>1.4679215102000329E-2</v>
      </c>
      <c r="AG32" s="150">
        <v>1.0038261618344551E-2</v>
      </c>
      <c r="AH32" s="150">
        <v>6.8546203473690203E-3</v>
      </c>
      <c r="AI32" s="150">
        <v>4.6760174451730922E-3</v>
      </c>
      <c r="AJ32" s="150">
        <v>3.1876699062546587E-3</v>
      </c>
      <c r="AK32" s="150">
        <v>2.1720449264228422E-3</v>
      </c>
      <c r="AL32" s="150">
        <v>1.4795397670014721E-3</v>
      </c>
      <c r="AM32" s="150">
        <v>0</v>
      </c>
    </row>
    <row r="33" spans="2:39" ht="14.25" customHeight="1" outlineLevel="1" x14ac:dyDescent="0.25">
      <c r="B33" s="84" t="str">
        <f>+rawCat!B31</f>
        <v>Oil Tanker</v>
      </c>
      <c r="C33" s="84" t="str">
        <f>+rawCat!C31</f>
        <v>(DWT) 0 - 4,999</v>
      </c>
      <c r="D33" s="150">
        <v>1</v>
      </c>
      <c r="E33" s="150">
        <v>1.0411899313501145</v>
      </c>
      <c r="F33" s="150">
        <v>1.0823798627002288</v>
      </c>
      <c r="G33" s="150">
        <v>1.0720823798627002</v>
      </c>
      <c r="H33" s="150">
        <v>1.0241704805492065</v>
      </c>
      <c r="I33" s="150">
        <v>1.0141322189308606</v>
      </c>
      <c r="J33" s="150">
        <v>1.0094912654472046</v>
      </c>
      <c r="K33" s="150">
        <v>1.0027499966627567</v>
      </c>
      <c r="L33" s="150">
        <v>0.99300844009263989</v>
      </c>
      <c r="M33" s="150">
        <v>0.97903604973421388</v>
      </c>
      <c r="N33" s="150">
        <v>0.9592085858607734</v>
      </c>
      <c r="O33" s="150">
        <v>0.93149545682168922</v>
      </c>
      <c r="P33" s="150">
        <v>0.89356944671326943</v>
      </c>
      <c r="Q33" s="150">
        <v>0.84313909665853437</v>
      </c>
      <c r="R33" s="150">
        <v>0.77858743833248245</v>
      </c>
      <c r="S33" s="150">
        <v>0.69987147611765843</v>
      </c>
      <c r="T33" s="150">
        <v>0.60936688607216138</v>
      </c>
      <c r="U33" s="150">
        <v>0.51208524027460323</v>
      </c>
      <c r="V33" s="150">
        <v>0.41480359447701698</v>
      </c>
      <c r="W33" s="150">
        <v>0.32429900443152276</v>
      </c>
      <c r="X33" s="150">
        <v>0.24558304221670274</v>
      </c>
      <c r="Y33" s="150">
        <v>0.18103138389067192</v>
      </c>
      <c r="Z33" s="150">
        <v>0.13060103383593688</v>
      </c>
      <c r="AA33" s="150">
        <v>9.267502372750766E-2</v>
      </c>
      <c r="AB33" s="150">
        <v>6.4961894688426114E-2</v>
      </c>
      <c r="AC33" s="150">
        <v>4.5134430814992396E-2</v>
      </c>
      <c r="AD33" s="150">
        <v>3.1162040456566543E-2</v>
      </c>
      <c r="AE33" s="150">
        <v>2.1420483886447367E-2</v>
      </c>
      <c r="AF33" s="150">
        <v>1.4679215102000329E-2</v>
      </c>
      <c r="AG33" s="150">
        <v>1.0038261618344551E-2</v>
      </c>
      <c r="AH33" s="150">
        <v>6.8546203473690203E-3</v>
      </c>
      <c r="AI33" s="150">
        <v>4.6760174451730922E-3</v>
      </c>
      <c r="AJ33" s="150">
        <v>3.1876699062546587E-3</v>
      </c>
      <c r="AK33" s="150">
        <v>2.1720449264228422E-3</v>
      </c>
      <c r="AL33" s="150">
        <v>1.4795397670014721E-3</v>
      </c>
      <c r="AM33" s="150">
        <v>0</v>
      </c>
    </row>
    <row r="34" spans="2:39" ht="14.25" customHeight="1" outlineLevel="1" x14ac:dyDescent="0.25">
      <c r="B34" s="84" t="str">
        <f>+rawCat!B32</f>
        <v>Oil Tanker</v>
      </c>
      <c r="C34" s="84" t="str">
        <f>+rawCat!C32</f>
        <v>(DWT) 5,000 - 9,999</v>
      </c>
      <c r="D34" s="150">
        <v>1</v>
      </c>
      <c r="E34" s="150">
        <v>1.0411899313501145</v>
      </c>
      <c r="F34" s="150">
        <v>1.0823798627002288</v>
      </c>
      <c r="G34" s="150">
        <v>1.0720823798627002</v>
      </c>
      <c r="H34" s="150">
        <v>1.0241704805492065</v>
      </c>
      <c r="I34" s="150">
        <v>1.0141322189308606</v>
      </c>
      <c r="J34" s="150">
        <v>1.0094912654472046</v>
      </c>
      <c r="K34" s="150">
        <v>1.0027499966627567</v>
      </c>
      <c r="L34" s="150">
        <v>0.99300844009263989</v>
      </c>
      <c r="M34" s="150">
        <v>0.97903604973421388</v>
      </c>
      <c r="N34" s="150">
        <v>0.9592085858607734</v>
      </c>
      <c r="O34" s="150">
        <v>0.93149545682168922</v>
      </c>
      <c r="P34" s="150">
        <v>0.89356944671326943</v>
      </c>
      <c r="Q34" s="150">
        <v>0.84313909665853437</v>
      </c>
      <c r="R34" s="150">
        <v>0.77858743833248245</v>
      </c>
      <c r="S34" s="150">
        <v>0.69987147611765843</v>
      </c>
      <c r="T34" s="150">
        <v>0.60936688607216138</v>
      </c>
      <c r="U34" s="150">
        <v>0.51208524027460323</v>
      </c>
      <c r="V34" s="150">
        <v>0.41480359447701698</v>
      </c>
      <c r="W34" s="150">
        <v>0.32429900443152276</v>
      </c>
      <c r="X34" s="150">
        <v>0.24558304221670274</v>
      </c>
      <c r="Y34" s="150">
        <v>0.18103138389067192</v>
      </c>
      <c r="Z34" s="150">
        <v>0.13060103383593688</v>
      </c>
      <c r="AA34" s="150">
        <v>9.267502372750766E-2</v>
      </c>
      <c r="AB34" s="150">
        <v>6.4961894688426114E-2</v>
      </c>
      <c r="AC34" s="150">
        <v>4.5134430814992396E-2</v>
      </c>
      <c r="AD34" s="150">
        <v>3.1162040456566543E-2</v>
      </c>
      <c r="AE34" s="150">
        <v>2.1420483886447367E-2</v>
      </c>
      <c r="AF34" s="150">
        <v>1.4679215102000329E-2</v>
      </c>
      <c r="AG34" s="150">
        <v>1.0038261618344551E-2</v>
      </c>
      <c r="AH34" s="150">
        <v>6.8546203473690203E-3</v>
      </c>
      <c r="AI34" s="150">
        <v>4.6760174451730922E-3</v>
      </c>
      <c r="AJ34" s="150">
        <v>3.1876699062546587E-3</v>
      </c>
      <c r="AK34" s="150">
        <v>2.1720449264228422E-3</v>
      </c>
      <c r="AL34" s="150">
        <v>1.4795397670014721E-3</v>
      </c>
      <c r="AM34" s="150">
        <v>0</v>
      </c>
    </row>
    <row r="35" spans="2:39" ht="14.25" customHeight="1" outlineLevel="1" x14ac:dyDescent="0.25">
      <c r="B35" s="84" t="str">
        <f>+rawCat!B33</f>
        <v>Oil Tanker</v>
      </c>
      <c r="C35" s="84" t="str">
        <f>+rawCat!C33</f>
        <v>(DWT) 10,000 - 19,999</v>
      </c>
      <c r="D35" s="150">
        <v>1</v>
      </c>
      <c r="E35" s="150">
        <v>1.0411899313501145</v>
      </c>
      <c r="F35" s="150">
        <v>1.0823798627002288</v>
      </c>
      <c r="G35" s="150">
        <v>1.0720823798627002</v>
      </c>
      <c r="H35" s="150">
        <v>1.0241704805492065</v>
      </c>
      <c r="I35" s="150">
        <v>1.0141322189308606</v>
      </c>
      <c r="J35" s="150">
        <v>1.0094912654472046</v>
      </c>
      <c r="K35" s="150">
        <v>1.0027499966627567</v>
      </c>
      <c r="L35" s="150">
        <v>0.99300844009263989</v>
      </c>
      <c r="M35" s="150">
        <v>0.97903604973421388</v>
      </c>
      <c r="N35" s="150">
        <v>0.9592085858607734</v>
      </c>
      <c r="O35" s="150">
        <v>0.93149545682168922</v>
      </c>
      <c r="P35" s="150">
        <v>0.89356944671326943</v>
      </c>
      <c r="Q35" s="150">
        <v>0.84313909665853437</v>
      </c>
      <c r="R35" s="150">
        <v>0.77858743833248245</v>
      </c>
      <c r="S35" s="150">
        <v>0.69987147611765843</v>
      </c>
      <c r="T35" s="150">
        <v>0.60936688607216138</v>
      </c>
      <c r="U35" s="150">
        <v>0.51208524027460323</v>
      </c>
      <c r="V35" s="150">
        <v>0.41480359447701698</v>
      </c>
      <c r="W35" s="150">
        <v>0.32429900443152276</v>
      </c>
      <c r="X35" s="150">
        <v>0.24558304221670274</v>
      </c>
      <c r="Y35" s="150">
        <v>0.18103138389067192</v>
      </c>
      <c r="Z35" s="150">
        <v>0.13060103383593688</v>
      </c>
      <c r="AA35" s="150">
        <v>9.267502372750766E-2</v>
      </c>
      <c r="AB35" s="150">
        <v>6.4961894688426114E-2</v>
      </c>
      <c r="AC35" s="150">
        <v>4.5134430814992396E-2</v>
      </c>
      <c r="AD35" s="150">
        <v>3.1162040456566543E-2</v>
      </c>
      <c r="AE35" s="150">
        <v>2.1420483886447367E-2</v>
      </c>
      <c r="AF35" s="150">
        <v>1.4679215102000329E-2</v>
      </c>
      <c r="AG35" s="150">
        <v>1.0038261618344551E-2</v>
      </c>
      <c r="AH35" s="150">
        <v>6.8546203473690203E-3</v>
      </c>
      <c r="AI35" s="150">
        <v>4.6760174451730922E-3</v>
      </c>
      <c r="AJ35" s="150">
        <v>3.1876699062546587E-3</v>
      </c>
      <c r="AK35" s="150">
        <v>2.1720449264228422E-3</v>
      </c>
      <c r="AL35" s="150">
        <v>1.4795397670014721E-3</v>
      </c>
      <c r="AM35" s="150">
        <v>0</v>
      </c>
    </row>
    <row r="36" spans="2:39" ht="14.25" customHeight="1" outlineLevel="1" x14ac:dyDescent="0.25">
      <c r="B36" s="84" t="str">
        <f>+rawCat!B34</f>
        <v>Oil Tanker</v>
      </c>
      <c r="C36" s="84" t="str">
        <f>+rawCat!C34</f>
        <v>(DWT) 20,000 - 59,999</v>
      </c>
      <c r="D36" s="150">
        <v>1</v>
      </c>
      <c r="E36" s="150">
        <v>1.0411899313501145</v>
      </c>
      <c r="F36" s="150">
        <v>1.0823798627002288</v>
      </c>
      <c r="G36" s="150">
        <v>1.0720823798627002</v>
      </c>
      <c r="H36" s="150">
        <v>1.0241704805492065</v>
      </c>
      <c r="I36" s="150">
        <v>1.0141322189308606</v>
      </c>
      <c r="J36" s="150">
        <v>1.0094912654472046</v>
      </c>
      <c r="K36" s="150">
        <v>1.0027499966627567</v>
      </c>
      <c r="L36" s="150">
        <v>0.99300844009263989</v>
      </c>
      <c r="M36" s="150">
        <v>0.97903604973421388</v>
      </c>
      <c r="N36" s="150">
        <v>0.9592085858607734</v>
      </c>
      <c r="O36" s="150">
        <v>0.93149545682168922</v>
      </c>
      <c r="P36" s="150">
        <v>0.89356944671326943</v>
      </c>
      <c r="Q36" s="150">
        <v>0.84313909665853437</v>
      </c>
      <c r="R36" s="150">
        <v>0.77858743833248245</v>
      </c>
      <c r="S36" s="150">
        <v>0.69987147611765843</v>
      </c>
      <c r="T36" s="150">
        <v>0.60936688607216138</v>
      </c>
      <c r="U36" s="150">
        <v>0.51208524027460323</v>
      </c>
      <c r="V36" s="150">
        <v>0.41480359447701698</v>
      </c>
      <c r="W36" s="150">
        <v>0.32429900443152276</v>
      </c>
      <c r="X36" s="150">
        <v>0.24558304221670274</v>
      </c>
      <c r="Y36" s="150">
        <v>0.18103138389067192</v>
      </c>
      <c r="Z36" s="150">
        <v>0.13060103383593688</v>
      </c>
      <c r="AA36" s="150">
        <v>9.267502372750766E-2</v>
      </c>
      <c r="AB36" s="150">
        <v>6.4961894688426114E-2</v>
      </c>
      <c r="AC36" s="150">
        <v>4.5134430814992396E-2</v>
      </c>
      <c r="AD36" s="150">
        <v>3.1162040456566543E-2</v>
      </c>
      <c r="AE36" s="150">
        <v>2.1420483886447367E-2</v>
      </c>
      <c r="AF36" s="150">
        <v>1.4679215102000329E-2</v>
      </c>
      <c r="AG36" s="150">
        <v>1.0038261618344551E-2</v>
      </c>
      <c r="AH36" s="150">
        <v>6.8546203473690203E-3</v>
      </c>
      <c r="AI36" s="150">
        <v>4.6760174451730922E-3</v>
      </c>
      <c r="AJ36" s="150">
        <v>3.1876699062546587E-3</v>
      </c>
      <c r="AK36" s="150">
        <v>2.1720449264228422E-3</v>
      </c>
      <c r="AL36" s="150">
        <v>1.4795397670014721E-3</v>
      </c>
      <c r="AM36" s="150">
        <v>0</v>
      </c>
    </row>
    <row r="37" spans="2:39" ht="14.25" customHeight="1" outlineLevel="1" x14ac:dyDescent="0.25">
      <c r="B37" s="84" t="str">
        <f>+rawCat!B35</f>
        <v>Oil Tanker</v>
      </c>
      <c r="C37" s="84" t="str">
        <f>+rawCat!C35</f>
        <v>(DWT) 60,000 - 79,999</v>
      </c>
      <c r="D37" s="150">
        <v>1</v>
      </c>
      <c r="E37" s="150">
        <v>1.0411899313501145</v>
      </c>
      <c r="F37" s="150">
        <v>1.0823798627002288</v>
      </c>
      <c r="G37" s="150">
        <v>1.0720823798627002</v>
      </c>
      <c r="H37" s="150">
        <v>1.0241704805492065</v>
      </c>
      <c r="I37" s="150">
        <v>1.0141322189308606</v>
      </c>
      <c r="J37" s="150">
        <v>1.0094912654472046</v>
      </c>
      <c r="K37" s="150">
        <v>1.0027499966627567</v>
      </c>
      <c r="L37" s="150">
        <v>0.99300844009263989</v>
      </c>
      <c r="M37" s="150">
        <v>0.97903604973421388</v>
      </c>
      <c r="N37" s="150">
        <v>0.9592085858607734</v>
      </c>
      <c r="O37" s="150">
        <v>0.93149545682168922</v>
      </c>
      <c r="P37" s="150">
        <v>0.89356944671326943</v>
      </c>
      <c r="Q37" s="150">
        <v>0.84313909665853437</v>
      </c>
      <c r="R37" s="150">
        <v>0.77858743833248245</v>
      </c>
      <c r="S37" s="150">
        <v>0.69987147611765843</v>
      </c>
      <c r="T37" s="150">
        <v>0.60936688607216138</v>
      </c>
      <c r="U37" s="150">
        <v>0.51208524027460323</v>
      </c>
      <c r="V37" s="150">
        <v>0.41480359447701698</v>
      </c>
      <c r="W37" s="150">
        <v>0.32429900443152276</v>
      </c>
      <c r="X37" s="150">
        <v>0.24558304221670274</v>
      </c>
      <c r="Y37" s="150">
        <v>0.18103138389067192</v>
      </c>
      <c r="Z37" s="150">
        <v>0.13060103383593688</v>
      </c>
      <c r="AA37" s="150">
        <v>9.267502372750766E-2</v>
      </c>
      <c r="AB37" s="150">
        <v>6.4961894688426114E-2</v>
      </c>
      <c r="AC37" s="150">
        <v>4.5134430814992396E-2</v>
      </c>
      <c r="AD37" s="150">
        <v>3.1162040456566543E-2</v>
      </c>
      <c r="AE37" s="150">
        <v>2.1420483886447367E-2</v>
      </c>
      <c r="AF37" s="150">
        <v>1.4679215102000329E-2</v>
      </c>
      <c r="AG37" s="150">
        <v>1.0038261618344551E-2</v>
      </c>
      <c r="AH37" s="150">
        <v>6.8546203473690203E-3</v>
      </c>
      <c r="AI37" s="150">
        <v>4.6760174451730922E-3</v>
      </c>
      <c r="AJ37" s="150">
        <v>3.1876699062546587E-3</v>
      </c>
      <c r="AK37" s="150">
        <v>2.1720449264228422E-3</v>
      </c>
      <c r="AL37" s="150">
        <v>1.4795397670014721E-3</v>
      </c>
      <c r="AM37" s="150">
        <v>0</v>
      </c>
    </row>
    <row r="38" spans="2:39" ht="14.25" customHeight="1" outlineLevel="1" x14ac:dyDescent="0.25">
      <c r="B38" s="84" t="str">
        <f>+rawCat!B36</f>
        <v>Oil Tanker</v>
      </c>
      <c r="C38" s="84" t="str">
        <f>+rawCat!C36</f>
        <v>(DWT) 80,000 - 119,999</v>
      </c>
      <c r="D38" s="150">
        <v>1</v>
      </c>
      <c r="E38" s="150">
        <v>1.0411899313501145</v>
      </c>
      <c r="F38" s="150">
        <v>1.0823798627002288</v>
      </c>
      <c r="G38" s="150">
        <v>1.0720823798627002</v>
      </c>
      <c r="H38" s="150">
        <v>1.0241704805492065</v>
      </c>
      <c r="I38" s="150">
        <v>1.0141322189308606</v>
      </c>
      <c r="J38" s="150">
        <v>1.0094912654472046</v>
      </c>
      <c r="K38" s="150">
        <v>1.0027499966627567</v>
      </c>
      <c r="L38" s="150">
        <v>0.99300844009263989</v>
      </c>
      <c r="M38" s="150">
        <v>0.97903604973421388</v>
      </c>
      <c r="N38" s="150">
        <v>0.9592085858607734</v>
      </c>
      <c r="O38" s="150">
        <v>0.93149545682168922</v>
      </c>
      <c r="P38" s="150">
        <v>0.89356944671326943</v>
      </c>
      <c r="Q38" s="150">
        <v>0.84313909665853437</v>
      </c>
      <c r="R38" s="150">
        <v>0.77858743833248245</v>
      </c>
      <c r="S38" s="150">
        <v>0.69987147611765843</v>
      </c>
      <c r="T38" s="150">
        <v>0.60936688607216138</v>
      </c>
      <c r="U38" s="150">
        <v>0.51208524027460323</v>
      </c>
      <c r="V38" s="150">
        <v>0.41480359447701698</v>
      </c>
      <c r="W38" s="150">
        <v>0.32429900443152276</v>
      </c>
      <c r="X38" s="150">
        <v>0.24558304221670274</v>
      </c>
      <c r="Y38" s="150">
        <v>0.18103138389067192</v>
      </c>
      <c r="Z38" s="150">
        <v>0.13060103383593688</v>
      </c>
      <c r="AA38" s="150">
        <v>9.267502372750766E-2</v>
      </c>
      <c r="AB38" s="150">
        <v>6.4961894688426114E-2</v>
      </c>
      <c r="AC38" s="150">
        <v>4.5134430814992396E-2</v>
      </c>
      <c r="AD38" s="150">
        <v>3.1162040456566543E-2</v>
      </c>
      <c r="AE38" s="150">
        <v>2.1420483886447367E-2</v>
      </c>
      <c r="AF38" s="150">
        <v>1.4679215102000329E-2</v>
      </c>
      <c r="AG38" s="150">
        <v>1.0038261618344551E-2</v>
      </c>
      <c r="AH38" s="150">
        <v>6.8546203473690203E-3</v>
      </c>
      <c r="AI38" s="150">
        <v>4.6760174451730922E-3</v>
      </c>
      <c r="AJ38" s="150">
        <v>3.1876699062546587E-3</v>
      </c>
      <c r="AK38" s="150">
        <v>2.1720449264228422E-3</v>
      </c>
      <c r="AL38" s="150">
        <v>1.4795397670014721E-3</v>
      </c>
      <c r="AM38" s="150">
        <v>0</v>
      </c>
    </row>
    <row r="39" spans="2:39" ht="14.25" customHeight="1" outlineLevel="1" x14ac:dyDescent="0.25">
      <c r="B39" s="84" t="str">
        <f>+rawCat!B37</f>
        <v>Oil Tanker</v>
      </c>
      <c r="C39" s="84" t="str">
        <f>+rawCat!C37</f>
        <v>(DWT) 120,000 - 199,999</v>
      </c>
      <c r="D39" s="150">
        <v>1</v>
      </c>
      <c r="E39" s="150">
        <v>1.0411899313501145</v>
      </c>
      <c r="F39" s="150">
        <v>1.0823798627002288</v>
      </c>
      <c r="G39" s="150">
        <v>1.0720823798627002</v>
      </c>
      <c r="H39" s="150">
        <v>1.0241704805492065</v>
      </c>
      <c r="I39" s="150">
        <v>1.0141322189308606</v>
      </c>
      <c r="J39" s="150">
        <v>1.0094912654472046</v>
      </c>
      <c r="K39" s="150">
        <v>1.0027499966627567</v>
      </c>
      <c r="L39" s="150">
        <v>0.99300844009263989</v>
      </c>
      <c r="M39" s="150">
        <v>0.97903604973421388</v>
      </c>
      <c r="N39" s="150">
        <v>0.9592085858607734</v>
      </c>
      <c r="O39" s="150">
        <v>0.93149545682168922</v>
      </c>
      <c r="P39" s="150">
        <v>0.89356944671326943</v>
      </c>
      <c r="Q39" s="150">
        <v>0.84313909665853437</v>
      </c>
      <c r="R39" s="150">
        <v>0.77858743833248245</v>
      </c>
      <c r="S39" s="150">
        <v>0.69987147611765843</v>
      </c>
      <c r="T39" s="150">
        <v>0.60936688607216138</v>
      </c>
      <c r="U39" s="150">
        <v>0.51208524027460323</v>
      </c>
      <c r="V39" s="150">
        <v>0.41480359447701698</v>
      </c>
      <c r="W39" s="150">
        <v>0.32429900443152276</v>
      </c>
      <c r="X39" s="150">
        <v>0.24558304221670274</v>
      </c>
      <c r="Y39" s="150">
        <v>0.18103138389067192</v>
      </c>
      <c r="Z39" s="150">
        <v>0.13060103383593688</v>
      </c>
      <c r="AA39" s="150">
        <v>9.267502372750766E-2</v>
      </c>
      <c r="AB39" s="150">
        <v>6.4961894688426114E-2</v>
      </c>
      <c r="AC39" s="150">
        <v>4.5134430814992396E-2</v>
      </c>
      <c r="AD39" s="150">
        <v>3.1162040456566543E-2</v>
      </c>
      <c r="AE39" s="150">
        <v>2.1420483886447367E-2</v>
      </c>
      <c r="AF39" s="150">
        <v>1.4679215102000329E-2</v>
      </c>
      <c r="AG39" s="150">
        <v>1.0038261618344551E-2</v>
      </c>
      <c r="AH39" s="150">
        <v>6.8546203473690203E-3</v>
      </c>
      <c r="AI39" s="150">
        <v>4.6760174451730922E-3</v>
      </c>
      <c r="AJ39" s="150">
        <v>3.1876699062546587E-3</v>
      </c>
      <c r="AK39" s="150">
        <v>2.1720449264228422E-3</v>
      </c>
      <c r="AL39" s="150">
        <v>1.4795397670014721E-3</v>
      </c>
      <c r="AM39" s="150">
        <v>0</v>
      </c>
    </row>
    <row r="40" spans="2:39" ht="14.25" customHeight="1" outlineLevel="1" x14ac:dyDescent="0.25">
      <c r="B40" s="84" t="str">
        <f>+rawCat!B38</f>
        <v>Oil Tanker</v>
      </c>
      <c r="C40" s="84" t="str">
        <f>+rawCat!C38</f>
        <v>(DWT) &gt;200,000</v>
      </c>
      <c r="D40" s="150">
        <v>1</v>
      </c>
      <c r="E40" s="150">
        <v>1.0411899313501145</v>
      </c>
      <c r="F40" s="150">
        <v>1.0823798627002288</v>
      </c>
      <c r="G40" s="150">
        <v>1.0720823798627002</v>
      </c>
      <c r="H40" s="150">
        <v>1.0241704805492065</v>
      </c>
      <c r="I40" s="150">
        <v>1.0141322189308606</v>
      </c>
      <c r="J40" s="150">
        <v>1.0094912654472046</v>
      </c>
      <c r="K40" s="150">
        <v>1.0027499966627567</v>
      </c>
      <c r="L40" s="150">
        <v>0.99300844009263989</v>
      </c>
      <c r="M40" s="150">
        <v>0.97903604973421388</v>
      </c>
      <c r="N40" s="150">
        <v>0.9592085858607734</v>
      </c>
      <c r="O40" s="150">
        <v>0.93149545682168922</v>
      </c>
      <c r="P40" s="150">
        <v>0.89356944671326943</v>
      </c>
      <c r="Q40" s="150">
        <v>0.84313909665853437</v>
      </c>
      <c r="R40" s="150">
        <v>0.77858743833248245</v>
      </c>
      <c r="S40" s="150">
        <v>0.69987147611765843</v>
      </c>
      <c r="T40" s="150">
        <v>0.60936688607216138</v>
      </c>
      <c r="U40" s="150">
        <v>0.51208524027460323</v>
      </c>
      <c r="V40" s="150">
        <v>0.41480359447701698</v>
      </c>
      <c r="W40" s="150">
        <v>0.32429900443152276</v>
      </c>
      <c r="X40" s="150">
        <v>0.24558304221670274</v>
      </c>
      <c r="Y40" s="150">
        <v>0.18103138389067192</v>
      </c>
      <c r="Z40" s="150">
        <v>0.13060103383593688</v>
      </c>
      <c r="AA40" s="150">
        <v>9.267502372750766E-2</v>
      </c>
      <c r="AB40" s="150">
        <v>6.4961894688426114E-2</v>
      </c>
      <c r="AC40" s="150">
        <v>4.5134430814992396E-2</v>
      </c>
      <c r="AD40" s="150">
        <v>3.1162040456566543E-2</v>
      </c>
      <c r="AE40" s="150">
        <v>2.1420483886447367E-2</v>
      </c>
      <c r="AF40" s="150">
        <v>1.4679215102000329E-2</v>
      </c>
      <c r="AG40" s="150">
        <v>1.0038261618344551E-2</v>
      </c>
      <c r="AH40" s="150">
        <v>6.8546203473690203E-3</v>
      </c>
      <c r="AI40" s="150">
        <v>4.6760174451730922E-3</v>
      </c>
      <c r="AJ40" s="150">
        <v>3.1876699062546587E-3</v>
      </c>
      <c r="AK40" s="150">
        <v>2.1720449264228422E-3</v>
      </c>
      <c r="AL40" s="150">
        <v>1.4795397670014721E-3</v>
      </c>
      <c r="AM40" s="150">
        <v>0</v>
      </c>
    </row>
    <row r="41" spans="2:39" ht="14.25" customHeight="1" outlineLevel="1" x14ac:dyDescent="0.25">
      <c r="B41" s="84" t="str">
        <f>+rawCat!B39</f>
        <v>Other Liquids Tankers</v>
      </c>
      <c r="C41" s="84" t="str">
        <f>+rawCat!C39</f>
        <v>(DWT) 0 - 999</v>
      </c>
      <c r="D41" s="150">
        <v>1</v>
      </c>
      <c r="E41" s="150">
        <v>1.0411899313501145</v>
      </c>
      <c r="F41" s="150">
        <v>1.0823798627002288</v>
      </c>
      <c r="G41" s="150">
        <v>1.0720823798627002</v>
      </c>
      <c r="H41" s="150">
        <v>1.0241704805492065</v>
      </c>
      <c r="I41" s="150">
        <v>1.0141322189308606</v>
      </c>
      <c r="J41" s="150">
        <v>1.0094912654472046</v>
      </c>
      <c r="K41" s="150">
        <v>1.0027499966627567</v>
      </c>
      <c r="L41" s="150">
        <v>0.99300844009263989</v>
      </c>
      <c r="M41" s="150">
        <v>0.97903604973421388</v>
      </c>
      <c r="N41" s="150">
        <v>0.9592085858607734</v>
      </c>
      <c r="O41" s="150">
        <v>0.93149545682168922</v>
      </c>
      <c r="P41" s="150">
        <v>0.89356944671326943</v>
      </c>
      <c r="Q41" s="150">
        <v>0.84313909665853437</v>
      </c>
      <c r="R41" s="150">
        <v>0.77858743833248245</v>
      </c>
      <c r="S41" s="150">
        <v>0.69987147611765843</v>
      </c>
      <c r="T41" s="150">
        <v>0.60936688607216138</v>
      </c>
      <c r="U41" s="150">
        <v>0.51208524027460323</v>
      </c>
      <c r="V41" s="150">
        <v>0.41480359447701698</v>
      </c>
      <c r="W41" s="150">
        <v>0.32429900443152276</v>
      </c>
      <c r="X41" s="150">
        <v>0.24558304221670274</v>
      </c>
      <c r="Y41" s="150">
        <v>0.18103138389067192</v>
      </c>
      <c r="Z41" s="150">
        <v>0.13060103383593688</v>
      </c>
      <c r="AA41" s="150">
        <v>9.267502372750766E-2</v>
      </c>
      <c r="AB41" s="150">
        <v>6.4961894688426114E-2</v>
      </c>
      <c r="AC41" s="150">
        <v>4.5134430814992396E-2</v>
      </c>
      <c r="AD41" s="150">
        <v>3.1162040456566543E-2</v>
      </c>
      <c r="AE41" s="150">
        <v>2.1420483886447367E-2</v>
      </c>
      <c r="AF41" s="150">
        <v>1.4679215102000329E-2</v>
      </c>
      <c r="AG41" s="150">
        <v>1.0038261618344551E-2</v>
      </c>
      <c r="AH41" s="150">
        <v>6.8546203473690203E-3</v>
      </c>
      <c r="AI41" s="150">
        <v>4.6760174451730922E-3</v>
      </c>
      <c r="AJ41" s="150">
        <v>3.1876699062546587E-3</v>
      </c>
      <c r="AK41" s="150">
        <v>2.1720449264228422E-3</v>
      </c>
      <c r="AL41" s="150">
        <v>1.4795397670014721E-3</v>
      </c>
      <c r="AM41" s="150">
        <v>0</v>
      </c>
    </row>
    <row r="42" spans="2:39" ht="14.25" customHeight="1" outlineLevel="1" x14ac:dyDescent="0.25">
      <c r="B42" s="84" t="str">
        <f>+rawCat!B40</f>
        <v>Other Liquids Tankers</v>
      </c>
      <c r="C42" s="84" t="str">
        <f>+rawCat!C40</f>
        <v>(DWT) &gt;1,000</v>
      </c>
      <c r="D42" s="150">
        <v>1</v>
      </c>
      <c r="E42" s="150">
        <v>1.0411899313501145</v>
      </c>
      <c r="F42" s="150">
        <v>1.0823798627002288</v>
      </c>
      <c r="G42" s="150">
        <v>1.0720823798627002</v>
      </c>
      <c r="H42" s="150">
        <v>1.0241704805492065</v>
      </c>
      <c r="I42" s="150">
        <v>1.0141322189308606</v>
      </c>
      <c r="J42" s="150">
        <v>1.0094912654472046</v>
      </c>
      <c r="K42" s="150">
        <v>1.0027499966627567</v>
      </c>
      <c r="L42" s="150">
        <v>0.99300844009263989</v>
      </c>
      <c r="M42" s="150">
        <v>0.97903604973421388</v>
      </c>
      <c r="N42" s="150">
        <v>0.9592085858607734</v>
      </c>
      <c r="O42" s="150">
        <v>0.93149545682168922</v>
      </c>
      <c r="P42" s="150">
        <v>0.89356944671326943</v>
      </c>
      <c r="Q42" s="150">
        <v>0.84313909665853437</v>
      </c>
      <c r="R42" s="150">
        <v>0.77858743833248245</v>
      </c>
      <c r="S42" s="150">
        <v>0.69987147611765843</v>
      </c>
      <c r="T42" s="150">
        <v>0.60936688607216138</v>
      </c>
      <c r="U42" s="150">
        <v>0.51208524027460323</v>
      </c>
      <c r="V42" s="150">
        <v>0.41480359447701698</v>
      </c>
      <c r="W42" s="150">
        <v>0.32429900443152276</v>
      </c>
      <c r="X42" s="150">
        <v>0.24558304221670274</v>
      </c>
      <c r="Y42" s="150">
        <v>0.18103138389067192</v>
      </c>
      <c r="Z42" s="150">
        <v>0.13060103383593688</v>
      </c>
      <c r="AA42" s="150">
        <v>9.267502372750766E-2</v>
      </c>
      <c r="AB42" s="150">
        <v>6.4961894688426114E-2</v>
      </c>
      <c r="AC42" s="150">
        <v>4.5134430814992396E-2</v>
      </c>
      <c r="AD42" s="150">
        <v>3.1162040456566543E-2</v>
      </c>
      <c r="AE42" s="150">
        <v>2.1420483886447367E-2</v>
      </c>
      <c r="AF42" s="150">
        <v>1.4679215102000329E-2</v>
      </c>
      <c r="AG42" s="150">
        <v>1.0038261618344551E-2</v>
      </c>
      <c r="AH42" s="150">
        <v>6.8546203473690203E-3</v>
      </c>
      <c r="AI42" s="150">
        <v>4.6760174451730922E-3</v>
      </c>
      <c r="AJ42" s="150">
        <v>3.1876699062546587E-3</v>
      </c>
      <c r="AK42" s="150">
        <v>2.1720449264228422E-3</v>
      </c>
      <c r="AL42" s="150">
        <v>1.4795397670014721E-3</v>
      </c>
      <c r="AM42" s="150">
        <v>0</v>
      </c>
    </row>
    <row r="43" spans="2:39" ht="14.25" customHeight="1" outlineLevel="1" x14ac:dyDescent="0.25">
      <c r="B43" s="84" t="str">
        <f>+rawCat!B41</f>
        <v>Ferry Passenger Only</v>
      </c>
      <c r="C43" s="84" t="str">
        <f>+rawCat!C41</f>
        <v>(GT) 0 - 299</v>
      </c>
      <c r="D43" s="150">
        <v>1</v>
      </c>
      <c r="E43" s="150">
        <v>1.0411899313501145</v>
      </c>
      <c r="F43" s="150">
        <v>1.0823798627002288</v>
      </c>
      <c r="G43" s="150">
        <v>1.0720823798627002</v>
      </c>
      <c r="H43" s="150">
        <v>1.0241704805492065</v>
      </c>
      <c r="I43" s="150">
        <v>1.0141322189308606</v>
      </c>
      <c r="J43" s="150">
        <v>1.0094912654472046</v>
      </c>
      <c r="K43" s="150">
        <v>1.0027499966627567</v>
      </c>
      <c r="L43" s="150">
        <v>0.99300844009263989</v>
      </c>
      <c r="M43" s="150">
        <v>0.97903604973421388</v>
      </c>
      <c r="N43" s="150">
        <v>0.9592085858607734</v>
      </c>
      <c r="O43" s="150">
        <v>0.93149545682168922</v>
      </c>
      <c r="P43" s="150">
        <v>0.89356944671326943</v>
      </c>
      <c r="Q43" s="150">
        <v>0.84313909665853437</v>
      </c>
      <c r="R43" s="150">
        <v>0.77858743833248245</v>
      </c>
      <c r="S43" s="150">
        <v>0.69987147611765843</v>
      </c>
      <c r="T43" s="150">
        <v>0.60936688607216138</v>
      </c>
      <c r="U43" s="150">
        <v>0.51208524027460323</v>
      </c>
      <c r="V43" s="150">
        <v>0.41480359447701698</v>
      </c>
      <c r="W43" s="150">
        <v>0.32429900443152276</v>
      </c>
      <c r="X43" s="150">
        <v>0.24558304221670274</v>
      </c>
      <c r="Y43" s="150">
        <v>0.18103138389067192</v>
      </c>
      <c r="Z43" s="150">
        <v>0.13060103383593688</v>
      </c>
      <c r="AA43" s="150">
        <v>9.267502372750766E-2</v>
      </c>
      <c r="AB43" s="150">
        <v>6.4961894688426114E-2</v>
      </c>
      <c r="AC43" s="150">
        <v>4.5134430814992396E-2</v>
      </c>
      <c r="AD43" s="150">
        <v>3.1162040456566543E-2</v>
      </c>
      <c r="AE43" s="150">
        <v>2.1420483886447367E-2</v>
      </c>
      <c r="AF43" s="150">
        <v>1.4679215102000329E-2</v>
      </c>
      <c r="AG43" s="150">
        <v>1.0038261618344551E-2</v>
      </c>
      <c r="AH43" s="150">
        <v>6.8546203473690203E-3</v>
      </c>
      <c r="AI43" s="150">
        <v>4.6760174451730922E-3</v>
      </c>
      <c r="AJ43" s="150">
        <v>3.1876699062546587E-3</v>
      </c>
      <c r="AK43" s="150">
        <v>2.1720449264228422E-3</v>
      </c>
      <c r="AL43" s="150">
        <v>1.4795397670014721E-3</v>
      </c>
      <c r="AM43" s="150">
        <v>0</v>
      </c>
    </row>
    <row r="44" spans="2:39" ht="14.25" customHeight="1" outlineLevel="1" x14ac:dyDescent="0.25">
      <c r="B44" s="84" t="str">
        <f>+rawCat!B42</f>
        <v>Ferry Passenger Only</v>
      </c>
      <c r="C44" s="84" t="str">
        <f>+rawCat!C42</f>
        <v>(GT) 300 - 999</v>
      </c>
      <c r="D44" s="150">
        <v>1</v>
      </c>
      <c r="E44" s="150">
        <v>1.0411899313501145</v>
      </c>
      <c r="F44" s="150">
        <v>1.0823798627002288</v>
      </c>
      <c r="G44" s="150">
        <v>1.0720823798627002</v>
      </c>
      <c r="H44" s="150">
        <v>1.0241704805492065</v>
      </c>
      <c r="I44" s="150">
        <v>1.0141322189308606</v>
      </c>
      <c r="J44" s="150">
        <v>1.0094912654472046</v>
      </c>
      <c r="K44" s="150">
        <v>1.0027499966627567</v>
      </c>
      <c r="L44" s="150">
        <v>0.99300844009263989</v>
      </c>
      <c r="M44" s="150">
        <v>0.97903604973421388</v>
      </c>
      <c r="N44" s="150">
        <v>0.9592085858607734</v>
      </c>
      <c r="O44" s="150">
        <v>0.93149545682168922</v>
      </c>
      <c r="P44" s="150">
        <v>0.89356944671326943</v>
      </c>
      <c r="Q44" s="150">
        <v>0.84313909665853437</v>
      </c>
      <c r="R44" s="150">
        <v>0.77858743833248245</v>
      </c>
      <c r="S44" s="150">
        <v>0.69987147611765843</v>
      </c>
      <c r="T44" s="150">
        <v>0.60936688607216138</v>
      </c>
      <c r="U44" s="150">
        <v>0.51208524027460323</v>
      </c>
      <c r="V44" s="150">
        <v>0.41480359447701698</v>
      </c>
      <c r="W44" s="150">
        <v>0.32429900443152276</v>
      </c>
      <c r="X44" s="150">
        <v>0.24558304221670274</v>
      </c>
      <c r="Y44" s="150">
        <v>0.18103138389067192</v>
      </c>
      <c r="Z44" s="150">
        <v>0.13060103383593688</v>
      </c>
      <c r="AA44" s="150">
        <v>9.267502372750766E-2</v>
      </c>
      <c r="AB44" s="150">
        <v>6.4961894688426114E-2</v>
      </c>
      <c r="AC44" s="150">
        <v>4.5134430814992396E-2</v>
      </c>
      <c r="AD44" s="150">
        <v>3.1162040456566543E-2</v>
      </c>
      <c r="AE44" s="150">
        <v>2.1420483886447367E-2</v>
      </c>
      <c r="AF44" s="150">
        <v>1.4679215102000329E-2</v>
      </c>
      <c r="AG44" s="150">
        <v>1.0038261618344551E-2</v>
      </c>
      <c r="AH44" s="150">
        <v>6.8546203473690203E-3</v>
      </c>
      <c r="AI44" s="150">
        <v>4.6760174451730922E-3</v>
      </c>
      <c r="AJ44" s="150">
        <v>3.1876699062546587E-3</v>
      </c>
      <c r="AK44" s="150">
        <v>2.1720449264228422E-3</v>
      </c>
      <c r="AL44" s="150">
        <v>1.4795397670014721E-3</v>
      </c>
      <c r="AM44" s="150">
        <v>0</v>
      </c>
    </row>
    <row r="45" spans="2:39" ht="14.25" customHeight="1" outlineLevel="1" x14ac:dyDescent="0.25">
      <c r="B45" s="84" t="str">
        <f>+rawCat!B43</f>
        <v>Ferry Passenger Only</v>
      </c>
      <c r="C45" s="84" t="str">
        <f>+rawCat!C43</f>
        <v>(GT) 1,000 - 1,999</v>
      </c>
      <c r="D45" s="150">
        <v>1</v>
      </c>
      <c r="E45" s="150">
        <v>1.0411899313501145</v>
      </c>
      <c r="F45" s="150">
        <v>1.0823798627002288</v>
      </c>
      <c r="G45" s="150">
        <v>1.0720823798627002</v>
      </c>
      <c r="H45" s="150">
        <v>1.0241704805492065</v>
      </c>
      <c r="I45" s="150">
        <v>1.0141322189308606</v>
      </c>
      <c r="J45" s="150">
        <v>1.0094912654472046</v>
      </c>
      <c r="K45" s="150">
        <v>1.0027499966627567</v>
      </c>
      <c r="L45" s="150">
        <v>0.99300844009263989</v>
      </c>
      <c r="M45" s="150">
        <v>0.97903604973421388</v>
      </c>
      <c r="N45" s="150">
        <v>0.9592085858607734</v>
      </c>
      <c r="O45" s="150">
        <v>0.93149545682168922</v>
      </c>
      <c r="P45" s="150">
        <v>0.89356944671326943</v>
      </c>
      <c r="Q45" s="150">
        <v>0.84313909665853437</v>
      </c>
      <c r="R45" s="150">
        <v>0.77858743833248245</v>
      </c>
      <c r="S45" s="150">
        <v>0.69987147611765843</v>
      </c>
      <c r="T45" s="150">
        <v>0.60936688607216138</v>
      </c>
      <c r="U45" s="150">
        <v>0.51208524027460323</v>
      </c>
      <c r="V45" s="150">
        <v>0.41480359447701698</v>
      </c>
      <c r="W45" s="150">
        <v>0.32429900443152276</v>
      </c>
      <c r="X45" s="150">
        <v>0.24558304221670274</v>
      </c>
      <c r="Y45" s="150">
        <v>0.18103138389067192</v>
      </c>
      <c r="Z45" s="150">
        <v>0.13060103383593688</v>
      </c>
      <c r="AA45" s="150">
        <v>9.267502372750766E-2</v>
      </c>
      <c r="AB45" s="150">
        <v>6.4961894688426114E-2</v>
      </c>
      <c r="AC45" s="150">
        <v>4.5134430814992396E-2</v>
      </c>
      <c r="AD45" s="150">
        <v>3.1162040456566543E-2</v>
      </c>
      <c r="AE45" s="150">
        <v>2.1420483886447367E-2</v>
      </c>
      <c r="AF45" s="150">
        <v>1.4679215102000329E-2</v>
      </c>
      <c r="AG45" s="150">
        <v>1.0038261618344551E-2</v>
      </c>
      <c r="AH45" s="150">
        <v>6.8546203473690203E-3</v>
      </c>
      <c r="AI45" s="150">
        <v>4.6760174451730922E-3</v>
      </c>
      <c r="AJ45" s="150">
        <v>3.1876699062546587E-3</v>
      </c>
      <c r="AK45" s="150">
        <v>2.1720449264228422E-3</v>
      </c>
      <c r="AL45" s="150">
        <v>1.4795397670014721E-3</v>
      </c>
      <c r="AM45" s="150">
        <v>0</v>
      </c>
    </row>
    <row r="46" spans="2:39" ht="14.25" customHeight="1" outlineLevel="1" x14ac:dyDescent="0.25">
      <c r="B46" s="84" t="str">
        <f>+rawCat!B44</f>
        <v>Ferry Passenger Only</v>
      </c>
      <c r="C46" s="84" t="str">
        <f>+rawCat!C44</f>
        <v>(GT) &gt;2,000</v>
      </c>
      <c r="D46" s="150">
        <v>1</v>
      </c>
      <c r="E46" s="150">
        <v>1.0411899313501145</v>
      </c>
      <c r="F46" s="150">
        <v>1.0823798627002288</v>
      </c>
      <c r="G46" s="150">
        <v>1.0720823798627002</v>
      </c>
      <c r="H46" s="150">
        <v>1.0241704805492065</v>
      </c>
      <c r="I46" s="150">
        <v>1.0141322189308606</v>
      </c>
      <c r="J46" s="150">
        <v>1.0094912654472046</v>
      </c>
      <c r="K46" s="150">
        <v>1.0027499966627567</v>
      </c>
      <c r="L46" s="150">
        <v>0.99300844009263989</v>
      </c>
      <c r="M46" s="150">
        <v>0.97903604973421388</v>
      </c>
      <c r="N46" s="150">
        <v>0.9592085858607734</v>
      </c>
      <c r="O46" s="150">
        <v>0.93149545682168922</v>
      </c>
      <c r="P46" s="150">
        <v>0.89356944671326943</v>
      </c>
      <c r="Q46" s="150">
        <v>0.84313909665853437</v>
      </c>
      <c r="R46" s="150">
        <v>0.77858743833248245</v>
      </c>
      <c r="S46" s="150">
        <v>0.69987147611765843</v>
      </c>
      <c r="T46" s="150">
        <v>0.60936688607216138</v>
      </c>
      <c r="U46" s="150">
        <v>0.51208524027460323</v>
      </c>
      <c r="V46" s="150">
        <v>0.41480359447701698</v>
      </c>
      <c r="W46" s="150">
        <v>0.32429900443152276</v>
      </c>
      <c r="X46" s="150">
        <v>0.24558304221670274</v>
      </c>
      <c r="Y46" s="150">
        <v>0.18103138389067192</v>
      </c>
      <c r="Z46" s="150">
        <v>0.13060103383593688</v>
      </c>
      <c r="AA46" s="150">
        <v>9.267502372750766E-2</v>
      </c>
      <c r="AB46" s="150">
        <v>6.4961894688426114E-2</v>
      </c>
      <c r="AC46" s="150">
        <v>4.5134430814992396E-2</v>
      </c>
      <c r="AD46" s="150">
        <v>3.1162040456566543E-2</v>
      </c>
      <c r="AE46" s="150">
        <v>2.1420483886447367E-2</v>
      </c>
      <c r="AF46" s="150">
        <v>1.4679215102000329E-2</v>
      </c>
      <c r="AG46" s="150">
        <v>1.0038261618344551E-2</v>
      </c>
      <c r="AH46" s="150">
        <v>6.8546203473690203E-3</v>
      </c>
      <c r="AI46" s="150">
        <v>4.6760174451730922E-3</v>
      </c>
      <c r="AJ46" s="150">
        <v>3.1876699062546587E-3</v>
      </c>
      <c r="AK46" s="150">
        <v>2.1720449264228422E-3</v>
      </c>
      <c r="AL46" s="150">
        <v>1.4795397670014721E-3</v>
      </c>
      <c r="AM46" s="150">
        <v>0</v>
      </c>
    </row>
    <row r="47" spans="2:39" ht="14.25" customHeight="1" outlineLevel="1" x14ac:dyDescent="0.25">
      <c r="B47" s="84" t="str">
        <f>+rawCat!B45</f>
        <v>Cruise</v>
      </c>
      <c r="C47" s="84" t="str">
        <f>+rawCat!C45</f>
        <v>(GT) 0 - 1 999</v>
      </c>
      <c r="D47" s="150">
        <v>1</v>
      </c>
      <c r="E47" s="150">
        <v>1.0411899313501145</v>
      </c>
      <c r="F47" s="150">
        <v>1.0823798627002288</v>
      </c>
      <c r="G47" s="150">
        <v>1.0720823798627002</v>
      </c>
      <c r="H47" s="150">
        <v>1.0241704805492065</v>
      </c>
      <c r="I47" s="150">
        <v>1.0141322189308606</v>
      </c>
      <c r="J47" s="150">
        <v>1.0094912654472046</v>
      </c>
      <c r="K47" s="150">
        <v>1.0027499966627567</v>
      </c>
      <c r="L47" s="150">
        <v>0.99300844009263989</v>
      </c>
      <c r="M47" s="150">
        <v>0.97903604973421388</v>
      </c>
      <c r="N47" s="150">
        <v>0.9592085858607734</v>
      </c>
      <c r="O47" s="150">
        <v>0.93149545682168922</v>
      </c>
      <c r="P47" s="150">
        <v>0.89356944671326943</v>
      </c>
      <c r="Q47" s="150">
        <v>0.84313909665853437</v>
      </c>
      <c r="R47" s="150">
        <v>0.77858743833248245</v>
      </c>
      <c r="S47" s="150">
        <v>0.69987147611765843</v>
      </c>
      <c r="T47" s="150">
        <v>0.60936688607216138</v>
      </c>
      <c r="U47" s="150">
        <v>0.51208524027460323</v>
      </c>
      <c r="V47" s="150">
        <v>0.41480359447701698</v>
      </c>
      <c r="W47" s="150">
        <v>0.32429900443152276</v>
      </c>
      <c r="X47" s="150">
        <v>0.24558304221670274</v>
      </c>
      <c r="Y47" s="150">
        <v>0.18103138389067192</v>
      </c>
      <c r="Z47" s="150">
        <v>0.13060103383593688</v>
      </c>
      <c r="AA47" s="150">
        <v>9.267502372750766E-2</v>
      </c>
      <c r="AB47" s="150">
        <v>6.4961894688426114E-2</v>
      </c>
      <c r="AC47" s="150">
        <v>4.5134430814992396E-2</v>
      </c>
      <c r="AD47" s="150">
        <v>3.1162040456566543E-2</v>
      </c>
      <c r="AE47" s="150">
        <v>2.1420483886447367E-2</v>
      </c>
      <c r="AF47" s="150">
        <v>1.4679215102000329E-2</v>
      </c>
      <c r="AG47" s="150">
        <v>1.0038261618344551E-2</v>
      </c>
      <c r="AH47" s="150">
        <v>6.8546203473690203E-3</v>
      </c>
      <c r="AI47" s="150">
        <v>4.6760174451730922E-3</v>
      </c>
      <c r="AJ47" s="150">
        <v>3.1876699062546587E-3</v>
      </c>
      <c r="AK47" s="150">
        <v>2.1720449264228422E-3</v>
      </c>
      <c r="AL47" s="150">
        <v>1.4795397670014721E-3</v>
      </c>
      <c r="AM47" s="150">
        <v>0</v>
      </c>
    </row>
    <row r="48" spans="2:39" ht="14.25" customHeight="1" outlineLevel="1" x14ac:dyDescent="0.25">
      <c r="B48" s="84" t="str">
        <f>+rawCat!B46</f>
        <v>Cruise</v>
      </c>
      <c r="C48" s="84" t="str">
        <f>+rawCat!C46</f>
        <v>(GT) 2,000 - 9,999</v>
      </c>
      <c r="D48" s="150">
        <v>1</v>
      </c>
      <c r="E48" s="150">
        <v>1.0411899313501145</v>
      </c>
      <c r="F48" s="150">
        <v>1.0823798627002288</v>
      </c>
      <c r="G48" s="150">
        <v>1.0720823798627002</v>
      </c>
      <c r="H48" s="150">
        <v>1.0241704805492065</v>
      </c>
      <c r="I48" s="150">
        <v>1.0141322189308606</v>
      </c>
      <c r="J48" s="150">
        <v>1.0094912654472046</v>
      </c>
      <c r="K48" s="150">
        <v>1.0027499966627567</v>
      </c>
      <c r="L48" s="150">
        <v>0.99300844009263989</v>
      </c>
      <c r="M48" s="150">
        <v>0.97903604973421388</v>
      </c>
      <c r="N48" s="150">
        <v>0.9592085858607734</v>
      </c>
      <c r="O48" s="150">
        <v>0.93149545682168922</v>
      </c>
      <c r="P48" s="150">
        <v>0.89356944671326943</v>
      </c>
      <c r="Q48" s="150">
        <v>0.84313909665853437</v>
      </c>
      <c r="R48" s="150">
        <v>0.77858743833248245</v>
      </c>
      <c r="S48" s="150">
        <v>0.69987147611765843</v>
      </c>
      <c r="T48" s="150">
        <v>0.60936688607216138</v>
      </c>
      <c r="U48" s="150">
        <v>0.51208524027460323</v>
      </c>
      <c r="V48" s="150">
        <v>0.41480359447701698</v>
      </c>
      <c r="W48" s="150">
        <v>0.32429900443152276</v>
      </c>
      <c r="X48" s="150">
        <v>0.24558304221670274</v>
      </c>
      <c r="Y48" s="150">
        <v>0.18103138389067192</v>
      </c>
      <c r="Z48" s="150">
        <v>0.13060103383593688</v>
      </c>
      <c r="AA48" s="150">
        <v>9.267502372750766E-2</v>
      </c>
      <c r="AB48" s="150">
        <v>6.4961894688426114E-2</v>
      </c>
      <c r="AC48" s="150">
        <v>4.5134430814992396E-2</v>
      </c>
      <c r="AD48" s="150">
        <v>3.1162040456566543E-2</v>
      </c>
      <c r="AE48" s="150">
        <v>2.1420483886447367E-2</v>
      </c>
      <c r="AF48" s="150">
        <v>1.4679215102000329E-2</v>
      </c>
      <c r="AG48" s="150">
        <v>1.0038261618344551E-2</v>
      </c>
      <c r="AH48" s="150">
        <v>6.8546203473690203E-3</v>
      </c>
      <c r="AI48" s="150">
        <v>4.6760174451730922E-3</v>
      </c>
      <c r="AJ48" s="150">
        <v>3.1876699062546587E-3</v>
      </c>
      <c r="AK48" s="150">
        <v>2.1720449264228422E-3</v>
      </c>
      <c r="AL48" s="150">
        <v>1.4795397670014721E-3</v>
      </c>
      <c r="AM48" s="150">
        <v>0</v>
      </c>
    </row>
    <row r="49" spans="2:39" ht="14.25" customHeight="1" outlineLevel="1" x14ac:dyDescent="0.25">
      <c r="B49" s="84" t="str">
        <f>+rawCat!B47</f>
        <v>Cruise</v>
      </c>
      <c r="C49" s="84" t="str">
        <f>+rawCat!C47</f>
        <v>(GT) 10,000 - 59,999</v>
      </c>
      <c r="D49" s="150">
        <v>1</v>
      </c>
      <c r="E49" s="150">
        <v>1.0411899313501145</v>
      </c>
      <c r="F49" s="150">
        <v>1.0823798627002288</v>
      </c>
      <c r="G49" s="150">
        <v>1.0720823798627002</v>
      </c>
      <c r="H49" s="150">
        <v>1.0241704805492065</v>
      </c>
      <c r="I49" s="150">
        <v>1.0141322189308606</v>
      </c>
      <c r="J49" s="150">
        <v>1.0094912654472046</v>
      </c>
      <c r="K49" s="150">
        <v>1.0027499966627567</v>
      </c>
      <c r="L49" s="150">
        <v>0.99300844009263989</v>
      </c>
      <c r="M49" s="150">
        <v>0.97903604973421388</v>
      </c>
      <c r="N49" s="150">
        <v>0.9592085858607734</v>
      </c>
      <c r="O49" s="150">
        <v>0.93149545682168922</v>
      </c>
      <c r="P49" s="150">
        <v>0.89356944671326943</v>
      </c>
      <c r="Q49" s="150">
        <v>0.84313909665853437</v>
      </c>
      <c r="R49" s="150">
        <v>0.77858743833248245</v>
      </c>
      <c r="S49" s="150">
        <v>0.69987147611765843</v>
      </c>
      <c r="T49" s="150">
        <v>0.60936688607216138</v>
      </c>
      <c r="U49" s="150">
        <v>0.51208524027460323</v>
      </c>
      <c r="V49" s="150">
        <v>0.41480359447701698</v>
      </c>
      <c r="W49" s="150">
        <v>0.32429900443152276</v>
      </c>
      <c r="X49" s="150">
        <v>0.24558304221670274</v>
      </c>
      <c r="Y49" s="150">
        <v>0.18103138389067192</v>
      </c>
      <c r="Z49" s="150">
        <v>0.13060103383593688</v>
      </c>
      <c r="AA49" s="150">
        <v>9.267502372750766E-2</v>
      </c>
      <c r="AB49" s="150">
        <v>6.4961894688426114E-2</v>
      </c>
      <c r="AC49" s="150">
        <v>4.5134430814992396E-2</v>
      </c>
      <c r="AD49" s="150">
        <v>3.1162040456566543E-2</v>
      </c>
      <c r="AE49" s="150">
        <v>2.1420483886447367E-2</v>
      </c>
      <c r="AF49" s="150">
        <v>1.4679215102000329E-2</v>
      </c>
      <c r="AG49" s="150">
        <v>1.0038261618344551E-2</v>
      </c>
      <c r="AH49" s="150">
        <v>6.8546203473690203E-3</v>
      </c>
      <c r="AI49" s="150">
        <v>4.6760174451730922E-3</v>
      </c>
      <c r="AJ49" s="150">
        <v>3.1876699062546587E-3</v>
      </c>
      <c r="AK49" s="150">
        <v>2.1720449264228422E-3</v>
      </c>
      <c r="AL49" s="150">
        <v>1.4795397670014721E-3</v>
      </c>
      <c r="AM49" s="150">
        <v>0</v>
      </c>
    </row>
    <row r="50" spans="2:39" ht="14.25" customHeight="1" outlineLevel="1" x14ac:dyDescent="0.25">
      <c r="B50" s="84" t="str">
        <f>+rawCat!B48</f>
        <v>Cruise</v>
      </c>
      <c r="C50" s="84" t="str">
        <f>+rawCat!C48</f>
        <v>(GT) 60,000 - 99,999</v>
      </c>
      <c r="D50" s="150">
        <v>1</v>
      </c>
      <c r="E50" s="150">
        <v>1.0411899313501145</v>
      </c>
      <c r="F50" s="150">
        <v>1.0823798627002288</v>
      </c>
      <c r="G50" s="150">
        <v>1.0720823798627002</v>
      </c>
      <c r="H50" s="150">
        <v>1.0241704805492065</v>
      </c>
      <c r="I50" s="150">
        <v>1.0141322189308606</v>
      </c>
      <c r="J50" s="150">
        <v>1.0094912654472046</v>
      </c>
      <c r="K50" s="150">
        <v>1.0027499966627567</v>
      </c>
      <c r="L50" s="150">
        <v>0.99300844009263989</v>
      </c>
      <c r="M50" s="150">
        <v>0.97903604973421388</v>
      </c>
      <c r="N50" s="150">
        <v>0.9592085858607734</v>
      </c>
      <c r="O50" s="150">
        <v>0.93149545682168922</v>
      </c>
      <c r="P50" s="150">
        <v>0.89356944671326943</v>
      </c>
      <c r="Q50" s="150">
        <v>0.84313909665853437</v>
      </c>
      <c r="R50" s="150">
        <v>0.77858743833248245</v>
      </c>
      <c r="S50" s="150">
        <v>0.69987147611765843</v>
      </c>
      <c r="T50" s="150">
        <v>0.60936688607216138</v>
      </c>
      <c r="U50" s="150">
        <v>0.51208524027460323</v>
      </c>
      <c r="V50" s="150">
        <v>0.41480359447701698</v>
      </c>
      <c r="W50" s="150">
        <v>0.32429900443152276</v>
      </c>
      <c r="X50" s="150">
        <v>0.24558304221670274</v>
      </c>
      <c r="Y50" s="150">
        <v>0.18103138389067192</v>
      </c>
      <c r="Z50" s="150">
        <v>0.13060103383593688</v>
      </c>
      <c r="AA50" s="150">
        <v>9.267502372750766E-2</v>
      </c>
      <c r="AB50" s="150">
        <v>6.4961894688426114E-2</v>
      </c>
      <c r="AC50" s="150">
        <v>4.5134430814992396E-2</v>
      </c>
      <c r="AD50" s="150">
        <v>3.1162040456566543E-2</v>
      </c>
      <c r="AE50" s="150">
        <v>2.1420483886447367E-2</v>
      </c>
      <c r="AF50" s="150">
        <v>1.4679215102000329E-2</v>
      </c>
      <c r="AG50" s="150">
        <v>1.0038261618344551E-2</v>
      </c>
      <c r="AH50" s="150">
        <v>6.8546203473690203E-3</v>
      </c>
      <c r="AI50" s="150">
        <v>4.6760174451730922E-3</v>
      </c>
      <c r="AJ50" s="150">
        <v>3.1876699062546587E-3</v>
      </c>
      <c r="AK50" s="150">
        <v>2.1720449264228422E-3</v>
      </c>
      <c r="AL50" s="150">
        <v>1.4795397670014721E-3</v>
      </c>
      <c r="AM50" s="150">
        <v>0</v>
      </c>
    </row>
    <row r="51" spans="2:39" ht="14.25" customHeight="1" outlineLevel="1" x14ac:dyDescent="0.25">
      <c r="B51" s="84" t="str">
        <f>+rawCat!B49</f>
        <v>Cruise</v>
      </c>
      <c r="C51" s="84" t="str">
        <f>+rawCat!C49</f>
        <v>(GT) 100,000 - 149,999</v>
      </c>
      <c r="D51" s="150">
        <v>1</v>
      </c>
      <c r="E51" s="150">
        <v>1.0411899313501145</v>
      </c>
      <c r="F51" s="150">
        <v>1.0823798627002288</v>
      </c>
      <c r="G51" s="150">
        <v>1.0720823798627002</v>
      </c>
      <c r="H51" s="150">
        <v>1.0241704805492065</v>
      </c>
      <c r="I51" s="150">
        <v>1.0141322189308606</v>
      </c>
      <c r="J51" s="150">
        <v>1.0094912654472046</v>
      </c>
      <c r="K51" s="150">
        <v>1.0027499966627567</v>
      </c>
      <c r="L51" s="150">
        <v>0.99300844009263989</v>
      </c>
      <c r="M51" s="150">
        <v>0.97903604973421388</v>
      </c>
      <c r="N51" s="150">
        <v>0.9592085858607734</v>
      </c>
      <c r="O51" s="150">
        <v>0.93149545682168922</v>
      </c>
      <c r="P51" s="150">
        <v>0.89356944671326943</v>
      </c>
      <c r="Q51" s="150">
        <v>0.84313909665853437</v>
      </c>
      <c r="R51" s="150">
        <v>0.77858743833248245</v>
      </c>
      <c r="S51" s="150">
        <v>0.69987147611765843</v>
      </c>
      <c r="T51" s="150">
        <v>0.60936688607216138</v>
      </c>
      <c r="U51" s="150">
        <v>0.51208524027460323</v>
      </c>
      <c r="V51" s="150">
        <v>0.41480359447701698</v>
      </c>
      <c r="W51" s="150">
        <v>0.32429900443152276</v>
      </c>
      <c r="X51" s="150">
        <v>0.24558304221670274</v>
      </c>
      <c r="Y51" s="150">
        <v>0.18103138389067192</v>
      </c>
      <c r="Z51" s="150">
        <v>0.13060103383593688</v>
      </c>
      <c r="AA51" s="150">
        <v>9.267502372750766E-2</v>
      </c>
      <c r="AB51" s="150">
        <v>6.4961894688426114E-2</v>
      </c>
      <c r="AC51" s="150">
        <v>4.5134430814992396E-2</v>
      </c>
      <c r="AD51" s="150">
        <v>3.1162040456566543E-2</v>
      </c>
      <c r="AE51" s="150">
        <v>2.1420483886447367E-2</v>
      </c>
      <c r="AF51" s="150">
        <v>1.4679215102000329E-2</v>
      </c>
      <c r="AG51" s="150">
        <v>1.0038261618344551E-2</v>
      </c>
      <c r="AH51" s="150">
        <v>6.8546203473690203E-3</v>
      </c>
      <c r="AI51" s="150">
        <v>4.6760174451730922E-3</v>
      </c>
      <c r="AJ51" s="150">
        <v>3.1876699062546587E-3</v>
      </c>
      <c r="AK51" s="150">
        <v>2.1720449264228422E-3</v>
      </c>
      <c r="AL51" s="150">
        <v>1.4795397670014721E-3</v>
      </c>
      <c r="AM51" s="150">
        <v>0</v>
      </c>
    </row>
    <row r="52" spans="2:39" ht="14.25" customHeight="1" outlineLevel="1" x14ac:dyDescent="0.25">
      <c r="B52" s="84" t="str">
        <f>+rawCat!B50</f>
        <v>Cruise</v>
      </c>
      <c r="C52" s="84" t="str">
        <f>+rawCat!C50</f>
        <v>(GT) &gt;150,000</v>
      </c>
      <c r="D52" s="150">
        <v>1</v>
      </c>
      <c r="E52" s="150">
        <v>1.0411899313501145</v>
      </c>
      <c r="F52" s="150">
        <v>1.0823798627002288</v>
      </c>
      <c r="G52" s="150">
        <v>1.0720823798627002</v>
      </c>
      <c r="H52" s="150">
        <v>1.0241704805492065</v>
      </c>
      <c r="I52" s="150">
        <v>1.0141322189308606</v>
      </c>
      <c r="J52" s="150">
        <v>1.0094912654472046</v>
      </c>
      <c r="K52" s="150">
        <v>1.0027499966627567</v>
      </c>
      <c r="L52" s="150">
        <v>0.99300844009263989</v>
      </c>
      <c r="M52" s="150">
        <v>0.97903604973421388</v>
      </c>
      <c r="N52" s="150">
        <v>0.9592085858607734</v>
      </c>
      <c r="O52" s="150">
        <v>0.93149545682168922</v>
      </c>
      <c r="P52" s="150">
        <v>0.89356944671326943</v>
      </c>
      <c r="Q52" s="150">
        <v>0.84313909665853437</v>
      </c>
      <c r="R52" s="150">
        <v>0.77858743833248245</v>
      </c>
      <c r="S52" s="150">
        <v>0.69987147611765843</v>
      </c>
      <c r="T52" s="150">
        <v>0.60936688607216138</v>
      </c>
      <c r="U52" s="150">
        <v>0.51208524027460323</v>
      </c>
      <c r="V52" s="150">
        <v>0.41480359447701698</v>
      </c>
      <c r="W52" s="150">
        <v>0.32429900443152276</v>
      </c>
      <c r="X52" s="150">
        <v>0.24558304221670274</v>
      </c>
      <c r="Y52" s="150">
        <v>0.18103138389067192</v>
      </c>
      <c r="Z52" s="150">
        <v>0.13060103383593688</v>
      </c>
      <c r="AA52" s="150">
        <v>9.267502372750766E-2</v>
      </c>
      <c r="AB52" s="150">
        <v>6.4961894688426114E-2</v>
      </c>
      <c r="AC52" s="150">
        <v>4.5134430814992396E-2</v>
      </c>
      <c r="AD52" s="150">
        <v>3.1162040456566543E-2</v>
      </c>
      <c r="AE52" s="150">
        <v>2.1420483886447367E-2</v>
      </c>
      <c r="AF52" s="150">
        <v>1.4679215102000329E-2</v>
      </c>
      <c r="AG52" s="150">
        <v>1.0038261618344551E-2</v>
      </c>
      <c r="AH52" s="150">
        <v>6.8546203473690203E-3</v>
      </c>
      <c r="AI52" s="150">
        <v>4.6760174451730922E-3</v>
      </c>
      <c r="AJ52" s="150">
        <v>3.1876699062546587E-3</v>
      </c>
      <c r="AK52" s="150">
        <v>2.1720449264228422E-3</v>
      </c>
      <c r="AL52" s="150">
        <v>1.4795397670014721E-3</v>
      </c>
      <c r="AM52" s="150">
        <v>0</v>
      </c>
    </row>
    <row r="53" spans="2:39" ht="14.25" customHeight="1" outlineLevel="1" x14ac:dyDescent="0.25">
      <c r="B53" s="84" t="str">
        <f>+rawCat!B51</f>
        <v>Ferry RoRo and Passenger</v>
      </c>
      <c r="C53" s="84" t="str">
        <f>+rawCat!C51</f>
        <v>(GT) 0 - 1,999</v>
      </c>
      <c r="D53" s="150">
        <v>1</v>
      </c>
      <c r="E53" s="150">
        <v>1.0411899313501145</v>
      </c>
      <c r="F53" s="150">
        <v>1.0823798627002288</v>
      </c>
      <c r="G53" s="150">
        <v>1.0720823798627002</v>
      </c>
      <c r="H53" s="150">
        <v>1.0241704805492065</v>
      </c>
      <c r="I53" s="150">
        <v>1.0141322189308606</v>
      </c>
      <c r="J53" s="150">
        <v>1.0094912654472046</v>
      </c>
      <c r="K53" s="150">
        <v>1.0027499966627567</v>
      </c>
      <c r="L53" s="150">
        <v>0.99300844009263989</v>
      </c>
      <c r="M53" s="150">
        <v>0.97903604973421388</v>
      </c>
      <c r="N53" s="150">
        <v>0.9592085858607734</v>
      </c>
      <c r="O53" s="150">
        <v>0.93149545682168922</v>
      </c>
      <c r="P53" s="150">
        <v>0.89356944671326943</v>
      </c>
      <c r="Q53" s="150">
        <v>0.84313909665853437</v>
      </c>
      <c r="R53" s="150">
        <v>0.77858743833248245</v>
      </c>
      <c r="S53" s="150">
        <v>0.69987147611765843</v>
      </c>
      <c r="T53" s="150">
        <v>0.60936688607216138</v>
      </c>
      <c r="U53" s="150">
        <v>0.51208524027460323</v>
      </c>
      <c r="V53" s="150">
        <v>0.41480359447701698</v>
      </c>
      <c r="W53" s="150">
        <v>0.32429900443152276</v>
      </c>
      <c r="X53" s="150">
        <v>0.24558304221670274</v>
      </c>
      <c r="Y53" s="150">
        <v>0.18103138389067192</v>
      </c>
      <c r="Z53" s="150">
        <v>0.13060103383593688</v>
      </c>
      <c r="AA53" s="150">
        <v>9.267502372750766E-2</v>
      </c>
      <c r="AB53" s="150">
        <v>6.4961894688426114E-2</v>
      </c>
      <c r="AC53" s="150">
        <v>4.5134430814992396E-2</v>
      </c>
      <c r="AD53" s="150">
        <v>3.1162040456566543E-2</v>
      </c>
      <c r="AE53" s="150">
        <v>2.1420483886447367E-2</v>
      </c>
      <c r="AF53" s="150">
        <v>1.4679215102000329E-2</v>
      </c>
      <c r="AG53" s="150">
        <v>1.0038261618344551E-2</v>
      </c>
      <c r="AH53" s="150">
        <v>6.8546203473690203E-3</v>
      </c>
      <c r="AI53" s="150">
        <v>4.6760174451730922E-3</v>
      </c>
      <c r="AJ53" s="150">
        <v>3.1876699062546587E-3</v>
      </c>
      <c r="AK53" s="150">
        <v>2.1720449264228422E-3</v>
      </c>
      <c r="AL53" s="150">
        <v>1.4795397670014721E-3</v>
      </c>
      <c r="AM53" s="150">
        <v>0</v>
      </c>
    </row>
    <row r="54" spans="2:39" ht="14.25" customHeight="1" outlineLevel="1" x14ac:dyDescent="0.25">
      <c r="B54" s="84" t="str">
        <f>+rawCat!B52</f>
        <v>Ferry RoRo and Passenger</v>
      </c>
      <c r="C54" s="84" t="str">
        <f>+rawCat!C52</f>
        <v>(GT) 2,000 - 4,999</v>
      </c>
      <c r="D54" s="150">
        <v>1</v>
      </c>
      <c r="E54" s="150">
        <v>1.0411899313501145</v>
      </c>
      <c r="F54" s="150">
        <v>1.0823798627002288</v>
      </c>
      <c r="G54" s="150">
        <v>1.0720823798627002</v>
      </c>
      <c r="H54" s="150">
        <v>1.0241704805492065</v>
      </c>
      <c r="I54" s="150">
        <v>1.0141322189308606</v>
      </c>
      <c r="J54" s="150">
        <v>1.0094912654472046</v>
      </c>
      <c r="K54" s="150">
        <v>1.0027499966627567</v>
      </c>
      <c r="L54" s="150">
        <v>0.99300844009263989</v>
      </c>
      <c r="M54" s="150">
        <v>0.97903604973421388</v>
      </c>
      <c r="N54" s="150">
        <v>0.9592085858607734</v>
      </c>
      <c r="O54" s="150">
        <v>0.93149545682168922</v>
      </c>
      <c r="P54" s="150">
        <v>0.89356944671326943</v>
      </c>
      <c r="Q54" s="150">
        <v>0.84313909665853437</v>
      </c>
      <c r="R54" s="150">
        <v>0.77858743833248245</v>
      </c>
      <c r="S54" s="150">
        <v>0.69987147611765843</v>
      </c>
      <c r="T54" s="150">
        <v>0.60936688607216138</v>
      </c>
      <c r="U54" s="150">
        <v>0.51208524027460323</v>
      </c>
      <c r="V54" s="150">
        <v>0.41480359447701698</v>
      </c>
      <c r="W54" s="150">
        <v>0.32429900443152276</v>
      </c>
      <c r="X54" s="150">
        <v>0.24558304221670274</v>
      </c>
      <c r="Y54" s="150">
        <v>0.18103138389067192</v>
      </c>
      <c r="Z54" s="150">
        <v>0.13060103383593688</v>
      </c>
      <c r="AA54" s="150">
        <v>9.267502372750766E-2</v>
      </c>
      <c r="AB54" s="150">
        <v>6.4961894688426114E-2</v>
      </c>
      <c r="AC54" s="150">
        <v>4.5134430814992396E-2</v>
      </c>
      <c r="AD54" s="150">
        <v>3.1162040456566543E-2</v>
      </c>
      <c r="AE54" s="150">
        <v>2.1420483886447367E-2</v>
      </c>
      <c r="AF54" s="150">
        <v>1.4679215102000329E-2</v>
      </c>
      <c r="AG54" s="150">
        <v>1.0038261618344551E-2</v>
      </c>
      <c r="AH54" s="150">
        <v>6.8546203473690203E-3</v>
      </c>
      <c r="AI54" s="150">
        <v>4.6760174451730922E-3</v>
      </c>
      <c r="AJ54" s="150">
        <v>3.1876699062546587E-3</v>
      </c>
      <c r="AK54" s="150">
        <v>2.1720449264228422E-3</v>
      </c>
      <c r="AL54" s="150">
        <v>1.4795397670014721E-3</v>
      </c>
      <c r="AM54" s="150">
        <v>0</v>
      </c>
    </row>
    <row r="55" spans="2:39" ht="14.25" customHeight="1" outlineLevel="1" x14ac:dyDescent="0.25">
      <c r="B55" s="84" t="str">
        <f>+rawCat!B53</f>
        <v>Ferry RoRo and Passenger</v>
      </c>
      <c r="C55" s="84" t="str">
        <f>+rawCat!C53</f>
        <v>(GT) 5,000 - 9,999</v>
      </c>
      <c r="D55" s="150">
        <v>1</v>
      </c>
      <c r="E55" s="150">
        <v>1.0411899313501145</v>
      </c>
      <c r="F55" s="150">
        <v>1.0823798627002288</v>
      </c>
      <c r="G55" s="150">
        <v>1.0720823798627002</v>
      </c>
      <c r="H55" s="150">
        <v>1.0241704805492065</v>
      </c>
      <c r="I55" s="150">
        <v>1.0141322189308606</v>
      </c>
      <c r="J55" s="150">
        <v>1.0094912654472046</v>
      </c>
      <c r="K55" s="150">
        <v>1.0027499966627567</v>
      </c>
      <c r="L55" s="150">
        <v>0.99300844009263989</v>
      </c>
      <c r="M55" s="150">
        <v>0.97903604973421388</v>
      </c>
      <c r="N55" s="150">
        <v>0.9592085858607734</v>
      </c>
      <c r="O55" s="150">
        <v>0.93149545682168922</v>
      </c>
      <c r="P55" s="150">
        <v>0.89356944671326943</v>
      </c>
      <c r="Q55" s="150">
        <v>0.84313909665853437</v>
      </c>
      <c r="R55" s="150">
        <v>0.77858743833248245</v>
      </c>
      <c r="S55" s="150">
        <v>0.69987147611765843</v>
      </c>
      <c r="T55" s="150">
        <v>0.60936688607216138</v>
      </c>
      <c r="U55" s="150">
        <v>0.51208524027460323</v>
      </c>
      <c r="V55" s="150">
        <v>0.41480359447701698</v>
      </c>
      <c r="W55" s="150">
        <v>0.32429900443152276</v>
      </c>
      <c r="X55" s="150">
        <v>0.24558304221670274</v>
      </c>
      <c r="Y55" s="150">
        <v>0.18103138389067192</v>
      </c>
      <c r="Z55" s="150">
        <v>0.13060103383593688</v>
      </c>
      <c r="AA55" s="150">
        <v>9.267502372750766E-2</v>
      </c>
      <c r="AB55" s="150">
        <v>6.4961894688426114E-2</v>
      </c>
      <c r="AC55" s="150">
        <v>4.5134430814992396E-2</v>
      </c>
      <c r="AD55" s="150">
        <v>3.1162040456566543E-2</v>
      </c>
      <c r="AE55" s="150">
        <v>2.1420483886447367E-2</v>
      </c>
      <c r="AF55" s="150">
        <v>1.4679215102000329E-2</v>
      </c>
      <c r="AG55" s="150">
        <v>1.0038261618344551E-2</v>
      </c>
      <c r="AH55" s="150">
        <v>6.8546203473690203E-3</v>
      </c>
      <c r="AI55" s="150">
        <v>4.6760174451730922E-3</v>
      </c>
      <c r="AJ55" s="150">
        <v>3.1876699062546587E-3</v>
      </c>
      <c r="AK55" s="150">
        <v>2.1720449264228422E-3</v>
      </c>
      <c r="AL55" s="150">
        <v>1.4795397670014721E-3</v>
      </c>
      <c r="AM55" s="150">
        <v>0</v>
      </c>
    </row>
    <row r="56" spans="2:39" ht="14.25" customHeight="1" outlineLevel="1" x14ac:dyDescent="0.25">
      <c r="B56" s="84" t="str">
        <f>+rawCat!B54</f>
        <v>Ferry RoRo and Passenger</v>
      </c>
      <c r="C56" s="84" t="str">
        <f>+rawCat!C54</f>
        <v>(GT) 10,000 - 19,999</v>
      </c>
      <c r="D56" s="150">
        <v>1</v>
      </c>
      <c r="E56" s="150">
        <v>1.0411899313501145</v>
      </c>
      <c r="F56" s="150">
        <v>1.0823798627002288</v>
      </c>
      <c r="G56" s="150">
        <v>1.0720823798627002</v>
      </c>
      <c r="H56" s="150">
        <v>1.0241704805492065</v>
      </c>
      <c r="I56" s="150">
        <v>1.0141322189308606</v>
      </c>
      <c r="J56" s="150">
        <v>1.0094912654472046</v>
      </c>
      <c r="K56" s="150">
        <v>1.0027499966627567</v>
      </c>
      <c r="L56" s="150">
        <v>0.99300844009263989</v>
      </c>
      <c r="M56" s="150">
        <v>0.97903604973421388</v>
      </c>
      <c r="N56" s="150">
        <v>0.9592085858607734</v>
      </c>
      <c r="O56" s="150">
        <v>0.93149545682168922</v>
      </c>
      <c r="P56" s="150">
        <v>0.89356944671326943</v>
      </c>
      <c r="Q56" s="150">
        <v>0.84313909665853437</v>
      </c>
      <c r="R56" s="150">
        <v>0.77858743833248245</v>
      </c>
      <c r="S56" s="150">
        <v>0.69987147611765843</v>
      </c>
      <c r="T56" s="150">
        <v>0.60936688607216138</v>
      </c>
      <c r="U56" s="150">
        <v>0.51208524027460323</v>
      </c>
      <c r="V56" s="150">
        <v>0.41480359447701698</v>
      </c>
      <c r="W56" s="150">
        <v>0.32429900443152276</v>
      </c>
      <c r="X56" s="150">
        <v>0.24558304221670274</v>
      </c>
      <c r="Y56" s="150">
        <v>0.18103138389067192</v>
      </c>
      <c r="Z56" s="150">
        <v>0.13060103383593688</v>
      </c>
      <c r="AA56" s="150">
        <v>9.267502372750766E-2</v>
      </c>
      <c r="AB56" s="150">
        <v>6.4961894688426114E-2</v>
      </c>
      <c r="AC56" s="150">
        <v>4.5134430814992396E-2</v>
      </c>
      <c r="AD56" s="150">
        <v>3.1162040456566543E-2</v>
      </c>
      <c r="AE56" s="150">
        <v>2.1420483886447367E-2</v>
      </c>
      <c r="AF56" s="150">
        <v>1.4679215102000329E-2</v>
      </c>
      <c r="AG56" s="150">
        <v>1.0038261618344551E-2</v>
      </c>
      <c r="AH56" s="150">
        <v>6.8546203473690203E-3</v>
      </c>
      <c r="AI56" s="150">
        <v>4.6760174451730922E-3</v>
      </c>
      <c r="AJ56" s="150">
        <v>3.1876699062546587E-3</v>
      </c>
      <c r="AK56" s="150">
        <v>2.1720449264228422E-3</v>
      </c>
      <c r="AL56" s="150">
        <v>1.4795397670014721E-3</v>
      </c>
      <c r="AM56" s="150">
        <v>0</v>
      </c>
    </row>
    <row r="57" spans="2:39" ht="14.25" customHeight="1" outlineLevel="1" x14ac:dyDescent="0.25">
      <c r="B57" s="84" t="str">
        <f>+rawCat!B55</f>
        <v>Ferry RoRo and Passenger</v>
      </c>
      <c r="C57" s="84" t="str">
        <f>+rawCat!C55</f>
        <v>(GT) &gt;20,000</v>
      </c>
      <c r="D57" s="150">
        <v>1</v>
      </c>
      <c r="E57" s="150">
        <v>1.0411899313501145</v>
      </c>
      <c r="F57" s="150">
        <v>1.0823798627002288</v>
      </c>
      <c r="G57" s="150">
        <v>1.0720823798627002</v>
      </c>
      <c r="H57" s="150">
        <v>1.0241704805492065</v>
      </c>
      <c r="I57" s="150">
        <v>1.0141322189308606</v>
      </c>
      <c r="J57" s="150">
        <v>1.0094912654472046</v>
      </c>
      <c r="K57" s="150">
        <v>1.0027499966627567</v>
      </c>
      <c r="L57" s="150">
        <v>0.99300844009263989</v>
      </c>
      <c r="M57" s="150">
        <v>0.97903604973421388</v>
      </c>
      <c r="N57" s="150">
        <v>0.9592085858607734</v>
      </c>
      <c r="O57" s="150">
        <v>0.93149545682168922</v>
      </c>
      <c r="P57" s="150">
        <v>0.89356944671326943</v>
      </c>
      <c r="Q57" s="150">
        <v>0.84313909665853437</v>
      </c>
      <c r="R57" s="150">
        <v>0.77858743833248245</v>
      </c>
      <c r="S57" s="150">
        <v>0.69987147611765843</v>
      </c>
      <c r="T57" s="150">
        <v>0.60936688607216138</v>
      </c>
      <c r="U57" s="150">
        <v>0.51208524027460323</v>
      </c>
      <c r="V57" s="150">
        <v>0.41480359447701698</v>
      </c>
      <c r="W57" s="150">
        <v>0.32429900443152276</v>
      </c>
      <c r="X57" s="150">
        <v>0.24558304221670274</v>
      </c>
      <c r="Y57" s="150">
        <v>0.18103138389067192</v>
      </c>
      <c r="Z57" s="150">
        <v>0.13060103383593688</v>
      </c>
      <c r="AA57" s="150">
        <v>9.267502372750766E-2</v>
      </c>
      <c r="AB57" s="150">
        <v>6.4961894688426114E-2</v>
      </c>
      <c r="AC57" s="150">
        <v>4.5134430814992396E-2</v>
      </c>
      <c r="AD57" s="150">
        <v>3.1162040456566543E-2</v>
      </c>
      <c r="AE57" s="150">
        <v>2.1420483886447367E-2</v>
      </c>
      <c r="AF57" s="150">
        <v>1.4679215102000329E-2</v>
      </c>
      <c r="AG57" s="150">
        <v>1.0038261618344551E-2</v>
      </c>
      <c r="AH57" s="150">
        <v>6.8546203473690203E-3</v>
      </c>
      <c r="AI57" s="150">
        <v>4.6760174451730922E-3</v>
      </c>
      <c r="AJ57" s="150">
        <v>3.1876699062546587E-3</v>
      </c>
      <c r="AK57" s="150">
        <v>2.1720449264228422E-3</v>
      </c>
      <c r="AL57" s="150">
        <v>1.4795397670014721E-3</v>
      </c>
      <c r="AM57" s="150">
        <v>0</v>
      </c>
    </row>
    <row r="58" spans="2:39" ht="14.25" customHeight="1" outlineLevel="1" x14ac:dyDescent="0.25">
      <c r="B58" s="84" t="str">
        <f>+rawCat!B56</f>
        <v>Refrigerated Bulk</v>
      </c>
      <c r="C58" s="84" t="str">
        <f>+rawCat!C56</f>
        <v>(DWT) 0 - 1,999</v>
      </c>
      <c r="D58" s="150">
        <v>1</v>
      </c>
      <c r="E58" s="150">
        <v>1.0411899313501145</v>
      </c>
      <c r="F58" s="150">
        <v>1.0823798627002288</v>
      </c>
      <c r="G58" s="150">
        <v>1.0720823798627002</v>
      </c>
      <c r="H58" s="150">
        <v>1.0241704805492065</v>
      </c>
      <c r="I58" s="150">
        <v>1.0141322189308606</v>
      </c>
      <c r="J58" s="150">
        <v>1.0094912654472046</v>
      </c>
      <c r="K58" s="150">
        <v>1.0027499966627567</v>
      </c>
      <c r="L58" s="150">
        <v>0.99300844009263989</v>
      </c>
      <c r="M58" s="150">
        <v>0.97903604973421388</v>
      </c>
      <c r="N58" s="150">
        <v>0.9592085858607734</v>
      </c>
      <c r="O58" s="150">
        <v>0.93149545682168922</v>
      </c>
      <c r="P58" s="150">
        <v>0.89356944671326943</v>
      </c>
      <c r="Q58" s="150">
        <v>0.84313909665853437</v>
      </c>
      <c r="R58" s="150">
        <v>0.77858743833248245</v>
      </c>
      <c r="S58" s="150">
        <v>0.69987147611765843</v>
      </c>
      <c r="T58" s="150">
        <v>0.60936688607216138</v>
      </c>
      <c r="U58" s="150">
        <v>0.51208524027460323</v>
      </c>
      <c r="V58" s="150">
        <v>0.41480359447701698</v>
      </c>
      <c r="W58" s="150">
        <v>0.32429900443152276</v>
      </c>
      <c r="X58" s="150">
        <v>0.24558304221670274</v>
      </c>
      <c r="Y58" s="150">
        <v>0.18103138389067192</v>
      </c>
      <c r="Z58" s="150">
        <v>0.13060103383593688</v>
      </c>
      <c r="AA58" s="150">
        <v>9.267502372750766E-2</v>
      </c>
      <c r="AB58" s="150">
        <v>6.4961894688426114E-2</v>
      </c>
      <c r="AC58" s="150">
        <v>4.5134430814992396E-2</v>
      </c>
      <c r="AD58" s="150">
        <v>3.1162040456566543E-2</v>
      </c>
      <c r="AE58" s="150">
        <v>2.1420483886447367E-2</v>
      </c>
      <c r="AF58" s="150">
        <v>1.4679215102000329E-2</v>
      </c>
      <c r="AG58" s="150">
        <v>1.0038261618344551E-2</v>
      </c>
      <c r="AH58" s="150">
        <v>6.8546203473690203E-3</v>
      </c>
      <c r="AI58" s="150">
        <v>4.6760174451730922E-3</v>
      </c>
      <c r="AJ58" s="150">
        <v>3.1876699062546587E-3</v>
      </c>
      <c r="AK58" s="150">
        <v>2.1720449264228422E-3</v>
      </c>
      <c r="AL58" s="150">
        <v>1.4795397670014721E-3</v>
      </c>
      <c r="AM58" s="150">
        <v>0</v>
      </c>
    </row>
    <row r="59" spans="2:39" ht="14.25" customHeight="1" outlineLevel="1" x14ac:dyDescent="0.25">
      <c r="B59" s="84" t="str">
        <f>+rawCat!B57</f>
        <v>Refrigerated Bulk</v>
      </c>
      <c r="C59" s="84" t="str">
        <f>+rawCat!C57</f>
        <v>(DWT) 2,000 - 5,999</v>
      </c>
      <c r="D59" s="150">
        <v>1</v>
      </c>
      <c r="E59" s="150">
        <v>1.0411899313501145</v>
      </c>
      <c r="F59" s="150">
        <v>1.0823798627002288</v>
      </c>
      <c r="G59" s="150">
        <v>1.0720823798627002</v>
      </c>
      <c r="H59" s="150">
        <v>1.0241704805492065</v>
      </c>
      <c r="I59" s="150">
        <v>1.0141322189308606</v>
      </c>
      <c r="J59" s="150">
        <v>1.0094912654472046</v>
      </c>
      <c r="K59" s="150">
        <v>1.0027499966627567</v>
      </c>
      <c r="L59" s="150">
        <v>0.99300844009263989</v>
      </c>
      <c r="M59" s="150">
        <v>0.97903604973421388</v>
      </c>
      <c r="N59" s="150">
        <v>0.9592085858607734</v>
      </c>
      <c r="O59" s="150">
        <v>0.93149545682168922</v>
      </c>
      <c r="P59" s="150">
        <v>0.89356944671326943</v>
      </c>
      <c r="Q59" s="150">
        <v>0.84313909665853437</v>
      </c>
      <c r="R59" s="150">
        <v>0.77858743833248245</v>
      </c>
      <c r="S59" s="150">
        <v>0.69987147611765843</v>
      </c>
      <c r="T59" s="150">
        <v>0.60936688607216138</v>
      </c>
      <c r="U59" s="150">
        <v>0.51208524027460323</v>
      </c>
      <c r="V59" s="150">
        <v>0.41480359447701698</v>
      </c>
      <c r="W59" s="150">
        <v>0.32429900443152276</v>
      </c>
      <c r="X59" s="150">
        <v>0.24558304221670274</v>
      </c>
      <c r="Y59" s="150">
        <v>0.18103138389067192</v>
      </c>
      <c r="Z59" s="150">
        <v>0.13060103383593688</v>
      </c>
      <c r="AA59" s="150">
        <v>9.267502372750766E-2</v>
      </c>
      <c r="AB59" s="150">
        <v>6.4961894688426114E-2</v>
      </c>
      <c r="AC59" s="150">
        <v>4.5134430814992396E-2</v>
      </c>
      <c r="AD59" s="150">
        <v>3.1162040456566543E-2</v>
      </c>
      <c r="AE59" s="150">
        <v>2.1420483886447367E-2</v>
      </c>
      <c r="AF59" s="150">
        <v>1.4679215102000329E-2</v>
      </c>
      <c r="AG59" s="150">
        <v>1.0038261618344551E-2</v>
      </c>
      <c r="AH59" s="150">
        <v>6.8546203473690203E-3</v>
      </c>
      <c r="AI59" s="150">
        <v>4.6760174451730922E-3</v>
      </c>
      <c r="AJ59" s="150">
        <v>3.1876699062546587E-3</v>
      </c>
      <c r="AK59" s="150">
        <v>2.1720449264228422E-3</v>
      </c>
      <c r="AL59" s="150">
        <v>1.4795397670014721E-3</v>
      </c>
      <c r="AM59" s="150">
        <v>0</v>
      </c>
    </row>
    <row r="60" spans="2:39" ht="14.25" customHeight="1" outlineLevel="1" x14ac:dyDescent="0.25">
      <c r="B60" s="84" t="str">
        <f>+rawCat!B58</f>
        <v>Refrigerated Bulk</v>
      </c>
      <c r="C60" s="84" t="str">
        <f>+rawCat!C58</f>
        <v>(DWT) 6,000 - 9,999</v>
      </c>
      <c r="D60" s="150">
        <v>1</v>
      </c>
      <c r="E60" s="150">
        <v>1.0411899313501145</v>
      </c>
      <c r="F60" s="150">
        <v>1.0823798627002288</v>
      </c>
      <c r="G60" s="150">
        <v>1.0720823798627002</v>
      </c>
      <c r="H60" s="150">
        <v>1.0241704805492065</v>
      </c>
      <c r="I60" s="150">
        <v>1.0141322189308606</v>
      </c>
      <c r="J60" s="150">
        <v>1.0094912654472046</v>
      </c>
      <c r="K60" s="150">
        <v>1.0027499966627567</v>
      </c>
      <c r="L60" s="150">
        <v>0.99300844009263989</v>
      </c>
      <c r="M60" s="150">
        <v>0.97903604973421388</v>
      </c>
      <c r="N60" s="150">
        <v>0.9592085858607734</v>
      </c>
      <c r="O60" s="150">
        <v>0.93149545682168922</v>
      </c>
      <c r="P60" s="150">
        <v>0.89356944671326943</v>
      </c>
      <c r="Q60" s="150">
        <v>0.84313909665853437</v>
      </c>
      <c r="R60" s="150">
        <v>0.77858743833248245</v>
      </c>
      <c r="S60" s="150">
        <v>0.69987147611765843</v>
      </c>
      <c r="T60" s="150">
        <v>0.60936688607216138</v>
      </c>
      <c r="U60" s="150">
        <v>0.51208524027460323</v>
      </c>
      <c r="V60" s="150">
        <v>0.41480359447701698</v>
      </c>
      <c r="W60" s="150">
        <v>0.32429900443152276</v>
      </c>
      <c r="X60" s="150">
        <v>0.24558304221670274</v>
      </c>
      <c r="Y60" s="150">
        <v>0.18103138389067192</v>
      </c>
      <c r="Z60" s="150">
        <v>0.13060103383593688</v>
      </c>
      <c r="AA60" s="150">
        <v>9.267502372750766E-2</v>
      </c>
      <c r="AB60" s="150">
        <v>6.4961894688426114E-2</v>
      </c>
      <c r="AC60" s="150">
        <v>4.5134430814992396E-2</v>
      </c>
      <c r="AD60" s="150">
        <v>3.1162040456566543E-2</v>
      </c>
      <c r="AE60" s="150">
        <v>2.1420483886447367E-2</v>
      </c>
      <c r="AF60" s="150">
        <v>1.4679215102000329E-2</v>
      </c>
      <c r="AG60" s="150">
        <v>1.0038261618344551E-2</v>
      </c>
      <c r="AH60" s="150">
        <v>6.8546203473690203E-3</v>
      </c>
      <c r="AI60" s="150">
        <v>4.6760174451730922E-3</v>
      </c>
      <c r="AJ60" s="150">
        <v>3.1876699062546587E-3</v>
      </c>
      <c r="AK60" s="150">
        <v>2.1720449264228422E-3</v>
      </c>
      <c r="AL60" s="150">
        <v>1.4795397670014721E-3</v>
      </c>
      <c r="AM60" s="150">
        <v>0</v>
      </c>
    </row>
    <row r="61" spans="2:39" ht="14.25" customHeight="1" outlineLevel="1" x14ac:dyDescent="0.25">
      <c r="B61" s="84" t="str">
        <f>+rawCat!B59</f>
        <v>Refrigerated Bulk</v>
      </c>
      <c r="C61" s="84" t="str">
        <f>+rawCat!C59</f>
        <v>(DWT) &gt;10,000</v>
      </c>
      <c r="D61" s="150">
        <v>1</v>
      </c>
      <c r="E61" s="150">
        <v>1.0411899313501145</v>
      </c>
      <c r="F61" s="150">
        <v>1.0823798627002288</v>
      </c>
      <c r="G61" s="150">
        <v>1.0720823798627002</v>
      </c>
      <c r="H61" s="150">
        <v>1.0241704805492065</v>
      </c>
      <c r="I61" s="150">
        <v>1.0141322189308606</v>
      </c>
      <c r="J61" s="150">
        <v>1.0094912654472046</v>
      </c>
      <c r="K61" s="150">
        <v>1.0027499966627567</v>
      </c>
      <c r="L61" s="150">
        <v>0.99300844009263989</v>
      </c>
      <c r="M61" s="150">
        <v>0.97903604973421388</v>
      </c>
      <c r="N61" s="150">
        <v>0.9592085858607734</v>
      </c>
      <c r="O61" s="150">
        <v>0.93149545682168922</v>
      </c>
      <c r="P61" s="150">
        <v>0.89356944671326943</v>
      </c>
      <c r="Q61" s="150">
        <v>0.84313909665853437</v>
      </c>
      <c r="R61" s="150">
        <v>0.77858743833248245</v>
      </c>
      <c r="S61" s="150">
        <v>0.69987147611765843</v>
      </c>
      <c r="T61" s="150">
        <v>0.60936688607216138</v>
      </c>
      <c r="U61" s="150">
        <v>0.51208524027460323</v>
      </c>
      <c r="V61" s="150">
        <v>0.41480359447701698</v>
      </c>
      <c r="W61" s="150">
        <v>0.32429900443152276</v>
      </c>
      <c r="X61" s="150">
        <v>0.24558304221670274</v>
      </c>
      <c r="Y61" s="150">
        <v>0.18103138389067192</v>
      </c>
      <c r="Z61" s="150">
        <v>0.13060103383593688</v>
      </c>
      <c r="AA61" s="150">
        <v>9.267502372750766E-2</v>
      </c>
      <c r="AB61" s="150">
        <v>6.4961894688426114E-2</v>
      </c>
      <c r="AC61" s="150">
        <v>4.5134430814992396E-2</v>
      </c>
      <c r="AD61" s="150">
        <v>3.1162040456566543E-2</v>
      </c>
      <c r="AE61" s="150">
        <v>2.1420483886447367E-2</v>
      </c>
      <c r="AF61" s="150">
        <v>1.4679215102000329E-2</v>
      </c>
      <c r="AG61" s="150">
        <v>1.0038261618344551E-2</v>
      </c>
      <c r="AH61" s="150">
        <v>6.8546203473690203E-3</v>
      </c>
      <c r="AI61" s="150">
        <v>4.6760174451730922E-3</v>
      </c>
      <c r="AJ61" s="150">
        <v>3.1876699062546587E-3</v>
      </c>
      <c r="AK61" s="150">
        <v>2.1720449264228422E-3</v>
      </c>
      <c r="AL61" s="150">
        <v>1.4795397670014721E-3</v>
      </c>
      <c r="AM61" s="150">
        <v>0</v>
      </c>
    </row>
    <row r="62" spans="2:39" ht="14.25" customHeight="1" outlineLevel="1" x14ac:dyDescent="0.25">
      <c r="B62" s="84" t="str">
        <f>+rawCat!B60</f>
        <v>RoRo</v>
      </c>
      <c r="C62" s="84" t="str">
        <f>+rawCat!C60</f>
        <v>(DWT) 0 - 4,999</v>
      </c>
      <c r="D62" s="150">
        <v>1</v>
      </c>
      <c r="E62" s="150">
        <v>1.0411899313501145</v>
      </c>
      <c r="F62" s="150">
        <v>1.0823798627002288</v>
      </c>
      <c r="G62" s="150">
        <v>1.0720823798627002</v>
      </c>
      <c r="H62" s="150">
        <v>1.0241704805492065</v>
      </c>
      <c r="I62" s="150">
        <v>1.0141322189308606</v>
      </c>
      <c r="J62" s="150">
        <v>1.0094912654472046</v>
      </c>
      <c r="K62" s="150">
        <v>1.0027499966627567</v>
      </c>
      <c r="L62" s="150">
        <v>0.99300844009263989</v>
      </c>
      <c r="M62" s="150">
        <v>0.97903604973421388</v>
      </c>
      <c r="N62" s="150">
        <v>0.9592085858607734</v>
      </c>
      <c r="O62" s="150">
        <v>0.93149545682168922</v>
      </c>
      <c r="P62" s="150">
        <v>0.89356944671326943</v>
      </c>
      <c r="Q62" s="150">
        <v>0.84313909665853437</v>
      </c>
      <c r="R62" s="150">
        <v>0.77858743833248245</v>
      </c>
      <c r="S62" s="150">
        <v>0.69987147611765843</v>
      </c>
      <c r="T62" s="150">
        <v>0.60936688607216138</v>
      </c>
      <c r="U62" s="150">
        <v>0.51208524027460323</v>
      </c>
      <c r="V62" s="150">
        <v>0.41480359447701698</v>
      </c>
      <c r="W62" s="150">
        <v>0.32429900443152276</v>
      </c>
      <c r="X62" s="150">
        <v>0.24558304221670274</v>
      </c>
      <c r="Y62" s="150">
        <v>0.18103138389067192</v>
      </c>
      <c r="Z62" s="150">
        <v>0.13060103383593688</v>
      </c>
      <c r="AA62" s="150">
        <v>9.267502372750766E-2</v>
      </c>
      <c r="AB62" s="150">
        <v>6.4961894688426114E-2</v>
      </c>
      <c r="AC62" s="150">
        <v>4.5134430814992396E-2</v>
      </c>
      <c r="AD62" s="150">
        <v>3.1162040456566543E-2</v>
      </c>
      <c r="AE62" s="150">
        <v>2.1420483886447367E-2</v>
      </c>
      <c r="AF62" s="150">
        <v>1.4679215102000329E-2</v>
      </c>
      <c r="AG62" s="150">
        <v>1.0038261618344551E-2</v>
      </c>
      <c r="AH62" s="150">
        <v>6.8546203473690203E-3</v>
      </c>
      <c r="AI62" s="150">
        <v>4.6760174451730922E-3</v>
      </c>
      <c r="AJ62" s="150">
        <v>3.1876699062546587E-3</v>
      </c>
      <c r="AK62" s="150">
        <v>2.1720449264228422E-3</v>
      </c>
      <c r="AL62" s="150">
        <v>1.4795397670014721E-3</v>
      </c>
      <c r="AM62" s="150">
        <v>0</v>
      </c>
    </row>
    <row r="63" spans="2:39" ht="14.25" customHeight="1" outlineLevel="1" x14ac:dyDescent="0.25">
      <c r="B63" s="84" t="str">
        <f>+rawCat!B61</f>
        <v>RoRo</v>
      </c>
      <c r="C63" s="84" t="str">
        <f>+rawCat!C61</f>
        <v>(DWT) 5,000 - 9,999</v>
      </c>
      <c r="D63" s="150">
        <v>1</v>
      </c>
      <c r="E63" s="150">
        <v>1.0411899313501145</v>
      </c>
      <c r="F63" s="150">
        <v>1.0823798627002288</v>
      </c>
      <c r="G63" s="150">
        <v>1.0720823798627002</v>
      </c>
      <c r="H63" s="150">
        <v>1.0241704805492065</v>
      </c>
      <c r="I63" s="150">
        <v>1.0141322189308606</v>
      </c>
      <c r="J63" s="150">
        <v>1.0094912654472046</v>
      </c>
      <c r="K63" s="150">
        <v>1.0027499966627567</v>
      </c>
      <c r="L63" s="150">
        <v>0.99300844009263989</v>
      </c>
      <c r="M63" s="150">
        <v>0.97903604973421388</v>
      </c>
      <c r="N63" s="150">
        <v>0.9592085858607734</v>
      </c>
      <c r="O63" s="150">
        <v>0.93149545682168922</v>
      </c>
      <c r="P63" s="150">
        <v>0.89356944671326943</v>
      </c>
      <c r="Q63" s="150">
        <v>0.84313909665853437</v>
      </c>
      <c r="R63" s="150">
        <v>0.77858743833248245</v>
      </c>
      <c r="S63" s="150">
        <v>0.69987147611765843</v>
      </c>
      <c r="T63" s="150">
        <v>0.60936688607216138</v>
      </c>
      <c r="U63" s="150">
        <v>0.51208524027460323</v>
      </c>
      <c r="V63" s="150">
        <v>0.41480359447701698</v>
      </c>
      <c r="W63" s="150">
        <v>0.32429900443152276</v>
      </c>
      <c r="X63" s="150">
        <v>0.24558304221670274</v>
      </c>
      <c r="Y63" s="150">
        <v>0.18103138389067192</v>
      </c>
      <c r="Z63" s="150">
        <v>0.13060103383593688</v>
      </c>
      <c r="AA63" s="150">
        <v>9.267502372750766E-2</v>
      </c>
      <c r="AB63" s="150">
        <v>6.4961894688426114E-2</v>
      </c>
      <c r="AC63" s="150">
        <v>4.5134430814992396E-2</v>
      </c>
      <c r="AD63" s="150">
        <v>3.1162040456566543E-2</v>
      </c>
      <c r="AE63" s="150">
        <v>2.1420483886447367E-2</v>
      </c>
      <c r="AF63" s="150">
        <v>1.4679215102000329E-2</v>
      </c>
      <c r="AG63" s="150">
        <v>1.0038261618344551E-2</v>
      </c>
      <c r="AH63" s="150">
        <v>6.8546203473690203E-3</v>
      </c>
      <c r="AI63" s="150">
        <v>4.6760174451730922E-3</v>
      </c>
      <c r="AJ63" s="150">
        <v>3.1876699062546587E-3</v>
      </c>
      <c r="AK63" s="150">
        <v>2.1720449264228422E-3</v>
      </c>
      <c r="AL63" s="150">
        <v>1.4795397670014721E-3</v>
      </c>
      <c r="AM63" s="150">
        <v>0</v>
      </c>
    </row>
    <row r="64" spans="2:39" ht="14.25" customHeight="1" outlineLevel="1" x14ac:dyDescent="0.25">
      <c r="B64" s="84" t="str">
        <f>+rawCat!B62</f>
        <v>RoRo</v>
      </c>
      <c r="C64" s="84" t="str">
        <f>+rawCat!C62</f>
        <v>(DWT) 10,000 - 14,999</v>
      </c>
      <c r="D64" s="150">
        <v>1</v>
      </c>
      <c r="E64" s="150">
        <v>1.0411899313501145</v>
      </c>
      <c r="F64" s="150">
        <v>1.0823798627002288</v>
      </c>
      <c r="G64" s="150">
        <v>1.0720823798627002</v>
      </c>
      <c r="H64" s="150">
        <v>1.0241704805492065</v>
      </c>
      <c r="I64" s="150">
        <v>1.0141322189308606</v>
      </c>
      <c r="J64" s="150">
        <v>1.0094912654472046</v>
      </c>
      <c r="K64" s="150">
        <v>1.0027499966627567</v>
      </c>
      <c r="L64" s="150">
        <v>0.99300844009263989</v>
      </c>
      <c r="M64" s="150">
        <v>0.97903604973421388</v>
      </c>
      <c r="N64" s="150">
        <v>0.9592085858607734</v>
      </c>
      <c r="O64" s="150">
        <v>0.93149545682168922</v>
      </c>
      <c r="P64" s="150">
        <v>0.89356944671326943</v>
      </c>
      <c r="Q64" s="150">
        <v>0.84313909665853437</v>
      </c>
      <c r="R64" s="150">
        <v>0.77858743833248245</v>
      </c>
      <c r="S64" s="150">
        <v>0.69987147611765843</v>
      </c>
      <c r="T64" s="150">
        <v>0.60936688607216138</v>
      </c>
      <c r="U64" s="150">
        <v>0.51208524027460323</v>
      </c>
      <c r="V64" s="150">
        <v>0.41480359447701698</v>
      </c>
      <c r="W64" s="150">
        <v>0.32429900443152276</v>
      </c>
      <c r="X64" s="150">
        <v>0.24558304221670274</v>
      </c>
      <c r="Y64" s="150">
        <v>0.18103138389067192</v>
      </c>
      <c r="Z64" s="150">
        <v>0.13060103383593688</v>
      </c>
      <c r="AA64" s="150">
        <v>9.267502372750766E-2</v>
      </c>
      <c r="AB64" s="150">
        <v>6.4961894688426114E-2</v>
      </c>
      <c r="AC64" s="150">
        <v>4.5134430814992396E-2</v>
      </c>
      <c r="AD64" s="150">
        <v>3.1162040456566543E-2</v>
      </c>
      <c r="AE64" s="150">
        <v>2.1420483886447367E-2</v>
      </c>
      <c r="AF64" s="150">
        <v>1.4679215102000329E-2</v>
      </c>
      <c r="AG64" s="150">
        <v>1.0038261618344551E-2</v>
      </c>
      <c r="AH64" s="150">
        <v>6.8546203473690203E-3</v>
      </c>
      <c r="AI64" s="150">
        <v>4.6760174451730922E-3</v>
      </c>
      <c r="AJ64" s="150">
        <v>3.1876699062546587E-3</v>
      </c>
      <c r="AK64" s="150">
        <v>2.1720449264228422E-3</v>
      </c>
      <c r="AL64" s="150">
        <v>1.4795397670014721E-3</v>
      </c>
      <c r="AM64" s="150">
        <v>0</v>
      </c>
    </row>
    <row r="65" spans="2:39" ht="14.25" customHeight="1" outlineLevel="1" x14ac:dyDescent="0.25">
      <c r="B65" s="84" t="str">
        <f>+rawCat!B63</f>
        <v>RoRo</v>
      </c>
      <c r="C65" s="84" t="str">
        <f>+rawCat!C63</f>
        <v>(DWT) &gt;15,000</v>
      </c>
      <c r="D65" s="150">
        <v>1</v>
      </c>
      <c r="E65" s="150">
        <v>1.0411899313501145</v>
      </c>
      <c r="F65" s="150">
        <v>1.0823798627002288</v>
      </c>
      <c r="G65" s="150">
        <v>1.0720823798627002</v>
      </c>
      <c r="H65" s="150">
        <v>1.0241704805492065</v>
      </c>
      <c r="I65" s="150">
        <v>1.0141322189308606</v>
      </c>
      <c r="J65" s="150">
        <v>1.0094912654472046</v>
      </c>
      <c r="K65" s="150">
        <v>1.0027499966627567</v>
      </c>
      <c r="L65" s="150">
        <v>0.99300844009263989</v>
      </c>
      <c r="M65" s="150">
        <v>0.97903604973421388</v>
      </c>
      <c r="N65" s="150">
        <v>0.9592085858607734</v>
      </c>
      <c r="O65" s="150">
        <v>0.93149545682168922</v>
      </c>
      <c r="P65" s="150">
        <v>0.89356944671326943</v>
      </c>
      <c r="Q65" s="150">
        <v>0.84313909665853437</v>
      </c>
      <c r="R65" s="150">
        <v>0.77858743833248245</v>
      </c>
      <c r="S65" s="150">
        <v>0.69987147611765843</v>
      </c>
      <c r="T65" s="150">
        <v>0.60936688607216138</v>
      </c>
      <c r="U65" s="150">
        <v>0.51208524027460323</v>
      </c>
      <c r="V65" s="150">
        <v>0.41480359447701698</v>
      </c>
      <c r="W65" s="150">
        <v>0.32429900443152276</v>
      </c>
      <c r="X65" s="150">
        <v>0.24558304221670274</v>
      </c>
      <c r="Y65" s="150">
        <v>0.18103138389067192</v>
      </c>
      <c r="Z65" s="150">
        <v>0.13060103383593688</v>
      </c>
      <c r="AA65" s="150">
        <v>9.267502372750766E-2</v>
      </c>
      <c r="AB65" s="150">
        <v>6.4961894688426114E-2</v>
      </c>
      <c r="AC65" s="150">
        <v>4.5134430814992396E-2</v>
      </c>
      <c r="AD65" s="150">
        <v>3.1162040456566543E-2</v>
      </c>
      <c r="AE65" s="150">
        <v>2.1420483886447367E-2</v>
      </c>
      <c r="AF65" s="150">
        <v>1.4679215102000329E-2</v>
      </c>
      <c r="AG65" s="150">
        <v>1.0038261618344551E-2</v>
      </c>
      <c r="AH65" s="150">
        <v>6.8546203473690203E-3</v>
      </c>
      <c r="AI65" s="150">
        <v>4.6760174451730922E-3</v>
      </c>
      <c r="AJ65" s="150">
        <v>3.1876699062546587E-3</v>
      </c>
      <c r="AK65" s="150">
        <v>2.1720449264228422E-3</v>
      </c>
      <c r="AL65" s="150">
        <v>1.4795397670014721E-3</v>
      </c>
      <c r="AM65" s="150">
        <v>0</v>
      </c>
    </row>
    <row r="66" spans="2:39" ht="14.25" customHeight="1" outlineLevel="1" x14ac:dyDescent="0.25">
      <c r="B66" s="84" t="str">
        <f>+rawCat!B64</f>
        <v>Vehicle Carrier</v>
      </c>
      <c r="C66" s="84" t="str">
        <f>+rawCat!C64</f>
        <v>(GT) 0 - 29,999</v>
      </c>
      <c r="D66" s="150">
        <v>1</v>
      </c>
      <c r="E66" s="150">
        <v>1.0411899313501145</v>
      </c>
      <c r="F66" s="150">
        <v>1.0823798627002288</v>
      </c>
      <c r="G66" s="150">
        <v>1.0720823798627002</v>
      </c>
      <c r="H66" s="150">
        <v>1.0241704805492065</v>
      </c>
      <c r="I66" s="150">
        <v>1.0141322189308606</v>
      </c>
      <c r="J66" s="150">
        <v>1.0094912654472046</v>
      </c>
      <c r="K66" s="150">
        <v>1.0027499966627567</v>
      </c>
      <c r="L66" s="150">
        <v>0.99300844009263989</v>
      </c>
      <c r="M66" s="150">
        <v>0.97903604973421388</v>
      </c>
      <c r="N66" s="150">
        <v>0.9592085858607734</v>
      </c>
      <c r="O66" s="150">
        <v>0.93149545682168922</v>
      </c>
      <c r="P66" s="150">
        <v>0.89356944671326943</v>
      </c>
      <c r="Q66" s="150">
        <v>0.84313909665853437</v>
      </c>
      <c r="R66" s="150">
        <v>0.77858743833248245</v>
      </c>
      <c r="S66" s="150">
        <v>0.69987147611765843</v>
      </c>
      <c r="T66" s="150">
        <v>0.60936688607216138</v>
      </c>
      <c r="U66" s="150">
        <v>0.51208524027460323</v>
      </c>
      <c r="V66" s="150">
        <v>0.41480359447701698</v>
      </c>
      <c r="W66" s="150">
        <v>0.32429900443152276</v>
      </c>
      <c r="X66" s="150">
        <v>0.24558304221670274</v>
      </c>
      <c r="Y66" s="150">
        <v>0.18103138389067192</v>
      </c>
      <c r="Z66" s="150">
        <v>0.13060103383593688</v>
      </c>
      <c r="AA66" s="150">
        <v>9.267502372750766E-2</v>
      </c>
      <c r="AB66" s="150">
        <v>6.4961894688426114E-2</v>
      </c>
      <c r="AC66" s="150">
        <v>4.5134430814992396E-2</v>
      </c>
      <c r="AD66" s="150">
        <v>3.1162040456566543E-2</v>
      </c>
      <c r="AE66" s="150">
        <v>2.1420483886447367E-2</v>
      </c>
      <c r="AF66" s="150">
        <v>1.4679215102000329E-2</v>
      </c>
      <c r="AG66" s="150">
        <v>1.0038261618344551E-2</v>
      </c>
      <c r="AH66" s="150">
        <v>6.8546203473690203E-3</v>
      </c>
      <c r="AI66" s="150">
        <v>4.6760174451730922E-3</v>
      </c>
      <c r="AJ66" s="150">
        <v>3.1876699062546587E-3</v>
      </c>
      <c r="AK66" s="150">
        <v>2.1720449264228422E-3</v>
      </c>
      <c r="AL66" s="150">
        <v>1.4795397670014721E-3</v>
      </c>
      <c r="AM66" s="150">
        <v>0</v>
      </c>
    </row>
    <row r="67" spans="2:39" ht="14.25" customHeight="1" outlineLevel="1" x14ac:dyDescent="0.25">
      <c r="B67" s="84" t="str">
        <f>+rawCat!B65</f>
        <v>Vehicle Carrier</v>
      </c>
      <c r="C67" s="84" t="str">
        <f>+rawCat!C65</f>
        <v>(GT) 30,000 - 49,999</v>
      </c>
      <c r="D67" s="150">
        <v>1</v>
      </c>
      <c r="E67" s="150">
        <v>1.0411899313501145</v>
      </c>
      <c r="F67" s="150">
        <v>1.0823798627002288</v>
      </c>
      <c r="G67" s="150">
        <v>1.0720823798627002</v>
      </c>
      <c r="H67" s="150">
        <v>1.0241704805492065</v>
      </c>
      <c r="I67" s="150">
        <v>1.0141322189308606</v>
      </c>
      <c r="J67" s="150">
        <v>1.0094912654472046</v>
      </c>
      <c r="K67" s="150">
        <v>1.0027499966627567</v>
      </c>
      <c r="L67" s="150">
        <v>0.99300844009263989</v>
      </c>
      <c r="M67" s="150">
        <v>0.97903604973421388</v>
      </c>
      <c r="N67" s="150">
        <v>0.9592085858607734</v>
      </c>
      <c r="O67" s="150">
        <v>0.93149545682168922</v>
      </c>
      <c r="P67" s="150">
        <v>0.89356944671326943</v>
      </c>
      <c r="Q67" s="150">
        <v>0.84313909665853437</v>
      </c>
      <c r="R67" s="150">
        <v>0.77858743833248245</v>
      </c>
      <c r="S67" s="150">
        <v>0.69987147611765843</v>
      </c>
      <c r="T67" s="150">
        <v>0.60936688607216138</v>
      </c>
      <c r="U67" s="150">
        <v>0.51208524027460323</v>
      </c>
      <c r="V67" s="150">
        <v>0.41480359447701698</v>
      </c>
      <c r="W67" s="150">
        <v>0.32429900443152276</v>
      </c>
      <c r="X67" s="150">
        <v>0.24558304221670274</v>
      </c>
      <c r="Y67" s="150">
        <v>0.18103138389067192</v>
      </c>
      <c r="Z67" s="150">
        <v>0.13060103383593688</v>
      </c>
      <c r="AA67" s="150">
        <v>9.267502372750766E-2</v>
      </c>
      <c r="AB67" s="150">
        <v>6.4961894688426114E-2</v>
      </c>
      <c r="AC67" s="150">
        <v>4.5134430814992396E-2</v>
      </c>
      <c r="AD67" s="150">
        <v>3.1162040456566543E-2</v>
      </c>
      <c r="AE67" s="150">
        <v>2.1420483886447367E-2</v>
      </c>
      <c r="AF67" s="150">
        <v>1.4679215102000329E-2</v>
      </c>
      <c r="AG67" s="150">
        <v>1.0038261618344551E-2</v>
      </c>
      <c r="AH67" s="150">
        <v>6.8546203473690203E-3</v>
      </c>
      <c r="AI67" s="150">
        <v>4.6760174451730922E-3</v>
      </c>
      <c r="AJ67" s="150">
        <v>3.1876699062546587E-3</v>
      </c>
      <c r="AK67" s="150">
        <v>2.1720449264228422E-3</v>
      </c>
      <c r="AL67" s="150">
        <v>1.4795397670014721E-3</v>
      </c>
      <c r="AM67" s="150">
        <v>0</v>
      </c>
    </row>
    <row r="68" spans="2:39" ht="14.25" customHeight="1" outlineLevel="1" x14ac:dyDescent="0.25">
      <c r="B68" s="84" t="str">
        <f>+rawCat!B66</f>
        <v>Vehicle Carrier</v>
      </c>
      <c r="C68" s="84" t="str">
        <f>+rawCat!C66</f>
        <v>(GT) &gt;50,000</v>
      </c>
      <c r="D68" s="150">
        <v>1</v>
      </c>
      <c r="E68" s="150">
        <v>1.0411899313501145</v>
      </c>
      <c r="F68" s="150">
        <v>1.0823798627002288</v>
      </c>
      <c r="G68" s="150">
        <v>1.0720823798627002</v>
      </c>
      <c r="H68" s="150">
        <v>1.0241704805492065</v>
      </c>
      <c r="I68" s="150">
        <v>1.0141322189308606</v>
      </c>
      <c r="J68" s="150">
        <v>1.0094912654472046</v>
      </c>
      <c r="K68" s="150">
        <v>1.0027499966627567</v>
      </c>
      <c r="L68" s="150">
        <v>0.99300844009263989</v>
      </c>
      <c r="M68" s="150">
        <v>0.97903604973421388</v>
      </c>
      <c r="N68" s="150">
        <v>0.9592085858607734</v>
      </c>
      <c r="O68" s="150">
        <v>0.93149545682168922</v>
      </c>
      <c r="P68" s="150">
        <v>0.89356944671326943</v>
      </c>
      <c r="Q68" s="150">
        <v>0.84313909665853437</v>
      </c>
      <c r="R68" s="150">
        <v>0.77858743833248245</v>
      </c>
      <c r="S68" s="150">
        <v>0.69987147611765843</v>
      </c>
      <c r="T68" s="150">
        <v>0.60936688607216138</v>
      </c>
      <c r="U68" s="150">
        <v>0.51208524027460323</v>
      </c>
      <c r="V68" s="150">
        <v>0.41480359447701698</v>
      </c>
      <c r="W68" s="150">
        <v>0.32429900443152276</v>
      </c>
      <c r="X68" s="150">
        <v>0.24558304221670274</v>
      </c>
      <c r="Y68" s="150">
        <v>0.18103138389067192</v>
      </c>
      <c r="Z68" s="150">
        <v>0.13060103383593688</v>
      </c>
      <c r="AA68" s="150">
        <v>9.267502372750766E-2</v>
      </c>
      <c r="AB68" s="150">
        <v>6.4961894688426114E-2</v>
      </c>
      <c r="AC68" s="150">
        <v>4.5134430814992396E-2</v>
      </c>
      <c r="AD68" s="150">
        <v>3.1162040456566543E-2</v>
      </c>
      <c r="AE68" s="150">
        <v>2.1420483886447367E-2</v>
      </c>
      <c r="AF68" s="150">
        <v>1.4679215102000329E-2</v>
      </c>
      <c r="AG68" s="150">
        <v>1.0038261618344551E-2</v>
      </c>
      <c r="AH68" s="150">
        <v>6.8546203473690203E-3</v>
      </c>
      <c r="AI68" s="150">
        <v>4.6760174451730922E-3</v>
      </c>
      <c r="AJ68" s="150">
        <v>3.1876699062546587E-3</v>
      </c>
      <c r="AK68" s="150">
        <v>2.1720449264228422E-3</v>
      </c>
      <c r="AL68" s="150">
        <v>1.4795397670014721E-3</v>
      </c>
      <c r="AM68" s="150">
        <v>0</v>
      </c>
    </row>
    <row r="69" spans="2:39" ht="14.25" customHeight="1" outlineLevel="1" x14ac:dyDescent="0.25">
      <c r="B69" s="84" t="str">
        <f>+rawCat!B67</f>
        <v>Offshore</v>
      </c>
      <c r="C69" s="84" t="str">
        <f>+rawCat!C67</f>
        <v>(GT) 0-+</v>
      </c>
      <c r="D69" s="150">
        <v>1</v>
      </c>
      <c r="E69" s="150">
        <v>1.0411899313501145</v>
      </c>
      <c r="F69" s="150">
        <v>1.0823798627002288</v>
      </c>
      <c r="G69" s="150">
        <v>1.0720823798627002</v>
      </c>
      <c r="H69" s="150">
        <v>1.0241704805492065</v>
      </c>
      <c r="I69" s="150">
        <v>1.0141322189308606</v>
      </c>
      <c r="J69" s="150">
        <v>1.0094912654472046</v>
      </c>
      <c r="K69" s="150">
        <v>1.0027499966627567</v>
      </c>
      <c r="L69" s="150">
        <v>0.99300844009263989</v>
      </c>
      <c r="M69" s="150">
        <v>0.97903604973421388</v>
      </c>
      <c r="N69" s="150">
        <v>0.9592085858607734</v>
      </c>
      <c r="O69" s="150">
        <v>0.93149545682168922</v>
      </c>
      <c r="P69" s="150">
        <v>0.89356944671326943</v>
      </c>
      <c r="Q69" s="150">
        <v>0.84313909665853437</v>
      </c>
      <c r="R69" s="150">
        <v>0.77858743833248245</v>
      </c>
      <c r="S69" s="150">
        <v>0.69987147611765843</v>
      </c>
      <c r="T69" s="150">
        <v>0.60936688607216138</v>
      </c>
      <c r="U69" s="150">
        <v>0.51208524027460323</v>
      </c>
      <c r="V69" s="150">
        <v>0.41480359447701698</v>
      </c>
      <c r="W69" s="150">
        <v>0.32429900443152276</v>
      </c>
      <c r="X69" s="150">
        <v>0.24558304221670274</v>
      </c>
      <c r="Y69" s="150">
        <v>0.18103138389067192</v>
      </c>
      <c r="Z69" s="150">
        <v>0.13060103383593688</v>
      </c>
      <c r="AA69" s="150">
        <v>9.267502372750766E-2</v>
      </c>
      <c r="AB69" s="150">
        <v>6.4961894688426114E-2</v>
      </c>
      <c r="AC69" s="150">
        <v>4.5134430814992396E-2</v>
      </c>
      <c r="AD69" s="150">
        <v>3.1162040456566543E-2</v>
      </c>
      <c r="AE69" s="150">
        <v>2.1420483886447367E-2</v>
      </c>
      <c r="AF69" s="150">
        <v>1.4679215102000329E-2</v>
      </c>
      <c r="AG69" s="150">
        <v>1.0038261618344551E-2</v>
      </c>
      <c r="AH69" s="150">
        <v>6.8546203473690203E-3</v>
      </c>
      <c r="AI69" s="150">
        <v>4.6760174451730922E-3</v>
      </c>
      <c r="AJ69" s="150">
        <v>3.1876699062546587E-3</v>
      </c>
      <c r="AK69" s="150">
        <v>2.1720449264228422E-3</v>
      </c>
      <c r="AL69" s="150">
        <v>1.4795397670014721E-3</v>
      </c>
      <c r="AM69" s="150">
        <v>0</v>
      </c>
    </row>
    <row r="70" spans="2:39" ht="14.25" customHeight="1" outlineLevel="1" x14ac:dyDescent="0.25">
      <c r="B70" s="84" t="str">
        <f>+rawCat!B68</f>
        <v>Bulk Carrier</v>
      </c>
      <c r="C70" s="84" t="str">
        <f>+rawCat!C68</f>
        <v>Default</v>
      </c>
      <c r="D70" s="150">
        <v>1</v>
      </c>
      <c r="E70" s="150">
        <v>1.0411899313501145</v>
      </c>
      <c r="F70" s="150">
        <v>1.0823798627002288</v>
      </c>
      <c r="G70" s="150">
        <v>1.0720823798627002</v>
      </c>
      <c r="H70" s="150">
        <v>1.0241704805492065</v>
      </c>
      <c r="I70" s="150">
        <v>1.0141322189308606</v>
      </c>
      <c r="J70" s="150">
        <v>1.0094912654472046</v>
      </c>
      <c r="K70" s="150">
        <v>1.0027499966627567</v>
      </c>
      <c r="L70" s="150">
        <v>0.99300844009263989</v>
      </c>
      <c r="M70" s="150">
        <v>0.97903604973421388</v>
      </c>
      <c r="N70" s="150">
        <v>0.9592085858607734</v>
      </c>
      <c r="O70" s="150">
        <v>0.93149545682168922</v>
      </c>
      <c r="P70" s="150">
        <v>0.89356944671326943</v>
      </c>
      <c r="Q70" s="150">
        <v>0.84313909665853437</v>
      </c>
      <c r="R70" s="150">
        <v>0.77858743833248245</v>
      </c>
      <c r="S70" s="150">
        <v>0.69987147611765843</v>
      </c>
      <c r="T70" s="150">
        <v>0.60936688607216138</v>
      </c>
      <c r="U70" s="150">
        <v>0.51208524027460323</v>
      </c>
      <c r="V70" s="150">
        <v>0.41480359447701698</v>
      </c>
      <c r="W70" s="150">
        <v>0.32429900443152276</v>
      </c>
      <c r="X70" s="150">
        <v>0.24558304221670274</v>
      </c>
      <c r="Y70" s="150">
        <v>0.18103138389067192</v>
      </c>
      <c r="Z70" s="150">
        <v>0.13060103383593688</v>
      </c>
      <c r="AA70" s="150">
        <v>9.267502372750766E-2</v>
      </c>
      <c r="AB70" s="150">
        <v>6.4961894688426114E-2</v>
      </c>
      <c r="AC70" s="150">
        <v>4.5134430814992396E-2</v>
      </c>
      <c r="AD70" s="150">
        <v>3.1162040456566543E-2</v>
      </c>
      <c r="AE70" s="150">
        <v>2.1420483886447367E-2</v>
      </c>
      <c r="AF70" s="150">
        <v>1.4679215102000329E-2</v>
      </c>
      <c r="AG70" s="150">
        <v>1.0038261618344551E-2</v>
      </c>
      <c r="AH70" s="150">
        <v>6.8546203473690203E-3</v>
      </c>
      <c r="AI70" s="150">
        <v>4.6760174451730922E-3</v>
      </c>
      <c r="AJ70" s="150">
        <v>3.1876699062546587E-3</v>
      </c>
      <c r="AK70" s="150">
        <v>2.1720449264228422E-3</v>
      </c>
      <c r="AL70" s="150">
        <v>1.4795397670014721E-3</v>
      </c>
      <c r="AM70" s="150">
        <v>0</v>
      </c>
    </row>
    <row r="71" spans="2:39" ht="14.25" customHeight="1" outlineLevel="1" x14ac:dyDescent="0.25">
      <c r="B71" s="84" t="str">
        <f>+rawCat!B69</f>
        <v>Chemical Tanker</v>
      </c>
      <c r="C71" s="84" t="str">
        <f>+rawCat!C69</f>
        <v>Default</v>
      </c>
      <c r="D71" s="150">
        <v>1</v>
      </c>
      <c r="E71" s="150">
        <v>1.0411899313501145</v>
      </c>
      <c r="F71" s="150">
        <v>1.0823798627002288</v>
      </c>
      <c r="G71" s="150">
        <v>1.0720823798627002</v>
      </c>
      <c r="H71" s="150">
        <v>1.0241704805492065</v>
      </c>
      <c r="I71" s="150">
        <v>1.0141322189308606</v>
      </c>
      <c r="J71" s="150">
        <v>1.0094912654472046</v>
      </c>
      <c r="K71" s="150">
        <v>1.0027499966627567</v>
      </c>
      <c r="L71" s="150">
        <v>0.99300844009263989</v>
      </c>
      <c r="M71" s="150">
        <v>0.97903604973421388</v>
      </c>
      <c r="N71" s="150">
        <v>0.9592085858607734</v>
      </c>
      <c r="O71" s="150">
        <v>0.93149545682168922</v>
      </c>
      <c r="P71" s="150">
        <v>0.89356944671326943</v>
      </c>
      <c r="Q71" s="150">
        <v>0.84313909665853437</v>
      </c>
      <c r="R71" s="150">
        <v>0.77858743833248245</v>
      </c>
      <c r="S71" s="150">
        <v>0.69987147611765843</v>
      </c>
      <c r="T71" s="150">
        <v>0.60936688607216138</v>
      </c>
      <c r="U71" s="150">
        <v>0.51208524027460323</v>
      </c>
      <c r="V71" s="150">
        <v>0.41480359447701698</v>
      </c>
      <c r="W71" s="150">
        <v>0.32429900443152276</v>
      </c>
      <c r="X71" s="150">
        <v>0.24558304221670274</v>
      </c>
      <c r="Y71" s="150">
        <v>0.18103138389067192</v>
      </c>
      <c r="Z71" s="150">
        <v>0.13060103383593688</v>
      </c>
      <c r="AA71" s="150">
        <v>9.267502372750766E-2</v>
      </c>
      <c r="AB71" s="150">
        <v>6.4961894688426114E-2</v>
      </c>
      <c r="AC71" s="150">
        <v>4.5134430814992396E-2</v>
      </c>
      <c r="AD71" s="150">
        <v>3.1162040456566543E-2</v>
      </c>
      <c r="AE71" s="150">
        <v>2.1420483886447367E-2</v>
      </c>
      <c r="AF71" s="150">
        <v>1.4679215102000329E-2</v>
      </c>
      <c r="AG71" s="150">
        <v>1.0038261618344551E-2</v>
      </c>
      <c r="AH71" s="150">
        <v>6.8546203473690203E-3</v>
      </c>
      <c r="AI71" s="150">
        <v>4.6760174451730922E-3</v>
      </c>
      <c r="AJ71" s="150">
        <v>3.1876699062546587E-3</v>
      </c>
      <c r="AK71" s="150">
        <v>2.1720449264228422E-3</v>
      </c>
      <c r="AL71" s="150">
        <v>1.4795397670014721E-3</v>
      </c>
      <c r="AM71" s="150">
        <v>0</v>
      </c>
    </row>
    <row r="72" spans="2:39" ht="14.25" customHeight="1" outlineLevel="1" x14ac:dyDescent="0.25">
      <c r="B72" s="84" t="str">
        <f>+rawCat!B70</f>
        <v>Container</v>
      </c>
      <c r="C72" s="84" t="str">
        <f>+rawCat!C70</f>
        <v>Default</v>
      </c>
      <c r="D72" s="150">
        <v>1</v>
      </c>
      <c r="E72" s="150">
        <v>1.0411899313501145</v>
      </c>
      <c r="F72" s="150">
        <v>1.0823798627002288</v>
      </c>
      <c r="G72" s="150">
        <v>1.0720823798627002</v>
      </c>
      <c r="H72" s="150">
        <v>1.0241704805492065</v>
      </c>
      <c r="I72" s="150">
        <v>1.0141322189308606</v>
      </c>
      <c r="J72" s="150">
        <v>1.0094912654472046</v>
      </c>
      <c r="K72" s="150">
        <v>1.0027499966627567</v>
      </c>
      <c r="L72" s="150">
        <v>0.99300844009263989</v>
      </c>
      <c r="M72" s="150">
        <v>0.97903604973421388</v>
      </c>
      <c r="N72" s="150">
        <v>0.9592085858607734</v>
      </c>
      <c r="O72" s="150">
        <v>0.93149545682168922</v>
      </c>
      <c r="P72" s="150">
        <v>0.89356944671326943</v>
      </c>
      <c r="Q72" s="150">
        <v>0.84313909665853437</v>
      </c>
      <c r="R72" s="150">
        <v>0.77858743833248245</v>
      </c>
      <c r="S72" s="150">
        <v>0.69987147611765843</v>
      </c>
      <c r="T72" s="150">
        <v>0.60936688607216138</v>
      </c>
      <c r="U72" s="150">
        <v>0.51208524027460323</v>
      </c>
      <c r="V72" s="150">
        <v>0.41480359447701698</v>
      </c>
      <c r="W72" s="150">
        <v>0.32429900443152276</v>
      </c>
      <c r="X72" s="150">
        <v>0.24558304221670274</v>
      </c>
      <c r="Y72" s="150">
        <v>0.18103138389067192</v>
      </c>
      <c r="Z72" s="150">
        <v>0.13060103383593688</v>
      </c>
      <c r="AA72" s="150">
        <v>9.267502372750766E-2</v>
      </c>
      <c r="AB72" s="150">
        <v>6.4961894688426114E-2</v>
      </c>
      <c r="AC72" s="150">
        <v>4.5134430814992396E-2</v>
      </c>
      <c r="AD72" s="150">
        <v>3.1162040456566543E-2</v>
      </c>
      <c r="AE72" s="150">
        <v>2.1420483886447367E-2</v>
      </c>
      <c r="AF72" s="150">
        <v>1.4679215102000329E-2</v>
      </c>
      <c r="AG72" s="150">
        <v>1.0038261618344551E-2</v>
      </c>
      <c r="AH72" s="150">
        <v>6.8546203473690203E-3</v>
      </c>
      <c r="AI72" s="150">
        <v>4.6760174451730922E-3</v>
      </c>
      <c r="AJ72" s="150">
        <v>3.1876699062546587E-3</v>
      </c>
      <c r="AK72" s="150">
        <v>2.1720449264228422E-3</v>
      </c>
      <c r="AL72" s="150">
        <v>1.4795397670014721E-3</v>
      </c>
      <c r="AM72" s="150">
        <v>0</v>
      </c>
    </row>
    <row r="73" spans="2:39" ht="14.25" customHeight="1" outlineLevel="1" x14ac:dyDescent="0.25">
      <c r="B73" s="84" t="str">
        <f>+rawCat!B71</f>
        <v>General Cargo</v>
      </c>
      <c r="C73" s="84" t="str">
        <f>+rawCat!C71</f>
        <v>Default</v>
      </c>
      <c r="D73" s="150">
        <v>1</v>
      </c>
      <c r="E73" s="150">
        <v>1.0411899313501145</v>
      </c>
      <c r="F73" s="150">
        <v>1.0823798627002288</v>
      </c>
      <c r="G73" s="150">
        <v>1.0720823798627002</v>
      </c>
      <c r="H73" s="150">
        <v>1.0241704805492065</v>
      </c>
      <c r="I73" s="150">
        <v>1.0141322189308606</v>
      </c>
      <c r="J73" s="150">
        <v>1.0094912654472046</v>
      </c>
      <c r="K73" s="150">
        <v>1.0027499966627567</v>
      </c>
      <c r="L73" s="150">
        <v>0.99300844009263989</v>
      </c>
      <c r="M73" s="150">
        <v>0.97903604973421388</v>
      </c>
      <c r="N73" s="150">
        <v>0.9592085858607734</v>
      </c>
      <c r="O73" s="150">
        <v>0.93149545682168922</v>
      </c>
      <c r="P73" s="150">
        <v>0.89356944671326943</v>
      </c>
      <c r="Q73" s="150">
        <v>0.84313909665853437</v>
      </c>
      <c r="R73" s="150">
        <v>0.77858743833248245</v>
      </c>
      <c r="S73" s="150">
        <v>0.69987147611765843</v>
      </c>
      <c r="T73" s="150">
        <v>0.60936688607216138</v>
      </c>
      <c r="U73" s="150">
        <v>0.51208524027460323</v>
      </c>
      <c r="V73" s="150">
        <v>0.41480359447701698</v>
      </c>
      <c r="W73" s="150">
        <v>0.32429900443152276</v>
      </c>
      <c r="X73" s="150">
        <v>0.24558304221670274</v>
      </c>
      <c r="Y73" s="150">
        <v>0.18103138389067192</v>
      </c>
      <c r="Z73" s="150">
        <v>0.13060103383593688</v>
      </c>
      <c r="AA73" s="150">
        <v>9.267502372750766E-2</v>
      </c>
      <c r="AB73" s="150">
        <v>6.4961894688426114E-2</v>
      </c>
      <c r="AC73" s="150">
        <v>4.5134430814992396E-2</v>
      </c>
      <c r="AD73" s="150">
        <v>3.1162040456566543E-2</v>
      </c>
      <c r="AE73" s="150">
        <v>2.1420483886447367E-2</v>
      </c>
      <c r="AF73" s="150">
        <v>1.4679215102000329E-2</v>
      </c>
      <c r="AG73" s="150">
        <v>1.0038261618344551E-2</v>
      </c>
      <c r="AH73" s="150">
        <v>6.8546203473690203E-3</v>
      </c>
      <c r="AI73" s="150">
        <v>4.6760174451730922E-3</v>
      </c>
      <c r="AJ73" s="150">
        <v>3.1876699062546587E-3</v>
      </c>
      <c r="AK73" s="150">
        <v>2.1720449264228422E-3</v>
      </c>
      <c r="AL73" s="150">
        <v>1.4795397670014721E-3</v>
      </c>
      <c r="AM73" s="150">
        <v>0</v>
      </c>
    </row>
    <row r="74" spans="2:39" ht="14.25" customHeight="1" outlineLevel="1" x14ac:dyDescent="0.25">
      <c r="B74" s="84" t="str">
        <f>+rawCat!B72</f>
        <v>Liquefied Gas Tanker</v>
      </c>
      <c r="C74" s="84" t="str">
        <f>+rawCat!C72</f>
        <v>Default</v>
      </c>
      <c r="D74" s="150">
        <v>1</v>
      </c>
      <c r="E74" s="150">
        <v>1.0411899313501145</v>
      </c>
      <c r="F74" s="150">
        <v>1.0823798627002288</v>
      </c>
      <c r="G74" s="150">
        <v>1.0720823798627002</v>
      </c>
      <c r="H74" s="150">
        <v>1.0241704805492065</v>
      </c>
      <c r="I74" s="150">
        <v>1.0141322189308606</v>
      </c>
      <c r="J74" s="150">
        <v>1.0094912654472046</v>
      </c>
      <c r="K74" s="150">
        <v>1.0027499966627567</v>
      </c>
      <c r="L74" s="150">
        <v>0.99300844009263989</v>
      </c>
      <c r="M74" s="150">
        <v>0.97903604973421388</v>
      </c>
      <c r="N74" s="150">
        <v>0.9592085858607734</v>
      </c>
      <c r="O74" s="150">
        <v>0.93149545682168922</v>
      </c>
      <c r="P74" s="150">
        <v>0.89356944671326943</v>
      </c>
      <c r="Q74" s="150">
        <v>0.84313909665853437</v>
      </c>
      <c r="R74" s="150">
        <v>0.77858743833248245</v>
      </c>
      <c r="S74" s="150">
        <v>0.69987147611765843</v>
      </c>
      <c r="T74" s="150">
        <v>0.60936688607216138</v>
      </c>
      <c r="U74" s="150">
        <v>0.51208524027460323</v>
      </c>
      <c r="V74" s="150">
        <v>0.41480359447701698</v>
      </c>
      <c r="W74" s="150">
        <v>0.32429900443152276</v>
      </c>
      <c r="X74" s="150">
        <v>0.24558304221670274</v>
      </c>
      <c r="Y74" s="150">
        <v>0.18103138389067192</v>
      </c>
      <c r="Z74" s="150">
        <v>0.13060103383593688</v>
      </c>
      <c r="AA74" s="150">
        <v>9.267502372750766E-2</v>
      </c>
      <c r="AB74" s="150">
        <v>6.4961894688426114E-2</v>
      </c>
      <c r="AC74" s="150">
        <v>4.5134430814992396E-2</v>
      </c>
      <c r="AD74" s="150">
        <v>3.1162040456566543E-2</v>
      </c>
      <c r="AE74" s="150">
        <v>2.1420483886447367E-2</v>
      </c>
      <c r="AF74" s="150">
        <v>1.4679215102000329E-2</v>
      </c>
      <c r="AG74" s="150">
        <v>1.0038261618344551E-2</v>
      </c>
      <c r="AH74" s="150">
        <v>6.8546203473690203E-3</v>
      </c>
      <c r="AI74" s="150">
        <v>4.6760174451730922E-3</v>
      </c>
      <c r="AJ74" s="150">
        <v>3.1876699062546587E-3</v>
      </c>
      <c r="AK74" s="150">
        <v>2.1720449264228422E-3</v>
      </c>
      <c r="AL74" s="150">
        <v>1.4795397670014721E-3</v>
      </c>
      <c r="AM74" s="150">
        <v>0</v>
      </c>
    </row>
    <row r="75" spans="2:39" ht="14.25" customHeight="1" outlineLevel="1" x14ac:dyDescent="0.25">
      <c r="B75" s="84" t="str">
        <f>+rawCat!B73</f>
        <v>Oil Tanker</v>
      </c>
      <c r="C75" s="84" t="str">
        <f>+rawCat!C73</f>
        <v>Default</v>
      </c>
      <c r="D75" s="150">
        <v>1</v>
      </c>
      <c r="E75" s="150">
        <v>1.0411899313501145</v>
      </c>
      <c r="F75" s="150">
        <v>1.0823798627002288</v>
      </c>
      <c r="G75" s="150">
        <v>1.0720823798627002</v>
      </c>
      <c r="H75" s="150">
        <v>1.0241704805492065</v>
      </c>
      <c r="I75" s="150">
        <v>1.0141322189308606</v>
      </c>
      <c r="J75" s="150">
        <v>1.0094912654472046</v>
      </c>
      <c r="K75" s="150">
        <v>1.0027499966627567</v>
      </c>
      <c r="L75" s="150">
        <v>0.99300844009263989</v>
      </c>
      <c r="M75" s="150">
        <v>0.97903604973421388</v>
      </c>
      <c r="N75" s="150">
        <v>0.9592085858607734</v>
      </c>
      <c r="O75" s="150">
        <v>0.93149545682168922</v>
      </c>
      <c r="P75" s="150">
        <v>0.89356944671326943</v>
      </c>
      <c r="Q75" s="150">
        <v>0.84313909665853437</v>
      </c>
      <c r="R75" s="150">
        <v>0.77858743833248245</v>
      </c>
      <c r="S75" s="150">
        <v>0.69987147611765843</v>
      </c>
      <c r="T75" s="150">
        <v>0.60936688607216138</v>
      </c>
      <c r="U75" s="150">
        <v>0.51208524027460323</v>
      </c>
      <c r="V75" s="150">
        <v>0.41480359447701698</v>
      </c>
      <c r="W75" s="150">
        <v>0.32429900443152276</v>
      </c>
      <c r="X75" s="150">
        <v>0.24558304221670274</v>
      </c>
      <c r="Y75" s="150">
        <v>0.18103138389067192</v>
      </c>
      <c r="Z75" s="150">
        <v>0.13060103383593688</v>
      </c>
      <c r="AA75" s="150">
        <v>9.267502372750766E-2</v>
      </c>
      <c r="AB75" s="150">
        <v>6.4961894688426114E-2</v>
      </c>
      <c r="AC75" s="150">
        <v>4.5134430814992396E-2</v>
      </c>
      <c r="AD75" s="150">
        <v>3.1162040456566543E-2</v>
      </c>
      <c r="AE75" s="150">
        <v>2.1420483886447367E-2</v>
      </c>
      <c r="AF75" s="150">
        <v>1.4679215102000329E-2</v>
      </c>
      <c r="AG75" s="150">
        <v>1.0038261618344551E-2</v>
      </c>
      <c r="AH75" s="150">
        <v>6.8546203473690203E-3</v>
      </c>
      <c r="AI75" s="150">
        <v>4.6760174451730922E-3</v>
      </c>
      <c r="AJ75" s="150">
        <v>3.1876699062546587E-3</v>
      </c>
      <c r="AK75" s="150">
        <v>2.1720449264228422E-3</v>
      </c>
      <c r="AL75" s="150">
        <v>1.4795397670014721E-3</v>
      </c>
      <c r="AM75" s="150">
        <v>0</v>
      </c>
    </row>
    <row r="76" spans="2:39" ht="14.25" customHeight="1" outlineLevel="1" x14ac:dyDescent="0.25">
      <c r="B76" s="84" t="str">
        <f>+rawCat!B74</f>
        <v>Other Liquids Tankers</v>
      </c>
      <c r="C76" s="84" t="str">
        <f>+rawCat!C74</f>
        <v>Default</v>
      </c>
      <c r="D76" s="150">
        <v>1</v>
      </c>
      <c r="E76" s="150">
        <v>1.0411899313501145</v>
      </c>
      <c r="F76" s="150">
        <v>1.0823798627002288</v>
      </c>
      <c r="G76" s="150">
        <v>1.0720823798627002</v>
      </c>
      <c r="H76" s="150">
        <v>1.0241704805492065</v>
      </c>
      <c r="I76" s="150">
        <v>1.0141322189308606</v>
      </c>
      <c r="J76" s="150">
        <v>1.0094912654472046</v>
      </c>
      <c r="K76" s="150">
        <v>1.0027499966627567</v>
      </c>
      <c r="L76" s="150">
        <v>0.99300844009263989</v>
      </c>
      <c r="M76" s="150">
        <v>0.97903604973421388</v>
      </c>
      <c r="N76" s="150">
        <v>0.9592085858607734</v>
      </c>
      <c r="O76" s="150">
        <v>0.93149545682168922</v>
      </c>
      <c r="P76" s="150">
        <v>0.89356944671326943</v>
      </c>
      <c r="Q76" s="150">
        <v>0.84313909665853437</v>
      </c>
      <c r="R76" s="150">
        <v>0.77858743833248245</v>
      </c>
      <c r="S76" s="150">
        <v>0.69987147611765843</v>
      </c>
      <c r="T76" s="150">
        <v>0.60936688607216138</v>
      </c>
      <c r="U76" s="150">
        <v>0.51208524027460323</v>
      </c>
      <c r="V76" s="150">
        <v>0.41480359447701698</v>
      </c>
      <c r="W76" s="150">
        <v>0.32429900443152276</v>
      </c>
      <c r="X76" s="150">
        <v>0.24558304221670274</v>
      </c>
      <c r="Y76" s="150">
        <v>0.18103138389067192</v>
      </c>
      <c r="Z76" s="150">
        <v>0.13060103383593688</v>
      </c>
      <c r="AA76" s="150">
        <v>9.267502372750766E-2</v>
      </c>
      <c r="AB76" s="150">
        <v>6.4961894688426114E-2</v>
      </c>
      <c r="AC76" s="150">
        <v>4.5134430814992396E-2</v>
      </c>
      <c r="AD76" s="150">
        <v>3.1162040456566543E-2</v>
      </c>
      <c r="AE76" s="150">
        <v>2.1420483886447367E-2</v>
      </c>
      <c r="AF76" s="150">
        <v>1.4679215102000329E-2</v>
      </c>
      <c r="AG76" s="150">
        <v>1.0038261618344551E-2</v>
      </c>
      <c r="AH76" s="150">
        <v>6.8546203473690203E-3</v>
      </c>
      <c r="AI76" s="150">
        <v>4.6760174451730922E-3</v>
      </c>
      <c r="AJ76" s="150">
        <v>3.1876699062546587E-3</v>
      </c>
      <c r="AK76" s="150">
        <v>2.1720449264228422E-3</v>
      </c>
      <c r="AL76" s="150">
        <v>1.4795397670014721E-3</v>
      </c>
      <c r="AM76" s="150">
        <v>0</v>
      </c>
    </row>
    <row r="77" spans="2:39" ht="14.25" customHeight="1" outlineLevel="1" x14ac:dyDescent="0.25">
      <c r="B77" s="84" t="str">
        <f>+rawCat!B75</f>
        <v>Ferry Passenger Only</v>
      </c>
      <c r="C77" s="84" t="str">
        <f>+rawCat!C75</f>
        <v>Default</v>
      </c>
      <c r="D77" s="150">
        <v>1</v>
      </c>
      <c r="E77" s="150">
        <v>1.0411899313501145</v>
      </c>
      <c r="F77" s="150">
        <v>1.0823798627002288</v>
      </c>
      <c r="G77" s="150">
        <v>1.0720823798627002</v>
      </c>
      <c r="H77" s="150">
        <v>1.0241704805492065</v>
      </c>
      <c r="I77" s="150">
        <v>1.0141322189308606</v>
      </c>
      <c r="J77" s="150">
        <v>1.0094912654472046</v>
      </c>
      <c r="K77" s="150">
        <v>1.0027499966627567</v>
      </c>
      <c r="L77" s="150">
        <v>0.99300844009263989</v>
      </c>
      <c r="M77" s="150">
        <v>0.97903604973421388</v>
      </c>
      <c r="N77" s="150">
        <v>0.9592085858607734</v>
      </c>
      <c r="O77" s="150">
        <v>0.93149545682168922</v>
      </c>
      <c r="P77" s="150">
        <v>0.89356944671326943</v>
      </c>
      <c r="Q77" s="150">
        <v>0.84313909665853437</v>
      </c>
      <c r="R77" s="150">
        <v>0.77858743833248245</v>
      </c>
      <c r="S77" s="150">
        <v>0.69987147611765843</v>
      </c>
      <c r="T77" s="150">
        <v>0.60936688607216138</v>
      </c>
      <c r="U77" s="150">
        <v>0.51208524027460323</v>
      </c>
      <c r="V77" s="150">
        <v>0.41480359447701698</v>
      </c>
      <c r="W77" s="150">
        <v>0.32429900443152276</v>
      </c>
      <c r="X77" s="150">
        <v>0.24558304221670274</v>
      </c>
      <c r="Y77" s="150">
        <v>0.18103138389067192</v>
      </c>
      <c r="Z77" s="150">
        <v>0.13060103383593688</v>
      </c>
      <c r="AA77" s="150">
        <v>9.267502372750766E-2</v>
      </c>
      <c r="AB77" s="150">
        <v>6.4961894688426114E-2</v>
      </c>
      <c r="AC77" s="150">
        <v>4.5134430814992396E-2</v>
      </c>
      <c r="AD77" s="150">
        <v>3.1162040456566543E-2</v>
      </c>
      <c r="AE77" s="150">
        <v>2.1420483886447367E-2</v>
      </c>
      <c r="AF77" s="150">
        <v>1.4679215102000329E-2</v>
      </c>
      <c r="AG77" s="150">
        <v>1.0038261618344551E-2</v>
      </c>
      <c r="AH77" s="150">
        <v>6.8546203473690203E-3</v>
      </c>
      <c r="AI77" s="150">
        <v>4.6760174451730922E-3</v>
      </c>
      <c r="AJ77" s="150">
        <v>3.1876699062546587E-3</v>
      </c>
      <c r="AK77" s="150">
        <v>2.1720449264228422E-3</v>
      </c>
      <c r="AL77" s="150">
        <v>1.4795397670014721E-3</v>
      </c>
      <c r="AM77" s="150">
        <v>0</v>
      </c>
    </row>
    <row r="78" spans="2:39" ht="14.25" customHeight="1" outlineLevel="1" x14ac:dyDescent="0.25">
      <c r="B78" s="84" t="str">
        <f>+rawCat!B76</f>
        <v>Cruise</v>
      </c>
      <c r="C78" s="84" t="str">
        <f>+rawCat!C76</f>
        <v>Default</v>
      </c>
      <c r="D78" s="150">
        <v>1</v>
      </c>
      <c r="E78" s="150">
        <v>1.0411899313501145</v>
      </c>
      <c r="F78" s="150">
        <v>1.0823798627002288</v>
      </c>
      <c r="G78" s="150">
        <v>1.0720823798627002</v>
      </c>
      <c r="H78" s="150">
        <v>1.0241704805492065</v>
      </c>
      <c r="I78" s="150">
        <v>1.0141322189308606</v>
      </c>
      <c r="J78" s="150">
        <v>1.0094912654472046</v>
      </c>
      <c r="K78" s="150">
        <v>1.0027499966627567</v>
      </c>
      <c r="L78" s="150">
        <v>0.99300844009263989</v>
      </c>
      <c r="M78" s="150">
        <v>0.97903604973421388</v>
      </c>
      <c r="N78" s="150">
        <v>0.9592085858607734</v>
      </c>
      <c r="O78" s="150">
        <v>0.93149545682168922</v>
      </c>
      <c r="P78" s="150">
        <v>0.89356944671326943</v>
      </c>
      <c r="Q78" s="150">
        <v>0.84313909665853437</v>
      </c>
      <c r="R78" s="150">
        <v>0.77858743833248245</v>
      </c>
      <c r="S78" s="150">
        <v>0.69987147611765843</v>
      </c>
      <c r="T78" s="150">
        <v>0.60936688607216138</v>
      </c>
      <c r="U78" s="150">
        <v>0.51208524027460323</v>
      </c>
      <c r="V78" s="150">
        <v>0.41480359447701698</v>
      </c>
      <c r="W78" s="150">
        <v>0.32429900443152276</v>
      </c>
      <c r="X78" s="150">
        <v>0.24558304221670274</v>
      </c>
      <c r="Y78" s="150">
        <v>0.18103138389067192</v>
      </c>
      <c r="Z78" s="150">
        <v>0.13060103383593688</v>
      </c>
      <c r="AA78" s="150">
        <v>9.267502372750766E-2</v>
      </c>
      <c r="AB78" s="150">
        <v>6.4961894688426114E-2</v>
      </c>
      <c r="AC78" s="150">
        <v>4.5134430814992396E-2</v>
      </c>
      <c r="AD78" s="150">
        <v>3.1162040456566543E-2</v>
      </c>
      <c r="AE78" s="150">
        <v>2.1420483886447367E-2</v>
      </c>
      <c r="AF78" s="150">
        <v>1.4679215102000329E-2</v>
      </c>
      <c r="AG78" s="150">
        <v>1.0038261618344551E-2</v>
      </c>
      <c r="AH78" s="150">
        <v>6.8546203473690203E-3</v>
      </c>
      <c r="AI78" s="150">
        <v>4.6760174451730922E-3</v>
      </c>
      <c r="AJ78" s="150">
        <v>3.1876699062546587E-3</v>
      </c>
      <c r="AK78" s="150">
        <v>2.1720449264228422E-3</v>
      </c>
      <c r="AL78" s="150">
        <v>1.4795397670014721E-3</v>
      </c>
      <c r="AM78" s="150">
        <v>0</v>
      </c>
    </row>
    <row r="79" spans="2:39" ht="14.25" customHeight="1" outlineLevel="1" x14ac:dyDescent="0.25">
      <c r="B79" s="84" t="str">
        <f>+rawCat!B77</f>
        <v>Ferry RoRo and Passenger</v>
      </c>
      <c r="C79" s="84" t="str">
        <f>+rawCat!C77</f>
        <v>Default</v>
      </c>
      <c r="D79" s="150">
        <v>1</v>
      </c>
      <c r="E79" s="150">
        <v>1.0411899313501145</v>
      </c>
      <c r="F79" s="150">
        <v>1.0823798627002288</v>
      </c>
      <c r="G79" s="150">
        <v>1.0720823798627002</v>
      </c>
      <c r="H79" s="150">
        <v>1.0241704805492065</v>
      </c>
      <c r="I79" s="150">
        <v>1.0141322189308606</v>
      </c>
      <c r="J79" s="150">
        <v>1.0094912654472046</v>
      </c>
      <c r="K79" s="150">
        <v>1.0027499966627567</v>
      </c>
      <c r="L79" s="150">
        <v>0.99300844009263989</v>
      </c>
      <c r="M79" s="150">
        <v>0.97903604973421388</v>
      </c>
      <c r="N79" s="150">
        <v>0.9592085858607734</v>
      </c>
      <c r="O79" s="150">
        <v>0.93149545682168922</v>
      </c>
      <c r="P79" s="150">
        <v>0.89356944671326943</v>
      </c>
      <c r="Q79" s="150">
        <v>0.84313909665853437</v>
      </c>
      <c r="R79" s="150">
        <v>0.77858743833248245</v>
      </c>
      <c r="S79" s="150">
        <v>0.69987147611765843</v>
      </c>
      <c r="T79" s="150">
        <v>0.60936688607216138</v>
      </c>
      <c r="U79" s="150">
        <v>0.51208524027460323</v>
      </c>
      <c r="V79" s="150">
        <v>0.41480359447701698</v>
      </c>
      <c r="W79" s="150">
        <v>0.32429900443152276</v>
      </c>
      <c r="X79" s="150">
        <v>0.24558304221670274</v>
      </c>
      <c r="Y79" s="150">
        <v>0.18103138389067192</v>
      </c>
      <c r="Z79" s="150">
        <v>0.13060103383593688</v>
      </c>
      <c r="AA79" s="150">
        <v>9.267502372750766E-2</v>
      </c>
      <c r="AB79" s="150">
        <v>6.4961894688426114E-2</v>
      </c>
      <c r="AC79" s="150">
        <v>4.5134430814992396E-2</v>
      </c>
      <c r="AD79" s="150">
        <v>3.1162040456566543E-2</v>
      </c>
      <c r="AE79" s="150">
        <v>2.1420483886447367E-2</v>
      </c>
      <c r="AF79" s="150">
        <v>1.4679215102000329E-2</v>
      </c>
      <c r="AG79" s="150">
        <v>1.0038261618344551E-2</v>
      </c>
      <c r="AH79" s="150">
        <v>6.8546203473690203E-3</v>
      </c>
      <c r="AI79" s="150">
        <v>4.6760174451730922E-3</v>
      </c>
      <c r="AJ79" s="150">
        <v>3.1876699062546587E-3</v>
      </c>
      <c r="AK79" s="150">
        <v>2.1720449264228422E-3</v>
      </c>
      <c r="AL79" s="150">
        <v>1.4795397670014721E-3</v>
      </c>
      <c r="AM79" s="150">
        <v>0</v>
      </c>
    </row>
    <row r="80" spans="2:39" ht="14.25" customHeight="1" outlineLevel="1" x14ac:dyDescent="0.25">
      <c r="B80" s="84" t="str">
        <f>+rawCat!B78</f>
        <v>Refrigerated Bulk</v>
      </c>
      <c r="C80" s="84" t="str">
        <f>+rawCat!C78</f>
        <v>Default</v>
      </c>
      <c r="D80" s="150">
        <v>1</v>
      </c>
      <c r="E80" s="150">
        <v>1.0411899313501145</v>
      </c>
      <c r="F80" s="150">
        <v>1.0823798627002288</v>
      </c>
      <c r="G80" s="150">
        <v>1.0720823798627002</v>
      </c>
      <c r="H80" s="150">
        <v>1.0241704805492065</v>
      </c>
      <c r="I80" s="150">
        <v>1.0141322189308606</v>
      </c>
      <c r="J80" s="150">
        <v>1.0094912654472046</v>
      </c>
      <c r="K80" s="150">
        <v>1.0027499966627567</v>
      </c>
      <c r="L80" s="150">
        <v>0.99300844009263989</v>
      </c>
      <c r="M80" s="150">
        <v>0.97903604973421388</v>
      </c>
      <c r="N80" s="150">
        <v>0.9592085858607734</v>
      </c>
      <c r="O80" s="150">
        <v>0.93149545682168922</v>
      </c>
      <c r="P80" s="150">
        <v>0.89356944671326943</v>
      </c>
      <c r="Q80" s="150">
        <v>0.84313909665853437</v>
      </c>
      <c r="R80" s="150">
        <v>0.77858743833248245</v>
      </c>
      <c r="S80" s="150">
        <v>0.69987147611765843</v>
      </c>
      <c r="T80" s="150">
        <v>0.60936688607216138</v>
      </c>
      <c r="U80" s="150">
        <v>0.51208524027460323</v>
      </c>
      <c r="V80" s="150">
        <v>0.41480359447701698</v>
      </c>
      <c r="W80" s="150">
        <v>0.32429900443152276</v>
      </c>
      <c r="X80" s="150">
        <v>0.24558304221670274</v>
      </c>
      <c r="Y80" s="150">
        <v>0.18103138389067192</v>
      </c>
      <c r="Z80" s="150">
        <v>0.13060103383593688</v>
      </c>
      <c r="AA80" s="150">
        <v>9.267502372750766E-2</v>
      </c>
      <c r="AB80" s="150">
        <v>6.4961894688426114E-2</v>
      </c>
      <c r="AC80" s="150">
        <v>4.5134430814992396E-2</v>
      </c>
      <c r="AD80" s="150">
        <v>3.1162040456566543E-2</v>
      </c>
      <c r="AE80" s="150">
        <v>2.1420483886447367E-2</v>
      </c>
      <c r="AF80" s="150">
        <v>1.4679215102000329E-2</v>
      </c>
      <c r="AG80" s="150">
        <v>1.0038261618344551E-2</v>
      </c>
      <c r="AH80" s="150">
        <v>6.8546203473690203E-3</v>
      </c>
      <c r="AI80" s="150">
        <v>4.6760174451730922E-3</v>
      </c>
      <c r="AJ80" s="150">
        <v>3.1876699062546587E-3</v>
      </c>
      <c r="AK80" s="150">
        <v>2.1720449264228422E-3</v>
      </c>
      <c r="AL80" s="150">
        <v>1.4795397670014721E-3</v>
      </c>
      <c r="AM80" s="150">
        <v>0</v>
      </c>
    </row>
    <row r="81" spans="2:39" ht="14.25" customHeight="1" outlineLevel="1" x14ac:dyDescent="0.25">
      <c r="B81" s="84" t="str">
        <f>+rawCat!B79</f>
        <v>RoRo</v>
      </c>
      <c r="C81" s="84" t="str">
        <f>+rawCat!C79</f>
        <v>Default</v>
      </c>
      <c r="D81" s="150">
        <v>1</v>
      </c>
      <c r="E81" s="150">
        <v>1.0411899313501145</v>
      </c>
      <c r="F81" s="150">
        <v>1.0823798627002288</v>
      </c>
      <c r="G81" s="150">
        <v>1.0720823798627002</v>
      </c>
      <c r="H81" s="150">
        <v>1.0241704805492065</v>
      </c>
      <c r="I81" s="150">
        <v>1.0141322189308606</v>
      </c>
      <c r="J81" s="150">
        <v>1.0094912654472046</v>
      </c>
      <c r="K81" s="150">
        <v>1.0027499966627567</v>
      </c>
      <c r="L81" s="150">
        <v>0.99300844009263989</v>
      </c>
      <c r="M81" s="150">
        <v>0.97903604973421388</v>
      </c>
      <c r="N81" s="150">
        <v>0.9592085858607734</v>
      </c>
      <c r="O81" s="150">
        <v>0.93149545682168922</v>
      </c>
      <c r="P81" s="150">
        <v>0.89356944671326943</v>
      </c>
      <c r="Q81" s="150">
        <v>0.84313909665853437</v>
      </c>
      <c r="R81" s="150">
        <v>0.77858743833248245</v>
      </c>
      <c r="S81" s="150">
        <v>0.69987147611765843</v>
      </c>
      <c r="T81" s="150">
        <v>0.60936688607216138</v>
      </c>
      <c r="U81" s="150">
        <v>0.51208524027460323</v>
      </c>
      <c r="V81" s="150">
        <v>0.41480359447701698</v>
      </c>
      <c r="W81" s="150">
        <v>0.32429900443152276</v>
      </c>
      <c r="X81" s="150">
        <v>0.24558304221670274</v>
      </c>
      <c r="Y81" s="150">
        <v>0.18103138389067192</v>
      </c>
      <c r="Z81" s="150">
        <v>0.13060103383593688</v>
      </c>
      <c r="AA81" s="150">
        <v>9.267502372750766E-2</v>
      </c>
      <c r="AB81" s="150">
        <v>6.4961894688426114E-2</v>
      </c>
      <c r="AC81" s="150">
        <v>4.5134430814992396E-2</v>
      </c>
      <c r="AD81" s="150">
        <v>3.1162040456566543E-2</v>
      </c>
      <c r="AE81" s="150">
        <v>2.1420483886447367E-2</v>
      </c>
      <c r="AF81" s="150">
        <v>1.4679215102000329E-2</v>
      </c>
      <c r="AG81" s="150">
        <v>1.0038261618344551E-2</v>
      </c>
      <c r="AH81" s="150">
        <v>6.8546203473690203E-3</v>
      </c>
      <c r="AI81" s="150">
        <v>4.6760174451730922E-3</v>
      </c>
      <c r="AJ81" s="150">
        <v>3.1876699062546587E-3</v>
      </c>
      <c r="AK81" s="150">
        <v>2.1720449264228422E-3</v>
      </c>
      <c r="AL81" s="150">
        <v>1.4795397670014721E-3</v>
      </c>
      <c r="AM81" s="150">
        <v>0</v>
      </c>
    </row>
    <row r="82" spans="2:39" ht="14.25" customHeight="1" outlineLevel="1" x14ac:dyDescent="0.25">
      <c r="B82" s="84" t="str">
        <f>+rawCat!B80</f>
        <v>Vehicle Carrier</v>
      </c>
      <c r="C82" s="84" t="str">
        <f>+rawCat!C80</f>
        <v>Default</v>
      </c>
      <c r="D82" s="150">
        <v>1</v>
      </c>
      <c r="E82" s="150">
        <v>1.0411899313501145</v>
      </c>
      <c r="F82" s="150">
        <v>1.0823798627002288</v>
      </c>
      <c r="G82" s="150">
        <v>1.0720823798627002</v>
      </c>
      <c r="H82" s="150">
        <v>1.0241704805492065</v>
      </c>
      <c r="I82" s="150">
        <v>1.0141322189308606</v>
      </c>
      <c r="J82" s="150">
        <v>1.0094912654472046</v>
      </c>
      <c r="K82" s="150">
        <v>1.0027499966627567</v>
      </c>
      <c r="L82" s="150">
        <v>0.99300844009263989</v>
      </c>
      <c r="M82" s="150">
        <v>0.97903604973421388</v>
      </c>
      <c r="N82" s="150">
        <v>0.9592085858607734</v>
      </c>
      <c r="O82" s="150">
        <v>0.93149545682168922</v>
      </c>
      <c r="P82" s="150">
        <v>0.89356944671326943</v>
      </c>
      <c r="Q82" s="150">
        <v>0.84313909665853437</v>
      </c>
      <c r="R82" s="150">
        <v>0.77858743833248245</v>
      </c>
      <c r="S82" s="150">
        <v>0.69987147611765843</v>
      </c>
      <c r="T82" s="150">
        <v>0.60936688607216138</v>
      </c>
      <c r="U82" s="150">
        <v>0.51208524027460323</v>
      </c>
      <c r="V82" s="150">
        <v>0.41480359447701698</v>
      </c>
      <c r="W82" s="150">
        <v>0.32429900443152276</v>
      </c>
      <c r="X82" s="150">
        <v>0.24558304221670274</v>
      </c>
      <c r="Y82" s="150">
        <v>0.18103138389067192</v>
      </c>
      <c r="Z82" s="150">
        <v>0.13060103383593688</v>
      </c>
      <c r="AA82" s="150">
        <v>9.267502372750766E-2</v>
      </c>
      <c r="AB82" s="150">
        <v>6.4961894688426114E-2</v>
      </c>
      <c r="AC82" s="150">
        <v>4.5134430814992396E-2</v>
      </c>
      <c r="AD82" s="150">
        <v>3.1162040456566543E-2</v>
      </c>
      <c r="AE82" s="150">
        <v>2.1420483886447367E-2</v>
      </c>
      <c r="AF82" s="150">
        <v>1.4679215102000329E-2</v>
      </c>
      <c r="AG82" s="150">
        <v>1.0038261618344551E-2</v>
      </c>
      <c r="AH82" s="150">
        <v>6.8546203473690203E-3</v>
      </c>
      <c r="AI82" s="150">
        <v>4.6760174451730922E-3</v>
      </c>
      <c r="AJ82" s="150">
        <v>3.1876699062546587E-3</v>
      </c>
      <c r="AK82" s="150">
        <v>2.1720449264228422E-3</v>
      </c>
      <c r="AL82" s="150">
        <v>1.4795397670014721E-3</v>
      </c>
      <c r="AM82" s="150">
        <v>0</v>
      </c>
    </row>
    <row r="83" spans="2:39" ht="14.25" customHeight="1" outlineLevel="1" x14ac:dyDescent="0.25">
      <c r="B83" s="84" t="str">
        <f>+rawCat!B81</f>
        <v>Offshore</v>
      </c>
      <c r="C83" s="84" t="str">
        <f>+rawCat!C81</f>
        <v>Default</v>
      </c>
      <c r="D83" s="150">
        <v>1</v>
      </c>
      <c r="E83" s="150">
        <v>1.0411899313501145</v>
      </c>
      <c r="F83" s="150">
        <v>1.0823798627002288</v>
      </c>
      <c r="G83" s="150">
        <v>1.0720823798627002</v>
      </c>
      <c r="H83" s="150">
        <v>1.0241704805492065</v>
      </c>
      <c r="I83" s="150">
        <v>1.0141322189308606</v>
      </c>
      <c r="J83" s="150">
        <v>1.0094912654472046</v>
      </c>
      <c r="K83" s="150">
        <v>1.0027499966627567</v>
      </c>
      <c r="L83" s="150">
        <v>0.99300844009263989</v>
      </c>
      <c r="M83" s="150">
        <v>0.97903604973421388</v>
      </c>
      <c r="N83" s="150">
        <v>0.9592085858607734</v>
      </c>
      <c r="O83" s="150">
        <v>0.93149545682168922</v>
      </c>
      <c r="P83" s="150">
        <v>0.89356944671326943</v>
      </c>
      <c r="Q83" s="150">
        <v>0.84313909665853437</v>
      </c>
      <c r="R83" s="150">
        <v>0.77858743833248245</v>
      </c>
      <c r="S83" s="150">
        <v>0.69987147611765843</v>
      </c>
      <c r="T83" s="150">
        <v>0.60936688607216138</v>
      </c>
      <c r="U83" s="150">
        <v>0.51208524027460323</v>
      </c>
      <c r="V83" s="150">
        <v>0.41480359447701698</v>
      </c>
      <c r="W83" s="150">
        <v>0.32429900443152276</v>
      </c>
      <c r="X83" s="150">
        <v>0.24558304221670274</v>
      </c>
      <c r="Y83" s="150">
        <v>0.18103138389067192</v>
      </c>
      <c r="Z83" s="150">
        <v>0.13060103383593688</v>
      </c>
      <c r="AA83" s="150">
        <v>9.267502372750766E-2</v>
      </c>
      <c r="AB83" s="150">
        <v>6.4961894688426114E-2</v>
      </c>
      <c r="AC83" s="150">
        <v>4.5134430814992396E-2</v>
      </c>
      <c r="AD83" s="150">
        <v>3.1162040456566543E-2</v>
      </c>
      <c r="AE83" s="150">
        <v>2.1420483886447367E-2</v>
      </c>
      <c r="AF83" s="150">
        <v>1.4679215102000329E-2</v>
      </c>
      <c r="AG83" s="150">
        <v>1.0038261618344551E-2</v>
      </c>
      <c r="AH83" s="150">
        <v>6.8546203473690203E-3</v>
      </c>
      <c r="AI83" s="150">
        <v>4.6760174451730922E-3</v>
      </c>
      <c r="AJ83" s="150">
        <v>3.1876699062546587E-3</v>
      </c>
      <c r="AK83" s="150">
        <v>2.1720449264228422E-3</v>
      </c>
      <c r="AL83" s="150">
        <v>1.4795397670014721E-3</v>
      </c>
      <c r="AM83" s="150">
        <v>0</v>
      </c>
    </row>
    <row r="84" spans="2:39" ht="14.25" customHeight="1" x14ac:dyDescent="0.25">
      <c r="M84" s="81"/>
      <c r="N84" s="81"/>
      <c r="O84" s="81"/>
      <c r="P84" s="81"/>
    </row>
    <row r="85" spans="2:39" ht="14.25" customHeight="1" x14ac:dyDescent="0.25">
      <c r="B85" s="135" t="s">
        <v>303</v>
      </c>
      <c r="C85" s="135"/>
    </row>
    <row r="86" spans="2:39" ht="14.25" customHeight="1" x14ac:dyDescent="0.25">
      <c r="B86" s="137" t="s">
        <v>304</v>
      </c>
      <c r="C86" s="137"/>
      <c r="D86" s="138">
        <v>2015</v>
      </c>
      <c r="E86" s="136">
        <v>2016</v>
      </c>
      <c r="F86" s="136">
        <v>2017</v>
      </c>
      <c r="G86" s="136">
        <v>2018</v>
      </c>
      <c r="H86" s="136">
        <v>2019</v>
      </c>
      <c r="I86" s="138">
        <v>2020</v>
      </c>
      <c r="J86" s="136">
        <v>2021</v>
      </c>
      <c r="K86" s="136">
        <v>2022</v>
      </c>
      <c r="L86" s="136">
        <v>2023</v>
      </c>
      <c r="M86" s="136">
        <v>2024</v>
      </c>
      <c r="N86" s="138">
        <v>2025</v>
      </c>
      <c r="O86" s="136">
        <v>2026</v>
      </c>
      <c r="P86" s="136">
        <v>2027</v>
      </c>
      <c r="Q86" s="136">
        <v>2028</v>
      </c>
      <c r="R86" s="136">
        <v>2029</v>
      </c>
      <c r="S86" s="138">
        <v>2030</v>
      </c>
      <c r="T86" s="136">
        <v>2031</v>
      </c>
      <c r="U86" s="136">
        <v>2032</v>
      </c>
      <c r="V86" s="136">
        <v>2033</v>
      </c>
      <c r="W86" s="136">
        <v>2034</v>
      </c>
      <c r="X86" s="138">
        <v>2035</v>
      </c>
      <c r="Y86" s="136">
        <v>2036</v>
      </c>
      <c r="Z86" s="136">
        <v>2037</v>
      </c>
      <c r="AA86" s="136">
        <v>2038</v>
      </c>
      <c r="AB86" s="136">
        <v>2039</v>
      </c>
      <c r="AC86" s="138">
        <v>2040</v>
      </c>
      <c r="AD86" s="136">
        <v>2041</v>
      </c>
      <c r="AE86" s="136">
        <v>2042</v>
      </c>
      <c r="AF86" s="136">
        <v>2043</v>
      </c>
      <c r="AG86" s="136">
        <v>2044</v>
      </c>
      <c r="AH86" s="138">
        <v>2045</v>
      </c>
      <c r="AI86" s="136">
        <v>2046</v>
      </c>
      <c r="AJ86" s="136">
        <v>2047</v>
      </c>
      <c r="AK86" s="136">
        <v>2048</v>
      </c>
      <c r="AL86" s="136">
        <v>2049</v>
      </c>
      <c r="AM86" s="138">
        <v>2050</v>
      </c>
    </row>
    <row r="87" spans="2:39" ht="14.25" customHeight="1" x14ac:dyDescent="0.25">
      <c r="B87" s="137"/>
      <c r="C87" s="137" t="s">
        <v>305</v>
      </c>
      <c r="D87" s="151">
        <f>rawWB2C!D85</f>
        <v>56487</v>
      </c>
      <c r="E87" s="151">
        <f>rawWB2C!E85</f>
        <v>58268</v>
      </c>
      <c r="F87" s="151">
        <f>rawWB2C!F85</f>
        <v>57907</v>
      </c>
      <c r="G87" s="151">
        <f>rawWB2C!G85</f>
        <v>59230</v>
      </c>
      <c r="H87" s="151">
        <f>rawWB2C!H85</f>
        <v>61111</v>
      </c>
      <c r="I87" s="151">
        <f>rawWB2C!I85</f>
        <v>62992</v>
      </c>
      <c r="J87" s="151">
        <f>rawWB2C!J85</f>
        <v>64874</v>
      </c>
      <c r="K87" s="151">
        <f>rawWB2C!K85</f>
        <v>66755</v>
      </c>
      <c r="L87" s="151">
        <f>rawWB2C!L85</f>
        <v>68636</v>
      </c>
      <c r="M87" s="151">
        <f>rawWB2C!M85</f>
        <v>70517</v>
      </c>
      <c r="N87" s="151">
        <f>rawWB2C!N85</f>
        <v>72399</v>
      </c>
      <c r="O87" s="151">
        <f>rawWB2C!O85</f>
        <v>74280</v>
      </c>
      <c r="P87" s="151">
        <f>rawWB2C!P85</f>
        <v>76161</v>
      </c>
      <c r="Q87" s="151">
        <f>rawWB2C!Q85</f>
        <v>78042</v>
      </c>
      <c r="R87" s="151">
        <f>rawWB2C!R85</f>
        <v>79923</v>
      </c>
      <c r="S87" s="151">
        <f>rawWB2C!S85</f>
        <v>81805</v>
      </c>
      <c r="T87" s="151">
        <f>rawWB2C!T85</f>
        <v>83686</v>
      </c>
      <c r="U87" s="151">
        <f>rawWB2C!U85</f>
        <v>85567</v>
      </c>
      <c r="V87" s="151">
        <f>rawWB2C!V85</f>
        <v>87448</v>
      </c>
      <c r="W87" s="151">
        <f>rawWB2C!W85</f>
        <v>89330</v>
      </c>
      <c r="X87" s="151">
        <f>rawWB2C!X85</f>
        <v>91211</v>
      </c>
      <c r="Y87" s="151">
        <f>rawWB2C!Y85</f>
        <v>93092</v>
      </c>
      <c r="Z87" s="151">
        <f>rawWB2C!Z85</f>
        <v>94973</v>
      </c>
      <c r="AA87" s="151">
        <f>rawWB2C!AA85</f>
        <v>96854</v>
      </c>
      <c r="AB87" s="151">
        <f>rawWB2C!AB85</f>
        <v>98736</v>
      </c>
      <c r="AC87" s="151">
        <f>rawWB2C!AC85</f>
        <v>100617</v>
      </c>
      <c r="AD87" s="151">
        <f>rawWB2C!AD85</f>
        <v>102498</v>
      </c>
      <c r="AE87" s="151">
        <f>rawWB2C!AE85</f>
        <v>104379</v>
      </c>
      <c r="AF87" s="151">
        <f>rawWB2C!AF85</f>
        <v>106261</v>
      </c>
      <c r="AG87" s="151">
        <f>rawWB2C!AG85</f>
        <v>108142</v>
      </c>
      <c r="AH87" s="151">
        <f>rawWB2C!AH85</f>
        <v>110023</v>
      </c>
      <c r="AI87" s="151">
        <f>rawWB2C!AI85</f>
        <v>111904</v>
      </c>
      <c r="AJ87" s="151">
        <f>rawWB2C!AJ85</f>
        <v>113785</v>
      </c>
      <c r="AK87" s="151">
        <f>rawWB2C!AK85</f>
        <v>115667</v>
      </c>
      <c r="AL87" s="151">
        <f>rawWB2C!AL85</f>
        <v>117548</v>
      </c>
      <c r="AM87" s="151">
        <f>rawWB2C!AM85</f>
        <v>119429</v>
      </c>
    </row>
    <row r="88" spans="2:39" ht="14.25" customHeight="1" outlineLevel="1" x14ac:dyDescent="0.25">
      <c r="B88" s="84" t="str">
        <f t="shared" ref="B88:C88" si="0">+B5</f>
        <v>Bulk Carrier</v>
      </c>
      <c r="C88" s="84" t="str">
        <f t="shared" si="0"/>
        <v>(DWT) 0 - 9,999</v>
      </c>
      <c r="D88" s="152" t="e">
        <f t="array" ref="D88">IF(D86=by,1,D87/INDEX($D$86:$AM$87,2,MATCH(by,$D$86:$AM$86,FALSE)))</f>
        <v>#N/A</v>
      </c>
      <c r="E88" s="152" t="e">
        <f t="array" ref="E88">IF(E86=by,1,E87/INDEX($D$86:$AM$87,2,MATCH(by,$D$86:$AM$86,FALSE)))</f>
        <v>#N/A</v>
      </c>
      <c r="F88" s="152" t="e">
        <f t="array" ref="F88">IF(F86=by,1,F87/INDEX($D$86:$AM$87,2,MATCH(by,$D$86:$AM$86,FALSE)))</f>
        <v>#N/A</v>
      </c>
      <c r="G88" s="152" t="e">
        <f t="array" ref="G88">IF(G86=by,1,G87/INDEX($D$86:$AM$87,2,MATCH(by,$D$86:$AM$86,FALSE)))</f>
        <v>#N/A</v>
      </c>
      <c r="H88" s="152" t="e">
        <f t="array" ref="H88">IF(H86=by,1,H87/INDEX($D$86:$AM$87,2,MATCH(by,$D$86:$AM$86,FALSE)))</f>
        <v>#N/A</v>
      </c>
      <c r="I88" s="152" t="e">
        <f t="array" ref="I88">IF(I86=by,1,I87/INDEX($D$86:$AM$87,2,MATCH(by,$D$86:$AM$86,FALSE)))</f>
        <v>#N/A</v>
      </c>
      <c r="J88" s="152" t="e">
        <f t="array" ref="J88">IF(J86=by,1,J87/INDEX($D$86:$AM$87,2,MATCH(by,$D$86:$AM$86,FALSE)))</f>
        <v>#N/A</v>
      </c>
      <c r="K88" s="152" t="e">
        <f t="array" ref="K88">IF(K86=by,1,K87/INDEX($D$86:$AM$87,2,MATCH(by,$D$86:$AM$86,FALSE)))</f>
        <v>#N/A</v>
      </c>
      <c r="L88" s="152" t="e">
        <f t="array" ref="L88">IF(L86=by,1,L87/INDEX($D$86:$AM$87,2,MATCH(by,$D$86:$AM$86,FALSE)))</f>
        <v>#N/A</v>
      </c>
      <c r="M88" s="152" t="e">
        <f t="array" ref="M88">IF(M86=by,1,M87/INDEX($D$86:$AM$87,2,MATCH(by,$D$86:$AM$86,FALSE)))</f>
        <v>#N/A</v>
      </c>
      <c r="N88" s="152" t="e">
        <f t="array" ref="N88">IF(N86=by,1,N87/INDEX($D$86:$AM$87,2,MATCH(by,$D$86:$AM$86,FALSE)))</f>
        <v>#N/A</v>
      </c>
      <c r="O88" s="152" t="e">
        <f t="array" ref="O88">IF(O86=by,1,O87/INDEX($D$86:$AM$87,2,MATCH(by,$D$86:$AM$86,FALSE)))</f>
        <v>#N/A</v>
      </c>
      <c r="P88" s="152" t="e">
        <f t="array" ref="P88">IF(P86=by,1,P87/INDEX($D$86:$AM$87,2,MATCH(by,$D$86:$AM$86,FALSE)))</f>
        <v>#N/A</v>
      </c>
      <c r="Q88" s="152" t="e">
        <f t="array" ref="Q88">IF(Q86=by,1,Q87/INDEX($D$86:$AM$87,2,MATCH(by,$D$86:$AM$86,FALSE)))</f>
        <v>#N/A</v>
      </c>
      <c r="R88" s="152" t="e">
        <f t="array" ref="R88">IF(R86=by,1,R87/INDEX($D$86:$AM$87,2,MATCH(by,$D$86:$AM$86,FALSE)))</f>
        <v>#N/A</v>
      </c>
      <c r="S88" s="152" t="e">
        <f t="array" ref="S88">IF(S86=by,1,S87/INDEX($D$86:$AM$87,2,MATCH(by,$D$86:$AM$86,FALSE)))</f>
        <v>#N/A</v>
      </c>
      <c r="T88" s="152" t="e">
        <f t="array" ref="T88">IF(T86=by,1,T87/INDEX($D$86:$AM$87,2,MATCH(by,$D$86:$AM$86,FALSE)))</f>
        <v>#N/A</v>
      </c>
      <c r="U88" s="152" t="e">
        <f t="array" ref="U88">IF(U86=by,1,U87/INDEX($D$86:$AM$87,2,MATCH(by,$D$86:$AM$86,FALSE)))</f>
        <v>#N/A</v>
      </c>
      <c r="V88" s="152" t="e">
        <f t="array" ref="V88">IF(V86=by,1,V87/INDEX($D$86:$AM$87,2,MATCH(by,$D$86:$AM$86,FALSE)))</f>
        <v>#N/A</v>
      </c>
      <c r="W88" s="152" t="e">
        <f t="array" ref="W88">IF(W86=by,1,W87/INDEX($D$86:$AM$87,2,MATCH(by,$D$86:$AM$86,FALSE)))</f>
        <v>#N/A</v>
      </c>
      <c r="X88" s="152" t="e">
        <f t="array" ref="X88">IF(X86=by,1,X87/INDEX($D$86:$AM$87,2,MATCH(by,$D$86:$AM$86,FALSE)))</f>
        <v>#N/A</v>
      </c>
      <c r="Y88" s="152" t="e">
        <f t="array" ref="Y88">IF(Y86=by,1,Y87/INDEX($D$86:$AM$87,2,MATCH(by,$D$86:$AM$86,FALSE)))</f>
        <v>#N/A</v>
      </c>
      <c r="Z88" s="152" t="e">
        <f t="array" ref="Z88">IF(Z86=by,1,Z87/INDEX($D$86:$AM$87,2,MATCH(by,$D$86:$AM$86,FALSE)))</f>
        <v>#N/A</v>
      </c>
      <c r="AA88" s="152" t="e">
        <f t="array" ref="AA88">IF(AA86=by,1,AA87/INDEX($D$86:$AM$87,2,MATCH(by,$D$86:$AM$86,FALSE)))</f>
        <v>#N/A</v>
      </c>
      <c r="AB88" s="152" t="e">
        <f t="array" ref="AB88">IF(AB86=by,1,AB87/INDEX($D$86:$AM$87,2,MATCH(by,$D$86:$AM$86,FALSE)))</f>
        <v>#N/A</v>
      </c>
      <c r="AC88" s="152" t="e">
        <f t="array" ref="AC88">IF(AC86=by,1,AC87/INDEX($D$86:$AM$87,2,MATCH(by,$D$86:$AM$86,FALSE)))</f>
        <v>#N/A</v>
      </c>
      <c r="AD88" s="152" t="e">
        <f t="array" ref="AD88">IF(AD86=by,1,AD87/INDEX($D$86:$AM$87,2,MATCH(by,$D$86:$AM$86,FALSE)))</f>
        <v>#N/A</v>
      </c>
      <c r="AE88" s="152" t="e">
        <f t="array" ref="AE88">IF(AE86=by,1,AE87/INDEX($D$86:$AM$87,2,MATCH(by,$D$86:$AM$86,FALSE)))</f>
        <v>#N/A</v>
      </c>
      <c r="AF88" s="152" t="e">
        <f t="array" ref="AF88">IF(AF86=by,1,AF87/INDEX($D$86:$AM$87,2,MATCH(by,$D$86:$AM$86,FALSE)))</f>
        <v>#N/A</v>
      </c>
      <c r="AG88" s="152" t="e">
        <f t="array" ref="AG88">IF(AG86=by,1,AG87/INDEX($D$86:$AM$87,2,MATCH(by,$D$86:$AM$86,FALSE)))</f>
        <v>#N/A</v>
      </c>
      <c r="AH88" s="152" t="e">
        <f t="array" ref="AH88">IF(AH86=by,1,AH87/INDEX($D$86:$AM$87,2,MATCH(by,$D$86:$AM$86,FALSE)))</f>
        <v>#N/A</v>
      </c>
      <c r="AI88" s="152" t="e">
        <f t="array" ref="AI88">IF(AI86=by,1,AI87/INDEX($D$86:$AM$87,2,MATCH(by,$D$86:$AM$86,FALSE)))</f>
        <v>#N/A</v>
      </c>
      <c r="AJ88" s="152" t="e">
        <f t="array" ref="AJ88">IF(AJ86=by,1,AJ87/INDEX($D$86:$AM$87,2,MATCH(by,$D$86:$AM$86,FALSE)))</f>
        <v>#N/A</v>
      </c>
      <c r="AK88" s="152" t="e">
        <f t="array" ref="AK88">IF(AK86=by,1,AK87/INDEX($D$86:$AM$87,2,MATCH(by,$D$86:$AM$86,FALSE)))</f>
        <v>#N/A</v>
      </c>
      <c r="AL88" s="152" t="e">
        <f t="array" ref="AL88">IF(AL86=by,1,AL87/INDEX($D$86:$AM$87,2,MATCH(by,$D$86:$AM$86,FALSE)))</f>
        <v>#N/A</v>
      </c>
      <c r="AM88" s="152" t="e">
        <f t="array" ref="AM88">IF(AM86=by,1,AM87/INDEX($D$86:$AM$87,2,MATCH(by,$D$86:$AM$86,FALSE)))</f>
        <v>#N/A</v>
      </c>
    </row>
    <row r="89" spans="2:39" ht="14.25" customHeight="1" outlineLevel="1" x14ac:dyDescent="0.25">
      <c r="B89" s="84" t="str">
        <f t="shared" ref="B89:C89" si="1">+B6</f>
        <v>Bulk Carrier</v>
      </c>
      <c r="C89" s="84" t="str">
        <f t="shared" si="1"/>
        <v>(DWT) 10,000 - 34,999</v>
      </c>
      <c r="D89" s="152" t="e">
        <f t="shared" ref="D89:AM89" si="2">+D88</f>
        <v>#N/A</v>
      </c>
      <c r="E89" s="152" t="e">
        <f t="shared" si="2"/>
        <v>#N/A</v>
      </c>
      <c r="F89" s="152" t="e">
        <f t="shared" si="2"/>
        <v>#N/A</v>
      </c>
      <c r="G89" s="152" t="e">
        <f t="shared" si="2"/>
        <v>#N/A</v>
      </c>
      <c r="H89" s="152" t="e">
        <f t="shared" si="2"/>
        <v>#N/A</v>
      </c>
      <c r="I89" s="152" t="e">
        <f t="shared" si="2"/>
        <v>#N/A</v>
      </c>
      <c r="J89" s="152" t="e">
        <f t="shared" si="2"/>
        <v>#N/A</v>
      </c>
      <c r="K89" s="152" t="e">
        <f t="shared" si="2"/>
        <v>#N/A</v>
      </c>
      <c r="L89" s="152" t="e">
        <f t="shared" si="2"/>
        <v>#N/A</v>
      </c>
      <c r="M89" s="152" t="e">
        <f t="shared" si="2"/>
        <v>#N/A</v>
      </c>
      <c r="N89" s="152" t="e">
        <f t="shared" si="2"/>
        <v>#N/A</v>
      </c>
      <c r="O89" s="152" t="e">
        <f t="shared" si="2"/>
        <v>#N/A</v>
      </c>
      <c r="P89" s="152" t="e">
        <f t="shared" si="2"/>
        <v>#N/A</v>
      </c>
      <c r="Q89" s="152" t="e">
        <f t="shared" si="2"/>
        <v>#N/A</v>
      </c>
      <c r="R89" s="152" t="e">
        <f t="shared" si="2"/>
        <v>#N/A</v>
      </c>
      <c r="S89" s="152" t="e">
        <f t="shared" si="2"/>
        <v>#N/A</v>
      </c>
      <c r="T89" s="152" t="e">
        <f t="shared" si="2"/>
        <v>#N/A</v>
      </c>
      <c r="U89" s="152" t="e">
        <f t="shared" si="2"/>
        <v>#N/A</v>
      </c>
      <c r="V89" s="152" t="e">
        <f t="shared" si="2"/>
        <v>#N/A</v>
      </c>
      <c r="W89" s="152" t="e">
        <f t="shared" si="2"/>
        <v>#N/A</v>
      </c>
      <c r="X89" s="152" t="e">
        <f t="shared" si="2"/>
        <v>#N/A</v>
      </c>
      <c r="Y89" s="152" t="e">
        <f t="shared" si="2"/>
        <v>#N/A</v>
      </c>
      <c r="Z89" s="152" t="e">
        <f t="shared" si="2"/>
        <v>#N/A</v>
      </c>
      <c r="AA89" s="152" t="e">
        <f t="shared" si="2"/>
        <v>#N/A</v>
      </c>
      <c r="AB89" s="152" t="e">
        <f t="shared" si="2"/>
        <v>#N/A</v>
      </c>
      <c r="AC89" s="152" t="e">
        <f t="shared" si="2"/>
        <v>#N/A</v>
      </c>
      <c r="AD89" s="152" t="e">
        <f t="shared" si="2"/>
        <v>#N/A</v>
      </c>
      <c r="AE89" s="152" t="e">
        <f t="shared" si="2"/>
        <v>#N/A</v>
      </c>
      <c r="AF89" s="152" t="e">
        <f t="shared" si="2"/>
        <v>#N/A</v>
      </c>
      <c r="AG89" s="152" t="e">
        <f t="shared" si="2"/>
        <v>#N/A</v>
      </c>
      <c r="AH89" s="152" t="e">
        <f t="shared" si="2"/>
        <v>#N/A</v>
      </c>
      <c r="AI89" s="152" t="e">
        <f t="shared" si="2"/>
        <v>#N/A</v>
      </c>
      <c r="AJ89" s="152" t="e">
        <f t="shared" si="2"/>
        <v>#N/A</v>
      </c>
      <c r="AK89" s="152" t="e">
        <f t="shared" si="2"/>
        <v>#N/A</v>
      </c>
      <c r="AL89" s="152" t="e">
        <f t="shared" si="2"/>
        <v>#N/A</v>
      </c>
      <c r="AM89" s="152" t="e">
        <f t="shared" si="2"/>
        <v>#N/A</v>
      </c>
    </row>
    <row r="90" spans="2:39" ht="14.25" customHeight="1" outlineLevel="1" x14ac:dyDescent="0.25">
      <c r="B90" s="84" t="str">
        <f t="shared" ref="B90:C90" si="3">+B7</f>
        <v>Bulk Carrier</v>
      </c>
      <c r="C90" s="84" t="str">
        <f t="shared" si="3"/>
        <v>(DWT) 35,000 - 59,999</v>
      </c>
      <c r="D90" s="152" t="e">
        <f t="shared" ref="D90:AM90" si="4">+D89</f>
        <v>#N/A</v>
      </c>
      <c r="E90" s="152" t="e">
        <f t="shared" si="4"/>
        <v>#N/A</v>
      </c>
      <c r="F90" s="152" t="e">
        <f t="shared" si="4"/>
        <v>#N/A</v>
      </c>
      <c r="G90" s="152" t="e">
        <f t="shared" si="4"/>
        <v>#N/A</v>
      </c>
      <c r="H90" s="152" t="e">
        <f t="shared" si="4"/>
        <v>#N/A</v>
      </c>
      <c r="I90" s="152" t="e">
        <f t="shared" si="4"/>
        <v>#N/A</v>
      </c>
      <c r="J90" s="152" t="e">
        <f t="shared" si="4"/>
        <v>#N/A</v>
      </c>
      <c r="K90" s="152" t="e">
        <f t="shared" si="4"/>
        <v>#N/A</v>
      </c>
      <c r="L90" s="152" t="e">
        <f t="shared" si="4"/>
        <v>#N/A</v>
      </c>
      <c r="M90" s="152" t="e">
        <f t="shared" si="4"/>
        <v>#N/A</v>
      </c>
      <c r="N90" s="152" t="e">
        <f t="shared" si="4"/>
        <v>#N/A</v>
      </c>
      <c r="O90" s="152" t="e">
        <f t="shared" si="4"/>
        <v>#N/A</v>
      </c>
      <c r="P90" s="152" t="e">
        <f t="shared" si="4"/>
        <v>#N/A</v>
      </c>
      <c r="Q90" s="152" t="e">
        <f t="shared" si="4"/>
        <v>#N/A</v>
      </c>
      <c r="R90" s="152" t="e">
        <f t="shared" si="4"/>
        <v>#N/A</v>
      </c>
      <c r="S90" s="152" t="e">
        <f t="shared" si="4"/>
        <v>#N/A</v>
      </c>
      <c r="T90" s="152" t="e">
        <f t="shared" si="4"/>
        <v>#N/A</v>
      </c>
      <c r="U90" s="152" t="e">
        <f t="shared" si="4"/>
        <v>#N/A</v>
      </c>
      <c r="V90" s="152" t="e">
        <f t="shared" si="4"/>
        <v>#N/A</v>
      </c>
      <c r="W90" s="152" t="e">
        <f t="shared" si="4"/>
        <v>#N/A</v>
      </c>
      <c r="X90" s="152" t="e">
        <f t="shared" si="4"/>
        <v>#N/A</v>
      </c>
      <c r="Y90" s="152" t="e">
        <f t="shared" si="4"/>
        <v>#N/A</v>
      </c>
      <c r="Z90" s="152" t="e">
        <f t="shared" si="4"/>
        <v>#N/A</v>
      </c>
      <c r="AA90" s="152" t="e">
        <f t="shared" si="4"/>
        <v>#N/A</v>
      </c>
      <c r="AB90" s="152" t="e">
        <f t="shared" si="4"/>
        <v>#N/A</v>
      </c>
      <c r="AC90" s="152" t="e">
        <f t="shared" si="4"/>
        <v>#N/A</v>
      </c>
      <c r="AD90" s="152" t="e">
        <f t="shared" si="4"/>
        <v>#N/A</v>
      </c>
      <c r="AE90" s="152" t="e">
        <f t="shared" si="4"/>
        <v>#N/A</v>
      </c>
      <c r="AF90" s="152" t="e">
        <f t="shared" si="4"/>
        <v>#N/A</v>
      </c>
      <c r="AG90" s="152" t="e">
        <f t="shared" si="4"/>
        <v>#N/A</v>
      </c>
      <c r="AH90" s="152" t="e">
        <f t="shared" si="4"/>
        <v>#N/A</v>
      </c>
      <c r="AI90" s="152" t="e">
        <f t="shared" si="4"/>
        <v>#N/A</v>
      </c>
      <c r="AJ90" s="152" t="e">
        <f t="shared" si="4"/>
        <v>#N/A</v>
      </c>
      <c r="AK90" s="152" t="e">
        <f t="shared" si="4"/>
        <v>#N/A</v>
      </c>
      <c r="AL90" s="152" t="e">
        <f t="shared" si="4"/>
        <v>#N/A</v>
      </c>
      <c r="AM90" s="152" t="e">
        <f t="shared" si="4"/>
        <v>#N/A</v>
      </c>
    </row>
    <row r="91" spans="2:39" ht="14.25" customHeight="1" outlineLevel="1" x14ac:dyDescent="0.25">
      <c r="B91" s="84" t="str">
        <f t="shared" ref="B91:C91" si="5">+B8</f>
        <v>Bulk Carrier</v>
      </c>
      <c r="C91" s="84" t="str">
        <f t="shared" si="5"/>
        <v>(DWT) 60,000 - 99,999</v>
      </c>
      <c r="D91" s="152" t="e">
        <f t="shared" ref="D91:AM91" si="6">+D90</f>
        <v>#N/A</v>
      </c>
      <c r="E91" s="152" t="e">
        <f t="shared" si="6"/>
        <v>#N/A</v>
      </c>
      <c r="F91" s="152" t="e">
        <f t="shared" si="6"/>
        <v>#N/A</v>
      </c>
      <c r="G91" s="152" t="e">
        <f t="shared" si="6"/>
        <v>#N/A</v>
      </c>
      <c r="H91" s="152" t="e">
        <f t="shared" si="6"/>
        <v>#N/A</v>
      </c>
      <c r="I91" s="152" t="e">
        <f t="shared" si="6"/>
        <v>#N/A</v>
      </c>
      <c r="J91" s="152" t="e">
        <f t="shared" si="6"/>
        <v>#N/A</v>
      </c>
      <c r="K91" s="152" t="e">
        <f t="shared" si="6"/>
        <v>#N/A</v>
      </c>
      <c r="L91" s="152" t="e">
        <f t="shared" si="6"/>
        <v>#N/A</v>
      </c>
      <c r="M91" s="152" t="e">
        <f t="shared" si="6"/>
        <v>#N/A</v>
      </c>
      <c r="N91" s="152" t="e">
        <f t="shared" si="6"/>
        <v>#N/A</v>
      </c>
      <c r="O91" s="152" t="e">
        <f t="shared" si="6"/>
        <v>#N/A</v>
      </c>
      <c r="P91" s="152" t="e">
        <f t="shared" si="6"/>
        <v>#N/A</v>
      </c>
      <c r="Q91" s="152" t="e">
        <f t="shared" si="6"/>
        <v>#N/A</v>
      </c>
      <c r="R91" s="152" t="e">
        <f t="shared" si="6"/>
        <v>#N/A</v>
      </c>
      <c r="S91" s="152" t="e">
        <f t="shared" si="6"/>
        <v>#N/A</v>
      </c>
      <c r="T91" s="152" t="e">
        <f t="shared" si="6"/>
        <v>#N/A</v>
      </c>
      <c r="U91" s="152" t="e">
        <f t="shared" si="6"/>
        <v>#N/A</v>
      </c>
      <c r="V91" s="152" t="e">
        <f t="shared" si="6"/>
        <v>#N/A</v>
      </c>
      <c r="W91" s="152" t="e">
        <f t="shared" si="6"/>
        <v>#N/A</v>
      </c>
      <c r="X91" s="152" t="e">
        <f t="shared" si="6"/>
        <v>#N/A</v>
      </c>
      <c r="Y91" s="152" t="e">
        <f t="shared" si="6"/>
        <v>#N/A</v>
      </c>
      <c r="Z91" s="152" t="e">
        <f t="shared" si="6"/>
        <v>#N/A</v>
      </c>
      <c r="AA91" s="152" t="e">
        <f t="shared" si="6"/>
        <v>#N/A</v>
      </c>
      <c r="AB91" s="152" t="e">
        <f t="shared" si="6"/>
        <v>#N/A</v>
      </c>
      <c r="AC91" s="152" t="e">
        <f t="shared" si="6"/>
        <v>#N/A</v>
      </c>
      <c r="AD91" s="152" t="e">
        <f t="shared" si="6"/>
        <v>#N/A</v>
      </c>
      <c r="AE91" s="152" t="e">
        <f t="shared" si="6"/>
        <v>#N/A</v>
      </c>
      <c r="AF91" s="152" t="e">
        <f t="shared" si="6"/>
        <v>#N/A</v>
      </c>
      <c r="AG91" s="152" t="e">
        <f t="shared" si="6"/>
        <v>#N/A</v>
      </c>
      <c r="AH91" s="152" t="e">
        <f t="shared" si="6"/>
        <v>#N/A</v>
      </c>
      <c r="AI91" s="152" t="e">
        <f t="shared" si="6"/>
        <v>#N/A</v>
      </c>
      <c r="AJ91" s="152" t="e">
        <f t="shared" si="6"/>
        <v>#N/A</v>
      </c>
      <c r="AK91" s="152" t="e">
        <f t="shared" si="6"/>
        <v>#N/A</v>
      </c>
      <c r="AL91" s="152" t="e">
        <f t="shared" si="6"/>
        <v>#N/A</v>
      </c>
      <c r="AM91" s="152" t="e">
        <f t="shared" si="6"/>
        <v>#N/A</v>
      </c>
    </row>
    <row r="92" spans="2:39" ht="14.25" customHeight="1" outlineLevel="1" x14ac:dyDescent="0.25">
      <c r="B92" s="84" t="str">
        <f t="shared" ref="B92:C92" si="7">+B9</f>
        <v>Bulk Carrier</v>
      </c>
      <c r="C92" s="84" t="str">
        <f t="shared" si="7"/>
        <v>(DWT) 100,000 - 199,999</v>
      </c>
      <c r="D92" s="152" t="e">
        <f t="shared" ref="D92:AM92" si="8">+D91</f>
        <v>#N/A</v>
      </c>
      <c r="E92" s="152" t="e">
        <f t="shared" si="8"/>
        <v>#N/A</v>
      </c>
      <c r="F92" s="152" t="e">
        <f t="shared" si="8"/>
        <v>#N/A</v>
      </c>
      <c r="G92" s="152" t="e">
        <f t="shared" si="8"/>
        <v>#N/A</v>
      </c>
      <c r="H92" s="152" t="e">
        <f t="shared" si="8"/>
        <v>#N/A</v>
      </c>
      <c r="I92" s="152" t="e">
        <f t="shared" si="8"/>
        <v>#N/A</v>
      </c>
      <c r="J92" s="152" t="e">
        <f t="shared" si="8"/>
        <v>#N/A</v>
      </c>
      <c r="K92" s="152" t="e">
        <f t="shared" si="8"/>
        <v>#N/A</v>
      </c>
      <c r="L92" s="152" t="e">
        <f t="shared" si="8"/>
        <v>#N/A</v>
      </c>
      <c r="M92" s="152" t="e">
        <f t="shared" si="8"/>
        <v>#N/A</v>
      </c>
      <c r="N92" s="152" t="e">
        <f t="shared" si="8"/>
        <v>#N/A</v>
      </c>
      <c r="O92" s="152" t="e">
        <f t="shared" si="8"/>
        <v>#N/A</v>
      </c>
      <c r="P92" s="152" t="e">
        <f t="shared" si="8"/>
        <v>#N/A</v>
      </c>
      <c r="Q92" s="152" t="e">
        <f t="shared" si="8"/>
        <v>#N/A</v>
      </c>
      <c r="R92" s="152" t="e">
        <f t="shared" si="8"/>
        <v>#N/A</v>
      </c>
      <c r="S92" s="152" t="e">
        <f t="shared" si="8"/>
        <v>#N/A</v>
      </c>
      <c r="T92" s="152" t="e">
        <f t="shared" si="8"/>
        <v>#N/A</v>
      </c>
      <c r="U92" s="152" t="e">
        <f t="shared" si="8"/>
        <v>#N/A</v>
      </c>
      <c r="V92" s="152" t="e">
        <f t="shared" si="8"/>
        <v>#N/A</v>
      </c>
      <c r="W92" s="152" t="e">
        <f t="shared" si="8"/>
        <v>#N/A</v>
      </c>
      <c r="X92" s="152" t="e">
        <f t="shared" si="8"/>
        <v>#N/A</v>
      </c>
      <c r="Y92" s="152" t="e">
        <f t="shared" si="8"/>
        <v>#N/A</v>
      </c>
      <c r="Z92" s="152" t="e">
        <f t="shared" si="8"/>
        <v>#N/A</v>
      </c>
      <c r="AA92" s="152" t="e">
        <f t="shared" si="8"/>
        <v>#N/A</v>
      </c>
      <c r="AB92" s="152" t="e">
        <f t="shared" si="8"/>
        <v>#N/A</v>
      </c>
      <c r="AC92" s="152" t="e">
        <f t="shared" si="8"/>
        <v>#N/A</v>
      </c>
      <c r="AD92" s="152" t="e">
        <f t="shared" si="8"/>
        <v>#N/A</v>
      </c>
      <c r="AE92" s="152" t="e">
        <f t="shared" si="8"/>
        <v>#N/A</v>
      </c>
      <c r="AF92" s="152" t="e">
        <f t="shared" si="8"/>
        <v>#N/A</v>
      </c>
      <c r="AG92" s="152" t="e">
        <f t="shared" si="8"/>
        <v>#N/A</v>
      </c>
      <c r="AH92" s="152" t="e">
        <f t="shared" si="8"/>
        <v>#N/A</v>
      </c>
      <c r="AI92" s="152" t="e">
        <f t="shared" si="8"/>
        <v>#N/A</v>
      </c>
      <c r="AJ92" s="152" t="e">
        <f t="shared" si="8"/>
        <v>#N/A</v>
      </c>
      <c r="AK92" s="152" t="e">
        <f t="shared" si="8"/>
        <v>#N/A</v>
      </c>
      <c r="AL92" s="152" t="e">
        <f t="shared" si="8"/>
        <v>#N/A</v>
      </c>
      <c r="AM92" s="152" t="e">
        <f t="shared" si="8"/>
        <v>#N/A</v>
      </c>
    </row>
    <row r="93" spans="2:39" ht="14.25" customHeight="1" outlineLevel="1" x14ac:dyDescent="0.25">
      <c r="B93" s="84" t="str">
        <f t="shared" ref="B93:C93" si="9">+B10</f>
        <v>Bulk Carrier</v>
      </c>
      <c r="C93" s="84" t="str">
        <f t="shared" si="9"/>
        <v>(DWT) &gt;200,000</v>
      </c>
      <c r="D93" s="152" t="e">
        <f t="shared" ref="D93:AM93" si="10">+D92</f>
        <v>#N/A</v>
      </c>
      <c r="E93" s="152" t="e">
        <f t="shared" si="10"/>
        <v>#N/A</v>
      </c>
      <c r="F93" s="152" t="e">
        <f t="shared" si="10"/>
        <v>#N/A</v>
      </c>
      <c r="G93" s="152" t="e">
        <f t="shared" si="10"/>
        <v>#N/A</v>
      </c>
      <c r="H93" s="152" t="e">
        <f t="shared" si="10"/>
        <v>#N/A</v>
      </c>
      <c r="I93" s="152" t="e">
        <f t="shared" si="10"/>
        <v>#N/A</v>
      </c>
      <c r="J93" s="152" t="e">
        <f t="shared" si="10"/>
        <v>#N/A</v>
      </c>
      <c r="K93" s="152" t="e">
        <f t="shared" si="10"/>
        <v>#N/A</v>
      </c>
      <c r="L93" s="152" t="e">
        <f t="shared" si="10"/>
        <v>#N/A</v>
      </c>
      <c r="M93" s="152" t="e">
        <f t="shared" si="10"/>
        <v>#N/A</v>
      </c>
      <c r="N93" s="152" t="e">
        <f t="shared" si="10"/>
        <v>#N/A</v>
      </c>
      <c r="O93" s="152" t="e">
        <f t="shared" si="10"/>
        <v>#N/A</v>
      </c>
      <c r="P93" s="152" t="e">
        <f t="shared" si="10"/>
        <v>#N/A</v>
      </c>
      <c r="Q93" s="152" t="e">
        <f t="shared" si="10"/>
        <v>#N/A</v>
      </c>
      <c r="R93" s="152" t="e">
        <f t="shared" si="10"/>
        <v>#N/A</v>
      </c>
      <c r="S93" s="152" t="e">
        <f t="shared" si="10"/>
        <v>#N/A</v>
      </c>
      <c r="T93" s="152" t="e">
        <f t="shared" si="10"/>
        <v>#N/A</v>
      </c>
      <c r="U93" s="152" t="e">
        <f t="shared" si="10"/>
        <v>#N/A</v>
      </c>
      <c r="V93" s="152" t="e">
        <f t="shared" si="10"/>
        <v>#N/A</v>
      </c>
      <c r="W93" s="152" t="e">
        <f t="shared" si="10"/>
        <v>#N/A</v>
      </c>
      <c r="X93" s="152" t="e">
        <f t="shared" si="10"/>
        <v>#N/A</v>
      </c>
      <c r="Y93" s="152" t="e">
        <f t="shared" si="10"/>
        <v>#N/A</v>
      </c>
      <c r="Z93" s="152" t="e">
        <f t="shared" si="10"/>
        <v>#N/A</v>
      </c>
      <c r="AA93" s="152" t="e">
        <f t="shared" si="10"/>
        <v>#N/A</v>
      </c>
      <c r="AB93" s="152" t="e">
        <f t="shared" si="10"/>
        <v>#N/A</v>
      </c>
      <c r="AC93" s="152" t="e">
        <f t="shared" si="10"/>
        <v>#N/A</v>
      </c>
      <c r="AD93" s="152" t="e">
        <f t="shared" si="10"/>
        <v>#N/A</v>
      </c>
      <c r="AE93" s="152" t="e">
        <f t="shared" si="10"/>
        <v>#N/A</v>
      </c>
      <c r="AF93" s="152" t="e">
        <f t="shared" si="10"/>
        <v>#N/A</v>
      </c>
      <c r="AG93" s="152" t="e">
        <f t="shared" si="10"/>
        <v>#N/A</v>
      </c>
      <c r="AH93" s="152" t="e">
        <f t="shared" si="10"/>
        <v>#N/A</v>
      </c>
      <c r="AI93" s="152" t="e">
        <f t="shared" si="10"/>
        <v>#N/A</v>
      </c>
      <c r="AJ93" s="152" t="e">
        <f t="shared" si="10"/>
        <v>#N/A</v>
      </c>
      <c r="AK93" s="152" t="e">
        <f t="shared" si="10"/>
        <v>#N/A</v>
      </c>
      <c r="AL93" s="152" t="e">
        <f t="shared" si="10"/>
        <v>#N/A</v>
      </c>
      <c r="AM93" s="152" t="e">
        <f t="shared" si="10"/>
        <v>#N/A</v>
      </c>
    </row>
    <row r="94" spans="2:39" ht="14.25" customHeight="1" outlineLevel="1" x14ac:dyDescent="0.25">
      <c r="B94" s="84" t="str">
        <f t="shared" ref="B94:C94" si="11">+B11</f>
        <v>Chemical Tanker</v>
      </c>
      <c r="C94" s="84" t="str">
        <f t="shared" si="11"/>
        <v>(DWT) 0 - 4,999</v>
      </c>
      <c r="D94" s="152" t="e">
        <f t="shared" ref="D94:AM94" si="12">+D93</f>
        <v>#N/A</v>
      </c>
      <c r="E94" s="152" t="e">
        <f t="shared" si="12"/>
        <v>#N/A</v>
      </c>
      <c r="F94" s="152" t="e">
        <f t="shared" si="12"/>
        <v>#N/A</v>
      </c>
      <c r="G94" s="152" t="e">
        <f t="shared" si="12"/>
        <v>#N/A</v>
      </c>
      <c r="H94" s="152" t="e">
        <f t="shared" si="12"/>
        <v>#N/A</v>
      </c>
      <c r="I94" s="152" t="e">
        <f t="shared" si="12"/>
        <v>#N/A</v>
      </c>
      <c r="J94" s="152" t="e">
        <f t="shared" si="12"/>
        <v>#N/A</v>
      </c>
      <c r="K94" s="152" t="e">
        <f t="shared" si="12"/>
        <v>#N/A</v>
      </c>
      <c r="L94" s="152" t="e">
        <f t="shared" si="12"/>
        <v>#N/A</v>
      </c>
      <c r="M94" s="152" t="e">
        <f t="shared" si="12"/>
        <v>#N/A</v>
      </c>
      <c r="N94" s="152" t="e">
        <f t="shared" si="12"/>
        <v>#N/A</v>
      </c>
      <c r="O94" s="152" t="e">
        <f t="shared" si="12"/>
        <v>#N/A</v>
      </c>
      <c r="P94" s="152" t="e">
        <f t="shared" si="12"/>
        <v>#N/A</v>
      </c>
      <c r="Q94" s="152" t="e">
        <f t="shared" si="12"/>
        <v>#N/A</v>
      </c>
      <c r="R94" s="152" t="e">
        <f t="shared" si="12"/>
        <v>#N/A</v>
      </c>
      <c r="S94" s="152" t="e">
        <f t="shared" si="12"/>
        <v>#N/A</v>
      </c>
      <c r="T94" s="152" t="e">
        <f t="shared" si="12"/>
        <v>#N/A</v>
      </c>
      <c r="U94" s="152" t="e">
        <f t="shared" si="12"/>
        <v>#N/A</v>
      </c>
      <c r="V94" s="152" t="e">
        <f t="shared" si="12"/>
        <v>#N/A</v>
      </c>
      <c r="W94" s="152" t="e">
        <f t="shared" si="12"/>
        <v>#N/A</v>
      </c>
      <c r="X94" s="152" t="e">
        <f t="shared" si="12"/>
        <v>#N/A</v>
      </c>
      <c r="Y94" s="152" t="e">
        <f t="shared" si="12"/>
        <v>#N/A</v>
      </c>
      <c r="Z94" s="152" t="e">
        <f t="shared" si="12"/>
        <v>#N/A</v>
      </c>
      <c r="AA94" s="152" t="e">
        <f t="shared" si="12"/>
        <v>#N/A</v>
      </c>
      <c r="AB94" s="152" t="e">
        <f t="shared" si="12"/>
        <v>#N/A</v>
      </c>
      <c r="AC94" s="152" t="e">
        <f t="shared" si="12"/>
        <v>#N/A</v>
      </c>
      <c r="AD94" s="152" t="e">
        <f t="shared" si="12"/>
        <v>#N/A</v>
      </c>
      <c r="AE94" s="152" t="e">
        <f t="shared" si="12"/>
        <v>#N/A</v>
      </c>
      <c r="AF94" s="152" t="e">
        <f t="shared" si="12"/>
        <v>#N/A</v>
      </c>
      <c r="AG94" s="152" t="e">
        <f t="shared" si="12"/>
        <v>#N/A</v>
      </c>
      <c r="AH94" s="152" t="e">
        <f t="shared" si="12"/>
        <v>#N/A</v>
      </c>
      <c r="AI94" s="152" t="e">
        <f t="shared" si="12"/>
        <v>#N/A</v>
      </c>
      <c r="AJ94" s="152" t="e">
        <f t="shared" si="12"/>
        <v>#N/A</v>
      </c>
      <c r="AK94" s="152" t="e">
        <f t="shared" si="12"/>
        <v>#N/A</v>
      </c>
      <c r="AL94" s="152" t="e">
        <f t="shared" si="12"/>
        <v>#N/A</v>
      </c>
      <c r="AM94" s="152" t="e">
        <f t="shared" si="12"/>
        <v>#N/A</v>
      </c>
    </row>
    <row r="95" spans="2:39" ht="14.25" customHeight="1" outlineLevel="1" x14ac:dyDescent="0.25">
      <c r="B95" s="84" t="str">
        <f t="shared" ref="B95:C95" si="13">+B12</f>
        <v>Chemical Tanker</v>
      </c>
      <c r="C95" s="84" t="str">
        <f t="shared" si="13"/>
        <v>(DWT) 5,000 - 9,999</v>
      </c>
      <c r="D95" s="152" t="e">
        <f t="shared" ref="D95:AM95" si="14">+D94</f>
        <v>#N/A</v>
      </c>
      <c r="E95" s="152" t="e">
        <f t="shared" si="14"/>
        <v>#N/A</v>
      </c>
      <c r="F95" s="152" t="e">
        <f t="shared" si="14"/>
        <v>#N/A</v>
      </c>
      <c r="G95" s="152" t="e">
        <f t="shared" si="14"/>
        <v>#N/A</v>
      </c>
      <c r="H95" s="152" t="e">
        <f t="shared" si="14"/>
        <v>#N/A</v>
      </c>
      <c r="I95" s="152" t="e">
        <f t="shared" si="14"/>
        <v>#N/A</v>
      </c>
      <c r="J95" s="152" t="e">
        <f t="shared" si="14"/>
        <v>#N/A</v>
      </c>
      <c r="K95" s="152" t="e">
        <f t="shared" si="14"/>
        <v>#N/A</v>
      </c>
      <c r="L95" s="152" t="e">
        <f t="shared" si="14"/>
        <v>#N/A</v>
      </c>
      <c r="M95" s="152" t="e">
        <f t="shared" si="14"/>
        <v>#N/A</v>
      </c>
      <c r="N95" s="152" t="e">
        <f t="shared" si="14"/>
        <v>#N/A</v>
      </c>
      <c r="O95" s="152" t="e">
        <f t="shared" si="14"/>
        <v>#N/A</v>
      </c>
      <c r="P95" s="152" t="e">
        <f t="shared" si="14"/>
        <v>#N/A</v>
      </c>
      <c r="Q95" s="152" t="e">
        <f t="shared" si="14"/>
        <v>#N/A</v>
      </c>
      <c r="R95" s="152" t="e">
        <f t="shared" si="14"/>
        <v>#N/A</v>
      </c>
      <c r="S95" s="152" t="e">
        <f t="shared" si="14"/>
        <v>#N/A</v>
      </c>
      <c r="T95" s="152" t="e">
        <f t="shared" si="14"/>
        <v>#N/A</v>
      </c>
      <c r="U95" s="152" t="e">
        <f t="shared" si="14"/>
        <v>#N/A</v>
      </c>
      <c r="V95" s="152" t="e">
        <f t="shared" si="14"/>
        <v>#N/A</v>
      </c>
      <c r="W95" s="152" t="e">
        <f t="shared" si="14"/>
        <v>#N/A</v>
      </c>
      <c r="X95" s="152" t="e">
        <f t="shared" si="14"/>
        <v>#N/A</v>
      </c>
      <c r="Y95" s="152" t="e">
        <f t="shared" si="14"/>
        <v>#N/A</v>
      </c>
      <c r="Z95" s="152" t="e">
        <f t="shared" si="14"/>
        <v>#N/A</v>
      </c>
      <c r="AA95" s="152" t="e">
        <f t="shared" si="14"/>
        <v>#N/A</v>
      </c>
      <c r="AB95" s="152" t="e">
        <f t="shared" si="14"/>
        <v>#N/A</v>
      </c>
      <c r="AC95" s="152" t="e">
        <f t="shared" si="14"/>
        <v>#N/A</v>
      </c>
      <c r="AD95" s="152" t="e">
        <f t="shared" si="14"/>
        <v>#N/A</v>
      </c>
      <c r="AE95" s="152" t="e">
        <f t="shared" si="14"/>
        <v>#N/A</v>
      </c>
      <c r="AF95" s="152" t="e">
        <f t="shared" si="14"/>
        <v>#N/A</v>
      </c>
      <c r="AG95" s="152" t="e">
        <f t="shared" si="14"/>
        <v>#N/A</v>
      </c>
      <c r="AH95" s="152" t="e">
        <f t="shared" si="14"/>
        <v>#N/A</v>
      </c>
      <c r="AI95" s="152" t="e">
        <f t="shared" si="14"/>
        <v>#N/A</v>
      </c>
      <c r="AJ95" s="152" t="e">
        <f t="shared" si="14"/>
        <v>#N/A</v>
      </c>
      <c r="AK95" s="152" t="e">
        <f t="shared" si="14"/>
        <v>#N/A</v>
      </c>
      <c r="AL95" s="152" t="e">
        <f t="shared" si="14"/>
        <v>#N/A</v>
      </c>
      <c r="AM95" s="152" t="e">
        <f t="shared" si="14"/>
        <v>#N/A</v>
      </c>
    </row>
    <row r="96" spans="2:39" ht="14.25" customHeight="1" outlineLevel="1" x14ac:dyDescent="0.25">
      <c r="B96" s="84" t="str">
        <f t="shared" ref="B96:C96" si="15">+B13</f>
        <v>Chemical Tanker</v>
      </c>
      <c r="C96" s="84" t="str">
        <f t="shared" si="15"/>
        <v>(DWT) 10,000 - 19,999</v>
      </c>
      <c r="D96" s="152" t="e">
        <f t="shared" ref="D96:AM96" si="16">+D95</f>
        <v>#N/A</v>
      </c>
      <c r="E96" s="152" t="e">
        <f t="shared" si="16"/>
        <v>#N/A</v>
      </c>
      <c r="F96" s="152" t="e">
        <f t="shared" si="16"/>
        <v>#N/A</v>
      </c>
      <c r="G96" s="152" t="e">
        <f t="shared" si="16"/>
        <v>#N/A</v>
      </c>
      <c r="H96" s="152" t="e">
        <f t="shared" si="16"/>
        <v>#N/A</v>
      </c>
      <c r="I96" s="152" t="e">
        <f t="shared" si="16"/>
        <v>#N/A</v>
      </c>
      <c r="J96" s="152" t="e">
        <f t="shared" si="16"/>
        <v>#N/A</v>
      </c>
      <c r="K96" s="152" t="e">
        <f t="shared" si="16"/>
        <v>#N/A</v>
      </c>
      <c r="L96" s="152" t="e">
        <f t="shared" si="16"/>
        <v>#N/A</v>
      </c>
      <c r="M96" s="152" t="e">
        <f t="shared" si="16"/>
        <v>#N/A</v>
      </c>
      <c r="N96" s="152" t="e">
        <f t="shared" si="16"/>
        <v>#N/A</v>
      </c>
      <c r="O96" s="152" t="e">
        <f t="shared" si="16"/>
        <v>#N/A</v>
      </c>
      <c r="P96" s="152" t="e">
        <f t="shared" si="16"/>
        <v>#N/A</v>
      </c>
      <c r="Q96" s="152" t="e">
        <f t="shared" si="16"/>
        <v>#N/A</v>
      </c>
      <c r="R96" s="152" t="e">
        <f t="shared" si="16"/>
        <v>#N/A</v>
      </c>
      <c r="S96" s="152" t="e">
        <f t="shared" si="16"/>
        <v>#N/A</v>
      </c>
      <c r="T96" s="152" t="e">
        <f t="shared" si="16"/>
        <v>#N/A</v>
      </c>
      <c r="U96" s="152" t="e">
        <f t="shared" si="16"/>
        <v>#N/A</v>
      </c>
      <c r="V96" s="152" t="e">
        <f t="shared" si="16"/>
        <v>#N/A</v>
      </c>
      <c r="W96" s="152" t="e">
        <f t="shared" si="16"/>
        <v>#N/A</v>
      </c>
      <c r="X96" s="152" t="e">
        <f t="shared" si="16"/>
        <v>#N/A</v>
      </c>
      <c r="Y96" s="152" t="e">
        <f t="shared" si="16"/>
        <v>#N/A</v>
      </c>
      <c r="Z96" s="152" t="e">
        <f t="shared" si="16"/>
        <v>#N/A</v>
      </c>
      <c r="AA96" s="152" t="e">
        <f t="shared" si="16"/>
        <v>#N/A</v>
      </c>
      <c r="AB96" s="152" t="e">
        <f t="shared" si="16"/>
        <v>#N/A</v>
      </c>
      <c r="AC96" s="152" t="e">
        <f t="shared" si="16"/>
        <v>#N/A</v>
      </c>
      <c r="AD96" s="152" t="e">
        <f t="shared" si="16"/>
        <v>#N/A</v>
      </c>
      <c r="AE96" s="152" t="e">
        <f t="shared" si="16"/>
        <v>#N/A</v>
      </c>
      <c r="AF96" s="152" t="e">
        <f t="shared" si="16"/>
        <v>#N/A</v>
      </c>
      <c r="AG96" s="152" t="e">
        <f t="shared" si="16"/>
        <v>#N/A</v>
      </c>
      <c r="AH96" s="152" t="e">
        <f t="shared" si="16"/>
        <v>#N/A</v>
      </c>
      <c r="AI96" s="152" t="e">
        <f t="shared" si="16"/>
        <v>#N/A</v>
      </c>
      <c r="AJ96" s="152" t="e">
        <f t="shared" si="16"/>
        <v>#N/A</v>
      </c>
      <c r="AK96" s="152" t="e">
        <f t="shared" si="16"/>
        <v>#N/A</v>
      </c>
      <c r="AL96" s="152" t="e">
        <f t="shared" si="16"/>
        <v>#N/A</v>
      </c>
      <c r="AM96" s="152" t="e">
        <f t="shared" si="16"/>
        <v>#N/A</v>
      </c>
    </row>
    <row r="97" spans="2:39" ht="14.25" customHeight="1" outlineLevel="1" x14ac:dyDescent="0.25">
      <c r="B97" s="84" t="str">
        <f t="shared" ref="B97:C97" si="17">+B14</f>
        <v>Chemical Tanker</v>
      </c>
      <c r="C97" s="84" t="str">
        <f t="shared" si="17"/>
        <v>(DWT) 20,000 - 39,999</v>
      </c>
      <c r="D97" s="152" t="e">
        <f t="shared" ref="D97:AM97" si="18">+D96</f>
        <v>#N/A</v>
      </c>
      <c r="E97" s="152" t="e">
        <f t="shared" si="18"/>
        <v>#N/A</v>
      </c>
      <c r="F97" s="152" t="e">
        <f t="shared" si="18"/>
        <v>#N/A</v>
      </c>
      <c r="G97" s="152" t="e">
        <f t="shared" si="18"/>
        <v>#N/A</v>
      </c>
      <c r="H97" s="152" t="e">
        <f t="shared" si="18"/>
        <v>#N/A</v>
      </c>
      <c r="I97" s="152" t="e">
        <f t="shared" si="18"/>
        <v>#N/A</v>
      </c>
      <c r="J97" s="152" t="e">
        <f t="shared" si="18"/>
        <v>#N/A</v>
      </c>
      <c r="K97" s="152" t="e">
        <f t="shared" si="18"/>
        <v>#N/A</v>
      </c>
      <c r="L97" s="152" t="e">
        <f t="shared" si="18"/>
        <v>#N/A</v>
      </c>
      <c r="M97" s="152" t="e">
        <f t="shared" si="18"/>
        <v>#N/A</v>
      </c>
      <c r="N97" s="152" t="e">
        <f t="shared" si="18"/>
        <v>#N/A</v>
      </c>
      <c r="O97" s="152" t="e">
        <f t="shared" si="18"/>
        <v>#N/A</v>
      </c>
      <c r="P97" s="152" t="e">
        <f t="shared" si="18"/>
        <v>#N/A</v>
      </c>
      <c r="Q97" s="152" t="e">
        <f t="shared" si="18"/>
        <v>#N/A</v>
      </c>
      <c r="R97" s="152" t="e">
        <f t="shared" si="18"/>
        <v>#N/A</v>
      </c>
      <c r="S97" s="152" t="e">
        <f t="shared" si="18"/>
        <v>#N/A</v>
      </c>
      <c r="T97" s="152" t="e">
        <f t="shared" si="18"/>
        <v>#N/A</v>
      </c>
      <c r="U97" s="152" t="e">
        <f t="shared" si="18"/>
        <v>#N/A</v>
      </c>
      <c r="V97" s="152" t="e">
        <f t="shared" si="18"/>
        <v>#N/A</v>
      </c>
      <c r="W97" s="152" t="e">
        <f t="shared" si="18"/>
        <v>#N/A</v>
      </c>
      <c r="X97" s="152" t="e">
        <f t="shared" si="18"/>
        <v>#N/A</v>
      </c>
      <c r="Y97" s="152" t="e">
        <f t="shared" si="18"/>
        <v>#N/A</v>
      </c>
      <c r="Z97" s="152" t="e">
        <f t="shared" si="18"/>
        <v>#N/A</v>
      </c>
      <c r="AA97" s="152" t="e">
        <f t="shared" si="18"/>
        <v>#N/A</v>
      </c>
      <c r="AB97" s="152" t="e">
        <f t="shared" si="18"/>
        <v>#N/A</v>
      </c>
      <c r="AC97" s="152" t="e">
        <f t="shared" si="18"/>
        <v>#N/A</v>
      </c>
      <c r="AD97" s="152" t="e">
        <f t="shared" si="18"/>
        <v>#N/A</v>
      </c>
      <c r="AE97" s="152" t="e">
        <f t="shared" si="18"/>
        <v>#N/A</v>
      </c>
      <c r="AF97" s="152" t="e">
        <f t="shared" si="18"/>
        <v>#N/A</v>
      </c>
      <c r="AG97" s="152" t="e">
        <f t="shared" si="18"/>
        <v>#N/A</v>
      </c>
      <c r="AH97" s="152" t="e">
        <f t="shared" si="18"/>
        <v>#N/A</v>
      </c>
      <c r="AI97" s="152" t="e">
        <f t="shared" si="18"/>
        <v>#N/A</v>
      </c>
      <c r="AJ97" s="152" t="e">
        <f t="shared" si="18"/>
        <v>#N/A</v>
      </c>
      <c r="AK97" s="152" t="e">
        <f t="shared" si="18"/>
        <v>#N/A</v>
      </c>
      <c r="AL97" s="152" t="e">
        <f t="shared" si="18"/>
        <v>#N/A</v>
      </c>
      <c r="AM97" s="152" t="e">
        <f t="shared" si="18"/>
        <v>#N/A</v>
      </c>
    </row>
    <row r="98" spans="2:39" ht="14.25" customHeight="1" outlineLevel="1" x14ac:dyDescent="0.25">
      <c r="B98" s="84" t="str">
        <f t="shared" ref="B98:C98" si="19">+B15</f>
        <v>Chemical Tanker</v>
      </c>
      <c r="C98" s="84" t="str">
        <f t="shared" si="19"/>
        <v>(DWT) &gt;40,000</v>
      </c>
      <c r="D98" s="152" t="e">
        <f t="shared" ref="D98:AM98" si="20">+D97</f>
        <v>#N/A</v>
      </c>
      <c r="E98" s="152" t="e">
        <f t="shared" si="20"/>
        <v>#N/A</v>
      </c>
      <c r="F98" s="152" t="e">
        <f t="shared" si="20"/>
        <v>#N/A</v>
      </c>
      <c r="G98" s="152" t="e">
        <f t="shared" si="20"/>
        <v>#N/A</v>
      </c>
      <c r="H98" s="152" t="e">
        <f t="shared" si="20"/>
        <v>#N/A</v>
      </c>
      <c r="I98" s="152" t="e">
        <f t="shared" si="20"/>
        <v>#N/A</v>
      </c>
      <c r="J98" s="152" t="e">
        <f t="shared" si="20"/>
        <v>#N/A</v>
      </c>
      <c r="K98" s="152" t="e">
        <f t="shared" si="20"/>
        <v>#N/A</v>
      </c>
      <c r="L98" s="152" t="e">
        <f t="shared" si="20"/>
        <v>#N/A</v>
      </c>
      <c r="M98" s="152" t="e">
        <f t="shared" si="20"/>
        <v>#N/A</v>
      </c>
      <c r="N98" s="152" t="e">
        <f t="shared" si="20"/>
        <v>#N/A</v>
      </c>
      <c r="O98" s="152" t="e">
        <f t="shared" si="20"/>
        <v>#N/A</v>
      </c>
      <c r="P98" s="152" t="e">
        <f t="shared" si="20"/>
        <v>#N/A</v>
      </c>
      <c r="Q98" s="152" t="e">
        <f t="shared" si="20"/>
        <v>#N/A</v>
      </c>
      <c r="R98" s="152" t="e">
        <f t="shared" si="20"/>
        <v>#N/A</v>
      </c>
      <c r="S98" s="152" t="e">
        <f t="shared" si="20"/>
        <v>#N/A</v>
      </c>
      <c r="T98" s="152" t="e">
        <f t="shared" si="20"/>
        <v>#N/A</v>
      </c>
      <c r="U98" s="152" t="e">
        <f t="shared" si="20"/>
        <v>#N/A</v>
      </c>
      <c r="V98" s="152" t="e">
        <f t="shared" si="20"/>
        <v>#N/A</v>
      </c>
      <c r="W98" s="152" t="e">
        <f t="shared" si="20"/>
        <v>#N/A</v>
      </c>
      <c r="X98" s="152" t="e">
        <f t="shared" si="20"/>
        <v>#N/A</v>
      </c>
      <c r="Y98" s="152" t="e">
        <f t="shared" si="20"/>
        <v>#N/A</v>
      </c>
      <c r="Z98" s="152" t="e">
        <f t="shared" si="20"/>
        <v>#N/A</v>
      </c>
      <c r="AA98" s="152" t="e">
        <f t="shared" si="20"/>
        <v>#N/A</v>
      </c>
      <c r="AB98" s="152" t="e">
        <f t="shared" si="20"/>
        <v>#N/A</v>
      </c>
      <c r="AC98" s="152" t="e">
        <f t="shared" si="20"/>
        <v>#N/A</v>
      </c>
      <c r="AD98" s="152" t="e">
        <f t="shared" si="20"/>
        <v>#N/A</v>
      </c>
      <c r="AE98" s="152" t="e">
        <f t="shared" si="20"/>
        <v>#N/A</v>
      </c>
      <c r="AF98" s="152" t="e">
        <f t="shared" si="20"/>
        <v>#N/A</v>
      </c>
      <c r="AG98" s="152" t="e">
        <f t="shared" si="20"/>
        <v>#N/A</v>
      </c>
      <c r="AH98" s="152" t="e">
        <f t="shared" si="20"/>
        <v>#N/A</v>
      </c>
      <c r="AI98" s="152" t="e">
        <f t="shared" si="20"/>
        <v>#N/A</v>
      </c>
      <c r="AJ98" s="152" t="e">
        <f t="shared" si="20"/>
        <v>#N/A</v>
      </c>
      <c r="AK98" s="152" t="e">
        <f t="shared" si="20"/>
        <v>#N/A</v>
      </c>
      <c r="AL98" s="152" t="e">
        <f t="shared" si="20"/>
        <v>#N/A</v>
      </c>
      <c r="AM98" s="152" t="e">
        <f t="shared" si="20"/>
        <v>#N/A</v>
      </c>
    </row>
    <row r="99" spans="2:39" ht="14.25" customHeight="1" outlineLevel="1" x14ac:dyDescent="0.25">
      <c r="B99" s="84" t="str">
        <f t="shared" ref="B99:C99" si="21">+B16</f>
        <v>Container</v>
      </c>
      <c r="C99" s="84" t="str">
        <f t="shared" si="21"/>
        <v>(TEU) 0 - 999</v>
      </c>
      <c r="D99" s="152" t="e">
        <f t="shared" ref="D99:AM99" si="22">+D98</f>
        <v>#N/A</v>
      </c>
      <c r="E99" s="152" t="e">
        <f t="shared" si="22"/>
        <v>#N/A</v>
      </c>
      <c r="F99" s="152" t="e">
        <f t="shared" si="22"/>
        <v>#N/A</v>
      </c>
      <c r="G99" s="152" t="e">
        <f t="shared" si="22"/>
        <v>#N/A</v>
      </c>
      <c r="H99" s="152" t="e">
        <f t="shared" si="22"/>
        <v>#N/A</v>
      </c>
      <c r="I99" s="152" t="e">
        <f t="shared" si="22"/>
        <v>#N/A</v>
      </c>
      <c r="J99" s="152" t="e">
        <f t="shared" si="22"/>
        <v>#N/A</v>
      </c>
      <c r="K99" s="152" t="e">
        <f t="shared" si="22"/>
        <v>#N/A</v>
      </c>
      <c r="L99" s="152" t="e">
        <f t="shared" si="22"/>
        <v>#N/A</v>
      </c>
      <c r="M99" s="152" t="e">
        <f t="shared" si="22"/>
        <v>#N/A</v>
      </c>
      <c r="N99" s="152" t="e">
        <f t="shared" si="22"/>
        <v>#N/A</v>
      </c>
      <c r="O99" s="152" t="e">
        <f t="shared" si="22"/>
        <v>#N/A</v>
      </c>
      <c r="P99" s="152" t="e">
        <f t="shared" si="22"/>
        <v>#N/A</v>
      </c>
      <c r="Q99" s="152" t="e">
        <f t="shared" si="22"/>
        <v>#N/A</v>
      </c>
      <c r="R99" s="152" t="e">
        <f t="shared" si="22"/>
        <v>#N/A</v>
      </c>
      <c r="S99" s="152" t="e">
        <f t="shared" si="22"/>
        <v>#N/A</v>
      </c>
      <c r="T99" s="152" t="e">
        <f t="shared" si="22"/>
        <v>#N/A</v>
      </c>
      <c r="U99" s="152" t="e">
        <f t="shared" si="22"/>
        <v>#N/A</v>
      </c>
      <c r="V99" s="152" t="e">
        <f t="shared" si="22"/>
        <v>#N/A</v>
      </c>
      <c r="W99" s="152" t="e">
        <f t="shared" si="22"/>
        <v>#N/A</v>
      </c>
      <c r="X99" s="152" t="e">
        <f t="shared" si="22"/>
        <v>#N/A</v>
      </c>
      <c r="Y99" s="152" t="e">
        <f t="shared" si="22"/>
        <v>#N/A</v>
      </c>
      <c r="Z99" s="152" t="e">
        <f t="shared" si="22"/>
        <v>#N/A</v>
      </c>
      <c r="AA99" s="152" t="e">
        <f t="shared" si="22"/>
        <v>#N/A</v>
      </c>
      <c r="AB99" s="152" t="e">
        <f t="shared" si="22"/>
        <v>#N/A</v>
      </c>
      <c r="AC99" s="152" t="e">
        <f t="shared" si="22"/>
        <v>#N/A</v>
      </c>
      <c r="AD99" s="152" t="e">
        <f t="shared" si="22"/>
        <v>#N/A</v>
      </c>
      <c r="AE99" s="152" t="e">
        <f t="shared" si="22"/>
        <v>#N/A</v>
      </c>
      <c r="AF99" s="152" t="e">
        <f t="shared" si="22"/>
        <v>#N/A</v>
      </c>
      <c r="AG99" s="152" t="e">
        <f t="shared" si="22"/>
        <v>#N/A</v>
      </c>
      <c r="AH99" s="152" t="e">
        <f t="shared" si="22"/>
        <v>#N/A</v>
      </c>
      <c r="AI99" s="152" t="e">
        <f t="shared" si="22"/>
        <v>#N/A</v>
      </c>
      <c r="AJ99" s="152" t="e">
        <f t="shared" si="22"/>
        <v>#N/A</v>
      </c>
      <c r="AK99" s="152" t="e">
        <f t="shared" si="22"/>
        <v>#N/A</v>
      </c>
      <c r="AL99" s="152" t="e">
        <f t="shared" si="22"/>
        <v>#N/A</v>
      </c>
      <c r="AM99" s="152" t="e">
        <f t="shared" si="22"/>
        <v>#N/A</v>
      </c>
    </row>
    <row r="100" spans="2:39" ht="14.25" customHeight="1" outlineLevel="1" x14ac:dyDescent="0.25">
      <c r="B100" s="84" t="str">
        <f t="shared" ref="B100:C100" si="23">+B17</f>
        <v>Container</v>
      </c>
      <c r="C100" s="84" t="str">
        <f t="shared" si="23"/>
        <v>(TEU) 1,000 - 1,999</v>
      </c>
      <c r="D100" s="152" t="e">
        <f t="shared" ref="D100:AM100" si="24">+D99</f>
        <v>#N/A</v>
      </c>
      <c r="E100" s="152" t="e">
        <f t="shared" si="24"/>
        <v>#N/A</v>
      </c>
      <c r="F100" s="152" t="e">
        <f t="shared" si="24"/>
        <v>#N/A</v>
      </c>
      <c r="G100" s="152" t="e">
        <f t="shared" si="24"/>
        <v>#N/A</v>
      </c>
      <c r="H100" s="152" t="e">
        <f t="shared" si="24"/>
        <v>#N/A</v>
      </c>
      <c r="I100" s="152" t="e">
        <f t="shared" si="24"/>
        <v>#N/A</v>
      </c>
      <c r="J100" s="152" t="e">
        <f t="shared" si="24"/>
        <v>#N/A</v>
      </c>
      <c r="K100" s="152" t="e">
        <f t="shared" si="24"/>
        <v>#N/A</v>
      </c>
      <c r="L100" s="152" t="e">
        <f t="shared" si="24"/>
        <v>#N/A</v>
      </c>
      <c r="M100" s="152" t="e">
        <f t="shared" si="24"/>
        <v>#N/A</v>
      </c>
      <c r="N100" s="152" t="e">
        <f t="shared" si="24"/>
        <v>#N/A</v>
      </c>
      <c r="O100" s="152" t="e">
        <f t="shared" si="24"/>
        <v>#N/A</v>
      </c>
      <c r="P100" s="152" t="e">
        <f t="shared" si="24"/>
        <v>#N/A</v>
      </c>
      <c r="Q100" s="152" t="e">
        <f t="shared" si="24"/>
        <v>#N/A</v>
      </c>
      <c r="R100" s="152" t="e">
        <f t="shared" si="24"/>
        <v>#N/A</v>
      </c>
      <c r="S100" s="152" t="e">
        <f t="shared" si="24"/>
        <v>#N/A</v>
      </c>
      <c r="T100" s="152" t="e">
        <f t="shared" si="24"/>
        <v>#N/A</v>
      </c>
      <c r="U100" s="152" t="e">
        <f t="shared" si="24"/>
        <v>#N/A</v>
      </c>
      <c r="V100" s="152" t="e">
        <f t="shared" si="24"/>
        <v>#N/A</v>
      </c>
      <c r="W100" s="152" t="e">
        <f t="shared" si="24"/>
        <v>#N/A</v>
      </c>
      <c r="X100" s="152" t="e">
        <f t="shared" si="24"/>
        <v>#N/A</v>
      </c>
      <c r="Y100" s="152" t="e">
        <f t="shared" si="24"/>
        <v>#N/A</v>
      </c>
      <c r="Z100" s="152" t="e">
        <f t="shared" si="24"/>
        <v>#N/A</v>
      </c>
      <c r="AA100" s="152" t="e">
        <f t="shared" si="24"/>
        <v>#N/A</v>
      </c>
      <c r="AB100" s="152" t="e">
        <f t="shared" si="24"/>
        <v>#N/A</v>
      </c>
      <c r="AC100" s="152" t="e">
        <f t="shared" si="24"/>
        <v>#N/A</v>
      </c>
      <c r="AD100" s="152" t="e">
        <f t="shared" si="24"/>
        <v>#N/A</v>
      </c>
      <c r="AE100" s="152" t="e">
        <f t="shared" si="24"/>
        <v>#N/A</v>
      </c>
      <c r="AF100" s="152" t="e">
        <f t="shared" si="24"/>
        <v>#N/A</v>
      </c>
      <c r="AG100" s="152" t="e">
        <f t="shared" si="24"/>
        <v>#N/A</v>
      </c>
      <c r="AH100" s="152" t="e">
        <f t="shared" si="24"/>
        <v>#N/A</v>
      </c>
      <c r="AI100" s="152" t="e">
        <f t="shared" si="24"/>
        <v>#N/A</v>
      </c>
      <c r="AJ100" s="152" t="e">
        <f t="shared" si="24"/>
        <v>#N/A</v>
      </c>
      <c r="AK100" s="152" t="e">
        <f t="shared" si="24"/>
        <v>#N/A</v>
      </c>
      <c r="AL100" s="152" t="e">
        <f t="shared" si="24"/>
        <v>#N/A</v>
      </c>
      <c r="AM100" s="152" t="e">
        <f t="shared" si="24"/>
        <v>#N/A</v>
      </c>
    </row>
    <row r="101" spans="2:39" ht="14.25" customHeight="1" outlineLevel="1" x14ac:dyDescent="0.25">
      <c r="B101" s="84" t="str">
        <f t="shared" ref="B101:C101" si="25">+B18</f>
        <v>Container</v>
      </c>
      <c r="C101" s="84" t="str">
        <f t="shared" si="25"/>
        <v>(TEU) 2,000 - 2,999</v>
      </c>
      <c r="D101" s="152" t="e">
        <f t="shared" ref="D101:AM101" si="26">+D100</f>
        <v>#N/A</v>
      </c>
      <c r="E101" s="152" t="e">
        <f t="shared" si="26"/>
        <v>#N/A</v>
      </c>
      <c r="F101" s="152" t="e">
        <f t="shared" si="26"/>
        <v>#N/A</v>
      </c>
      <c r="G101" s="152" t="e">
        <f t="shared" si="26"/>
        <v>#N/A</v>
      </c>
      <c r="H101" s="152" t="e">
        <f t="shared" si="26"/>
        <v>#N/A</v>
      </c>
      <c r="I101" s="152" t="e">
        <f t="shared" si="26"/>
        <v>#N/A</v>
      </c>
      <c r="J101" s="152" t="e">
        <f t="shared" si="26"/>
        <v>#N/A</v>
      </c>
      <c r="K101" s="152" t="e">
        <f t="shared" si="26"/>
        <v>#N/A</v>
      </c>
      <c r="L101" s="152" t="e">
        <f t="shared" si="26"/>
        <v>#N/A</v>
      </c>
      <c r="M101" s="152" t="e">
        <f t="shared" si="26"/>
        <v>#N/A</v>
      </c>
      <c r="N101" s="152" t="e">
        <f t="shared" si="26"/>
        <v>#N/A</v>
      </c>
      <c r="O101" s="152" t="e">
        <f t="shared" si="26"/>
        <v>#N/A</v>
      </c>
      <c r="P101" s="152" t="e">
        <f t="shared" si="26"/>
        <v>#N/A</v>
      </c>
      <c r="Q101" s="152" t="e">
        <f t="shared" si="26"/>
        <v>#N/A</v>
      </c>
      <c r="R101" s="152" t="e">
        <f t="shared" si="26"/>
        <v>#N/A</v>
      </c>
      <c r="S101" s="152" t="e">
        <f t="shared" si="26"/>
        <v>#N/A</v>
      </c>
      <c r="T101" s="152" t="e">
        <f t="shared" si="26"/>
        <v>#N/A</v>
      </c>
      <c r="U101" s="152" t="e">
        <f t="shared" si="26"/>
        <v>#N/A</v>
      </c>
      <c r="V101" s="152" t="e">
        <f t="shared" si="26"/>
        <v>#N/A</v>
      </c>
      <c r="W101" s="152" t="e">
        <f t="shared" si="26"/>
        <v>#N/A</v>
      </c>
      <c r="X101" s="152" t="e">
        <f t="shared" si="26"/>
        <v>#N/A</v>
      </c>
      <c r="Y101" s="152" t="e">
        <f t="shared" si="26"/>
        <v>#N/A</v>
      </c>
      <c r="Z101" s="152" t="e">
        <f t="shared" si="26"/>
        <v>#N/A</v>
      </c>
      <c r="AA101" s="152" t="e">
        <f t="shared" si="26"/>
        <v>#N/A</v>
      </c>
      <c r="AB101" s="152" t="e">
        <f t="shared" si="26"/>
        <v>#N/A</v>
      </c>
      <c r="AC101" s="152" t="e">
        <f t="shared" si="26"/>
        <v>#N/A</v>
      </c>
      <c r="AD101" s="152" t="e">
        <f t="shared" si="26"/>
        <v>#N/A</v>
      </c>
      <c r="AE101" s="152" t="e">
        <f t="shared" si="26"/>
        <v>#N/A</v>
      </c>
      <c r="AF101" s="152" t="e">
        <f t="shared" si="26"/>
        <v>#N/A</v>
      </c>
      <c r="AG101" s="152" t="e">
        <f t="shared" si="26"/>
        <v>#N/A</v>
      </c>
      <c r="AH101" s="152" t="e">
        <f t="shared" si="26"/>
        <v>#N/A</v>
      </c>
      <c r="AI101" s="152" t="e">
        <f t="shared" si="26"/>
        <v>#N/A</v>
      </c>
      <c r="AJ101" s="152" t="e">
        <f t="shared" si="26"/>
        <v>#N/A</v>
      </c>
      <c r="AK101" s="152" t="e">
        <f t="shared" si="26"/>
        <v>#N/A</v>
      </c>
      <c r="AL101" s="152" t="e">
        <f t="shared" si="26"/>
        <v>#N/A</v>
      </c>
      <c r="AM101" s="152" t="e">
        <f t="shared" si="26"/>
        <v>#N/A</v>
      </c>
    </row>
    <row r="102" spans="2:39" ht="14.25" customHeight="1" outlineLevel="1" x14ac:dyDescent="0.25">
      <c r="B102" s="84" t="str">
        <f t="shared" ref="B102:C102" si="27">+B19</f>
        <v>Container</v>
      </c>
      <c r="C102" s="84" t="str">
        <f t="shared" si="27"/>
        <v>(TEU) 3,000 - 4,999</v>
      </c>
      <c r="D102" s="152" t="e">
        <f t="shared" ref="D102:AM102" si="28">+D101</f>
        <v>#N/A</v>
      </c>
      <c r="E102" s="152" t="e">
        <f t="shared" si="28"/>
        <v>#N/A</v>
      </c>
      <c r="F102" s="152" t="e">
        <f t="shared" si="28"/>
        <v>#N/A</v>
      </c>
      <c r="G102" s="152" t="e">
        <f t="shared" si="28"/>
        <v>#N/A</v>
      </c>
      <c r="H102" s="152" t="e">
        <f t="shared" si="28"/>
        <v>#N/A</v>
      </c>
      <c r="I102" s="152" t="e">
        <f t="shared" si="28"/>
        <v>#N/A</v>
      </c>
      <c r="J102" s="152" t="e">
        <f t="shared" si="28"/>
        <v>#N/A</v>
      </c>
      <c r="K102" s="152" t="e">
        <f t="shared" si="28"/>
        <v>#N/A</v>
      </c>
      <c r="L102" s="152" t="e">
        <f t="shared" si="28"/>
        <v>#N/A</v>
      </c>
      <c r="M102" s="152" t="e">
        <f t="shared" si="28"/>
        <v>#N/A</v>
      </c>
      <c r="N102" s="152" t="e">
        <f t="shared" si="28"/>
        <v>#N/A</v>
      </c>
      <c r="O102" s="152" t="e">
        <f t="shared" si="28"/>
        <v>#N/A</v>
      </c>
      <c r="P102" s="152" t="e">
        <f t="shared" si="28"/>
        <v>#N/A</v>
      </c>
      <c r="Q102" s="152" t="e">
        <f t="shared" si="28"/>
        <v>#N/A</v>
      </c>
      <c r="R102" s="152" t="e">
        <f t="shared" si="28"/>
        <v>#N/A</v>
      </c>
      <c r="S102" s="152" t="e">
        <f t="shared" si="28"/>
        <v>#N/A</v>
      </c>
      <c r="T102" s="152" t="e">
        <f t="shared" si="28"/>
        <v>#N/A</v>
      </c>
      <c r="U102" s="152" t="e">
        <f t="shared" si="28"/>
        <v>#N/A</v>
      </c>
      <c r="V102" s="152" t="e">
        <f t="shared" si="28"/>
        <v>#N/A</v>
      </c>
      <c r="W102" s="152" t="e">
        <f t="shared" si="28"/>
        <v>#N/A</v>
      </c>
      <c r="X102" s="152" t="e">
        <f t="shared" si="28"/>
        <v>#N/A</v>
      </c>
      <c r="Y102" s="152" t="e">
        <f t="shared" si="28"/>
        <v>#N/A</v>
      </c>
      <c r="Z102" s="152" t="e">
        <f t="shared" si="28"/>
        <v>#N/A</v>
      </c>
      <c r="AA102" s="152" t="e">
        <f t="shared" si="28"/>
        <v>#N/A</v>
      </c>
      <c r="AB102" s="152" t="e">
        <f t="shared" si="28"/>
        <v>#N/A</v>
      </c>
      <c r="AC102" s="152" t="e">
        <f t="shared" si="28"/>
        <v>#N/A</v>
      </c>
      <c r="AD102" s="152" t="e">
        <f t="shared" si="28"/>
        <v>#N/A</v>
      </c>
      <c r="AE102" s="152" t="e">
        <f t="shared" si="28"/>
        <v>#N/A</v>
      </c>
      <c r="AF102" s="152" t="e">
        <f t="shared" si="28"/>
        <v>#N/A</v>
      </c>
      <c r="AG102" s="152" t="e">
        <f t="shared" si="28"/>
        <v>#N/A</v>
      </c>
      <c r="AH102" s="152" t="e">
        <f t="shared" si="28"/>
        <v>#N/A</v>
      </c>
      <c r="AI102" s="152" t="e">
        <f t="shared" si="28"/>
        <v>#N/A</v>
      </c>
      <c r="AJ102" s="152" t="e">
        <f t="shared" si="28"/>
        <v>#N/A</v>
      </c>
      <c r="AK102" s="152" t="e">
        <f t="shared" si="28"/>
        <v>#N/A</v>
      </c>
      <c r="AL102" s="152" t="e">
        <f t="shared" si="28"/>
        <v>#N/A</v>
      </c>
      <c r="AM102" s="152" t="e">
        <f t="shared" si="28"/>
        <v>#N/A</v>
      </c>
    </row>
    <row r="103" spans="2:39" ht="14.25" customHeight="1" outlineLevel="1" x14ac:dyDescent="0.25">
      <c r="B103" s="84" t="str">
        <f t="shared" ref="B103:C103" si="29">+B20</f>
        <v>Container</v>
      </c>
      <c r="C103" s="84" t="str">
        <f t="shared" si="29"/>
        <v>(TEU) 5,000 - 7,999</v>
      </c>
      <c r="D103" s="152" t="e">
        <f t="shared" ref="D103:AM103" si="30">+D102</f>
        <v>#N/A</v>
      </c>
      <c r="E103" s="152" t="e">
        <f t="shared" si="30"/>
        <v>#N/A</v>
      </c>
      <c r="F103" s="152" t="e">
        <f t="shared" si="30"/>
        <v>#N/A</v>
      </c>
      <c r="G103" s="152" t="e">
        <f t="shared" si="30"/>
        <v>#N/A</v>
      </c>
      <c r="H103" s="152" t="e">
        <f t="shared" si="30"/>
        <v>#N/A</v>
      </c>
      <c r="I103" s="152" t="e">
        <f t="shared" si="30"/>
        <v>#N/A</v>
      </c>
      <c r="J103" s="152" t="e">
        <f t="shared" si="30"/>
        <v>#N/A</v>
      </c>
      <c r="K103" s="152" t="e">
        <f t="shared" si="30"/>
        <v>#N/A</v>
      </c>
      <c r="L103" s="152" t="e">
        <f t="shared" si="30"/>
        <v>#N/A</v>
      </c>
      <c r="M103" s="152" t="e">
        <f t="shared" si="30"/>
        <v>#N/A</v>
      </c>
      <c r="N103" s="152" t="e">
        <f t="shared" si="30"/>
        <v>#N/A</v>
      </c>
      <c r="O103" s="152" t="e">
        <f t="shared" si="30"/>
        <v>#N/A</v>
      </c>
      <c r="P103" s="152" t="e">
        <f t="shared" si="30"/>
        <v>#N/A</v>
      </c>
      <c r="Q103" s="152" t="e">
        <f t="shared" si="30"/>
        <v>#N/A</v>
      </c>
      <c r="R103" s="152" t="e">
        <f t="shared" si="30"/>
        <v>#N/A</v>
      </c>
      <c r="S103" s="152" t="e">
        <f t="shared" si="30"/>
        <v>#N/A</v>
      </c>
      <c r="T103" s="152" t="e">
        <f t="shared" si="30"/>
        <v>#N/A</v>
      </c>
      <c r="U103" s="152" t="e">
        <f t="shared" si="30"/>
        <v>#N/A</v>
      </c>
      <c r="V103" s="152" t="e">
        <f t="shared" si="30"/>
        <v>#N/A</v>
      </c>
      <c r="W103" s="152" t="e">
        <f t="shared" si="30"/>
        <v>#N/A</v>
      </c>
      <c r="X103" s="152" t="e">
        <f t="shared" si="30"/>
        <v>#N/A</v>
      </c>
      <c r="Y103" s="152" t="e">
        <f t="shared" si="30"/>
        <v>#N/A</v>
      </c>
      <c r="Z103" s="152" t="e">
        <f t="shared" si="30"/>
        <v>#N/A</v>
      </c>
      <c r="AA103" s="152" t="e">
        <f t="shared" si="30"/>
        <v>#N/A</v>
      </c>
      <c r="AB103" s="152" t="e">
        <f t="shared" si="30"/>
        <v>#N/A</v>
      </c>
      <c r="AC103" s="152" t="e">
        <f t="shared" si="30"/>
        <v>#N/A</v>
      </c>
      <c r="AD103" s="152" t="e">
        <f t="shared" si="30"/>
        <v>#N/A</v>
      </c>
      <c r="AE103" s="152" t="e">
        <f t="shared" si="30"/>
        <v>#N/A</v>
      </c>
      <c r="AF103" s="152" t="e">
        <f t="shared" si="30"/>
        <v>#N/A</v>
      </c>
      <c r="AG103" s="152" t="e">
        <f t="shared" si="30"/>
        <v>#N/A</v>
      </c>
      <c r="AH103" s="152" t="e">
        <f t="shared" si="30"/>
        <v>#N/A</v>
      </c>
      <c r="AI103" s="152" t="e">
        <f t="shared" si="30"/>
        <v>#N/A</v>
      </c>
      <c r="AJ103" s="152" t="e">
        <f t="shared" si="30"/>
        <v>#N/A</v>
      </c>
      <c r="AK103" s="152" t="e">
        <f t="shared" si="30"/>
        <v>#N/A</v>
      </c>
      <c r="AL103" s="152" t="e">
        <f t="shared" si="30"/>
        <v>#N/A</v>
      </c>
      <c r="AM103" s="152" t="e">
        <f t="shared" si="30"/>
        <v>#N/A</v>
      </c>
    </row>
    <row r="104" spans="2:39" ht="14.25" customHeight="1" outlineLevel="1" x14ac:dyDescent="0.25">
      <c r="B104" s="84" t="str">
        <f t="shared" ref="B104:C104" si="31">+B21</f>
        <v>Container</v>
      </c>
      <c r="C104" s="84" t="str">
        <f t="shared" si="31"/>
        <v>(TEU) 8,000 - 11,999</v>
      </c>
      <c r="D104" s="152" t="e">
        <f t="shared" ref="D104:AM104" si="32">+D103</f>
        <v>#N/A</v>
      </c>
      <c r="E104" s="152" t="e">
        <f t="shared" si="32"/>
        <v>#N/A</v>
      </c>
      <c r="F104" s="152" t="e">
        <f t="shared" si="32"/>
        <v>#N/A</v>
      </c>
      <c r="G104" s="152" t="e">
        <f t="shared" si="32"/>
        <v>#N/A</v>
      </c>
      <c r="H104" s="152" t="e">
        <f t="shared" si="32"/>
        <v>#N/A</v>
      </c>
      <c r="I104" s="152" t="e">
        <f t="shared" si="32"/>
        <v>#N/A</v>
      </c>
      <c r="J104" s="152" t="e">
        <f t="shared" si="32"/>
        <v>#N/A</v>
      </c>
      <c r="K104" s="152" t="e">
        <f t="shared" si="32"/>
        <v>#N/A</v>
      </c>
      <c r="L104" s="152" t="e">
        <f t="shared" si="32"/>
        <v>#N/A</v>
      </c>
      <c r="M104" s="152" t="e">
        <f t="shared" si="32"/>
        <v>#N/A</v>
      </c>
      <c r="N104" s="152" t="e">
        <f t="shared" si="32"/>
        <v>#N/A</v>
      </c>
      <c r="O104" s="152" t="e">
        <f t="shared" si="32"/>
        <v>#N/A</v>
      </c>
      <c r="P104" s="152" t="e">
        <f t="shared" si="32"/>
        <v>#N/A</v>
      </c>
      <c r="Q104" s="152" t="e">
        <f t="shared" si="32"/>
        <v>#N/A</v>
      </c>
      <c r="R104" s="152" t="e">
        <f t="shared" si="32"/>
        <v>#N/A</v>
      </c>
      <c r="S104" s="152" t="e">
        <f t="shared" si="32"/>
        <v>#N/A</v>
      </c>
      <c r="T104" s="152" t="e">
        <f t="shared" si="32"/>
        <v>#N/A</v>
      </c>
      <c r="U104" s="152" t="e">
        <f t="shared" si="32"/>
        <v>#N/A</v>
      </c>
      <c r="V104" s="152" t="e">
        <f t="shared" si="32"/>
        <v>#N/A</v>
      </c>
      <c r="W104" s="152" t="e">
        <f t="shared" si="32"/>
        <v>#N/A</v>
      </c>
      <c r="X104" s="152" t="e">
        <f t="shared" si="32"/>
        <v>#N/A</v>
      </c>
      <c r="Y104" s="152" t="e">
        <f t="shared" si="32"/>
        <v>#N/A</v>
      </c>
      <c r="Z104" s="152" t="e">
        <f t="shared" si="32"/>
        <v>#N/A</v>
      </c>
      <c r="AA104" s="152" t="e">
        <f t="shared" si="32"/>
        <v>#N/A</v>
      </c>
      <c r="AB104" s="152" t="e">
        <f t="shared" si="32"/>
        <v>#N/A</v>
      </c>
      <c r="AC104" s="152" t="e">
        <f t="shared" si="32"/>
        <v>#N/A</v>
      </c>
      <c r="AD104" s="152" t="e">
        <f t="shared" si="32"/>
        <v>#N/A</v>
      </c>
      <c r="AE104" s="152" t="e">
        <f t="shared" si="32"/>
        <v>#N/A</v>
      </c>
      <c r="AF104" s="152" t="e">
        <f t="shared" si="32"/>
        <v>#N/A</v>
      </c>
      <c r="AG104" s="152" t="e">
        <f t="shared" si="32"/>
        <v>#N/A</v>
      </c>
      <c r="AH104" s="152" t="e">
        <f t="shared" si="32"/>
        <v>#N/A</v>
      </c>
      <c r="AI104" s="152" t="e">
        <f t="shared" si="32"/>
        <v>#N/A</v>
      </c>
      <c r="AJ104" s="152" t="e">
        <f t="shared" si="32"/>
        <v>#N/A</v>
      </c>
      <c r="AK104" s="152" t="e">
        <f t="shared" si="32"/>
        <v>#N/A</v>
      </c>
      <c r="AL104" s="152" t="e">
        <f t="shared" si="32"/>
        <v>#N/A</v>
      </c>
      <c r="AM104" s="152" t="e">
        <f t="shared" si="32"/>
        <v>#N/A</v>
      </c>
    </row>
    <row r="105" spans="2:39" ht="14.25" customHeight="1" outlineLevel="1" x14ac:dyDescent="0.25">
      <c r="B105" s="84" t="str">
        <f t="shared" ref="B105:C105" si="33">+B22</f>
        <v>Container</v>
      </c>
      <c r="C105" s="84" t="str">
        <f t="shared" si="33"/>
        <v>(TEU) 12,000 - 14,499</v>
      </c>
      <c r="D105" s="152" t="e">
        <f t="shared" ref="D105:AM105" si="34">+D104</f>
        <v>#N/A</v>
      </c>
      <c r="E105" s="152" t="e">
        <f t="shared" si="34"/>
        <v>#N/A</v>
      </c>
      <c r="F105" s="152" t="e">
        <f t="shared" si="34"/>
        <v>#N/A</v>
      </c>
      <c r="G105" s="152" t="e">
        <f t="shared" si="34"/>
        <v>#N/A</v>
      </c>
      <c r="H105" s="152" t="e">
        <f t="shared" si="34"/>
        <v>#N/A</v>
      </c>
      <c r="I105" s="152" t="e">
        <f t="shared" si="34"/>
        <v>#N/A</v>
      </c>
      <c r="J105" s="152" t="e">
        <f t="shared" si="34"/>
        <v>#N/A</v>
      </c>
      <c r="K105" s="152" t="e">
        <f t="shared" si="34"/>
        <v>#N/A</v>
      </c>
      <c r="L105" s="152" t="e">
        <f t="shared" si="34"/>
        <v>#N/A</v>
      </c>
      <c r="M105" s="152" t="e">
        <f t="shared" si="34"/>
        <v>#N/A</v>
      </c>
      <c r="N105" s="152" t="e">
        <f t="shared" si="34"/>
        <v>#N/A</v>
      </c>
      <c r="O105" s="152" t="e">
        <f t="shared" si="34"/>
        <v>#N/A</v>
      </c>
      <c r="P105" s="152" t="e">
        <f t="shared" si="34"/>
        <v>#N/A</v>
      </c>
      <c r="Q105" s="152" t="e">
        <f t="shared" si="34"/>
        <v>#N/A</v>
      </c>
      <c r="R105" s="152" t="e">
        <f t="shared" si="34"/>
        <v>#N/A</v>
      </c>
      <c r="S105" s="152" t="e">
        <f t="shared" si="34"/>
        <v>#N/A</v>
      </c>
      <c r="T105" s="152" t="e">
        <f t="shared" si="34"/>
        <v>#N/A</v>
      </c>
      <c r="U105" s="152" t="e">
        <f t="shared" si="34"/>
        <v>#N/A</v>
      </c>
      <c r="V105" s="152" t="e">
        <f t="shared" si="34"/>
        <v>#N/A</v>
      </c>
      <c r="W105" s="152" t="e">
        <f t="shared" si="34"/>
        <v>#N/A</v>
      </c>
      <c r="X105" s="152" t="e">
        <f t="shared" si="34"/>
        <v>#N/A</v>
      </c>
      <c r="Y105" s="152" t="e">
        <f t="shared" si="34"/>
        <v>#N/A</v>
      </c>
      <c r="Z105" s="152" t="e">
        <f t="shared" si="34"/>
        <v>#N/A</v>
      </c>
      <c r="AA105" s="152" t="e">
        <f t="shared" si="34"/>
        <v>#N/A</v>
      </c>
      <c r="AB105" s="152" t="e">
        <f t="shared" si="34"/>
        <v>#N/A</v>
      </c>
      <c r="AC105" s="152" t="e">
        <f t="shared" si="34"/>
        <v>#N/A</v>
      </c>
      <c r="AD105" s="152" t="e">
        <f t="shared" si="34"/>
        <v>#N/A</v>
      </c>
      <c r="AE105" s="152" t="e">
        <f t="shared" si="34"/>
        <v>#N/A</v>
      </c>
      <c r="AF105" s="152" t="e">
        <f t="shared" si="34"/>
        <v>#N/A</v>
      </c>
      <c r="AG105" s="152" t="e">
        <f t="shared" si="34"/>
        <v>#N/A</v>
      </c>
      <c r="AH105" s="152" t="e">
        <f t="shared" si="34"/>
        <v>#N/A</v>
      </c>
      <c r="AI105" s="152" t="e">
        <f t="shared" si="34"/>
        <v>#N/A</v>
      </c>
      <c r="AJ105" s="152" t="e">
        <f t="shared" si="34"/>
        <v>#N/A</v>
      </c>
      <c r="AK105" s="152" t="e">
        <f t="shared" si="34"/>
        <v>#N/A</v>
      </c>
      <c r="AL105" s="152" t="e">
        <f t="shared" si="34"/>
        <v>#N/A</v>
      </c>
      <c r="AM105" s="152" t="e">
        <f t="shared" si="34"/>
        <v>#N/A</v>
      </c>
    </row>
    <row r="106" spans="2:39" ht="14.25" customHeight="1" outlineLevel="1" x14ac:dyDescent="0.25">
      <c r="B106" s="84" t="str">
        <f t="shared" ref="B106:C106" si="35">+B23</f>
        <v>Container</v>
      </c>
      <c r="C106" s="84" t="str">
        <f t="shared" si="35"/>
        <v>(TEU) 14,500 - 19,999</v>
      </c>
      <c r="D106" s="152" t="e">
        <f t="shared" ref="D106:AM106" si="36">+D105</f>
        <v>#N/A</v>
      </c>
      <c r="E106" s="152" t="e">
        <f t="shared" si="36"/>
        <v>#N/A</v>
      </c>
      <c r="F106" s="152" t="e">
        <f t="shared" si="36"/>
        <v>#N/A</v>
      </c>
      <c r="G106" s="152" t="e">
        <f t="shared" si="36"/>
        <v>#N/A</v>
      </c>
      <c r="H106" s="152" t="e">
        <f t="shared" si="36"/>
        <v>#N/A</v>
      </c>
      <c r="I106" s="152" t="e">
        <f t="shared" si="36"/>
        <v>#N/A</v>
      </c>
      <c r="J106" s="152" t="e">
        <f t="shared" si="36"/>
        <v>#N/A</v>
      </c>
      <c r="K106" s="152" t="e">
        <f t="shared" si="36"/>
        <v>#N/A</v>
      </c>
      <c r="L106" s="152" t="e">
        <f t="shared" si="36"/>
        <v>#N/A</v>
      </c>
      <c r="M106" s="152" t="e">
        <f t="shared" si="36"/>
        <v>#N/A</v>
      </c>
      <c r="N106" s="152" t="e">
        <f t="shared" si="36"/>
        <v>#N/A</v>
      </c>
      <c r="O106" s="152" t="e">
        <f t="shared" si="36"/>
        <v>#N/A</v>
      </c>
      <c r="P106" s="152" t="e">
        <f t="shared" si="36"/>
        <v>#N/A</v>
      </c>
      <c r="Q106" s="152" t="e">
        <f t="shared" si="36"/>
        <v>#N/A</v>
      </c>
      <c r="R106" s="152" t="e">
        <f t="shared" si="36"/>
        <v>#N/A</v>
      </c>
      <c r="S106" s="152" t="e">
        <f t="shared" si="36"/>
        <v>#N/A</v>
      </c>
      <c r="T106" s="152" t="e">
        <f t="shared" si="36"/>
        <v>#N/A</v>
      </c>
      <c r="U106" s="152" t="e">
        <f t="shared" si="36"/>
        <v>#N/A</v>
      </c>
      <c r="V106" s="152" t="e">
        <f t="shared" si="36"/>
        <v>#N/A</v>
      </c>
      <c r="W106" s="152" t="e">
        <f t="shared" si="36"/>
        <v>#N/A</v>
      </c>
      <c r="X106" s="152" t="e">
        <f t="shared" si="36"/>
        <v>#N/A</v>
      </c>
      <c r="Y106" s="152" t="e">
        <f t="shared" si="36"/>
        <v>#N/A</v>
      </c>
      <c r="Z106" s="152" t="e">
        <f t="shared" si="36"/>
        <v>#N/A</v>
      </c>
      <c r="AA106" s="152" t="e">
        <f t="shared" si="36"/>
        <v>#N/A</v>
      </c>
      <c r="AB106" s="152" t="e">
        <f t="shared" si="36"/>
        <v>#N/A</v>
      </c>
      <c r="AC106" s="152" t="e">
        <f t="shared" si="36"/>
        <v>#N/A</v>
      </c>
      <c r="AD106" s="152" t="e">
        <f t="shared" si="36"/>
        <v>#N/A</v>
      </c>
      <c r="AE106" s="152" t="e">
        <f t="shared" si="36"/>
        <v>#N/A</v>
      </c>
      <c r="AF106" s="152" t="e">
        <f t="shared" si="36"/>
        <v>#N/A</v>
      </c>
      <c r="AG106" s="152" t="e">
        <f t="shared" si="36"/>
        <v>#N/A</v>
      </c>
      <c r="AH106" s="152" t="e">
        <f t="shared" si="36"/>
        <v>#N/A</v>
      </c>
      <c r="AI106" s="152" t="e">
        <f t="shared" si="36"/>
        <v>#N/A</v>
      </c>
      <c r="AJ106" s="152" t="e">
        <f t="shared" si="36"/>
        <v>#N/A</v>
      </c>
      <c r="AK106" s="152" t="e">
        <f t="shared" si="36"/>
        <v>#N/A</v>
      </c>
      <c r="AL106" s="152" t="e">
        <f t="shared" si="36"/>
        <v>#N/A</v>
      </c>
      <c r="AM106" s="152" t="e">
        <f t="shared" si="36"/>
        <v>#N/A</v>
      </c>
    </row>
    <row r="107" spans="2:39" ht="14.25" customHeight="1" outlineLevel="1" x14ac:dyDescent="0.25">
      <c r="B107" s="84" t="str">
        <f t="shared" ref="B107:C107" si="37">+B24</f>
        <v>Container</v>
      </c>
      <c r="C107" s="84" t="str">
        <f t="shared" si="37"/>
        <v>(TEU) &gt;20,000</v>
      </c>
      <c r="D107" s="152" t="e">
        <f t="shared" ref="D107:AM107" si="38">+D106</f>
        <v>#N/A</v>
      </c>
      <c r="E107" s="152" t="e">
        <f t="shared" si="38"/>
        <v>#N/A</v>
      </c>
      <c r="F107" s="152" t="e">
        <f t="shared" si="38"/>
        <v>#N/A</v>
      </c>
      <c r="G107" s="152" t="e">
        <f t="shared" si="38"/>
        <v>#N/A</v>
      </c>
      <c r="H107" s="152" t="e">
        <f t="shared" si="38"/>
        <v>#N/A</v>
      </c>
      <c r="I107" s="152" t="e">
        <f t="shared" si="38"/>
        <v>#N/A</v>
      </c>
      <c r="J107" s="152" t="e">
        <f t="shared" si="38"/>
        <v>#N/A</v>
      </c>
      <c r="K107" s="152" t="e">
        <f t="shared" si="38"/>
        <v>#N/A</v>
      </c>
      <c r="L107" s="152" t="e">
        <f t="shared" si="38"/>
        <v>#N/A</v>
      </c>
      <c r="M107" s="152" t="e">
        <f t="shared" si="38"/>
        <v>#N/A</v>
      </c>
      <c r="N107" s="152" t="e">
        <f t="shared" si="38"/>
        <v>#N/A</v>
      </c>
      <c r="O107" s="152" t="e">
        <f t="shared" si="38"/>
        <v>#N/A</v>
      </c>
      <c r="P107" s="152" t="e">
        <f t="shared" si="38"/>
        <v>#N/A</v>
      </c>
      <c r="Q107" s="152" t="e">
        <f t="shared" si="38"/>
        <v>#N/A</v>
      </c>
      <c r="R107" s="152" t="e">
        <f t="shared" si="38"/>
        <v>#N/A</v>
      </c>
      <c r="S107" s="152" t="e">
        <f t="shared" si="38"/>
        <v>#N/A</v>
      </c>
      <c r="T107" s="152" t="e">
        <f t="shared" si="38"/>
        <v>#N/A</v>
      </c>
      <c r="U107" s="152" t="e">
        <f t="shared" si="38"/>
        <v>#N/A</v>
      </c>
      <c r="V107" s="152" t="e">
        <f t="shared" si="38"/>
        <v>#N/A</v>
      </c>
      <c r="W107" s="152" t="e">
        <f t="shared" si="38"/>
        <v>#N/A</v>
      </c>
      <c r="X107" s="152" t="e">
        <f t="shared" si="38"/>
        <v>#N/A</v>
      </c>
      <c r="Y107" s="152" t="e">
        <f t="shared" si="38"/>
        <v>#N/A</v>
      </c>
      <c r="Z107" s="152" t="e">
        <f t="shared" si="38"/>
        <v>#N/A</v>
      </c>
      <c r="AA107" s="152" t="e">
        <f t="shared" si="38"/>
        <v>#N/A</v>
      </c>
      <c r="AB107" s="152" t="e">
        <f t="shared" si="38"/>
        <v>#N/A</v>
      </c>
      <c r="AC107" s="152" t="e">
        <f t="shared" si="38"/>
        <v>#N/A</v>
      </c>
      <c r="AD107" s="152" t="e">
        <f t="shared" si="38"/>
        <v>#N/A</v>
      </c>
      <c r="AE107" s="152" t="e">
        <f t="shared" si="38"/>
        <v>#N/A</v>
      </c>
      <c r="AF107" s="152" t="e">
        <f t="shared" si="38"/>
        <v>#N/A</v>
      </c>
      <c r="AG107" s="152" t="e">
        <f t="shared" si="38"/>
        <v>#N/A</v>
      </c>
      <c r="AH107" s="152" t="e">
        <f t="shared" si="38"/>
        <v>#N/A</v>
      </c>
      <c r="AI107" s="152" t="e">
        <f t="shared" si="38"/>
        <v>#N/A</v>
      </c>
      <c r="AJ107" s="152" t="e">
        <f t="shared" si="38"/>
        <v>#N/A</v>
      </c>
      <c r="AK107" s="152" t="e">
        <f t="shared" si="38"/>
        <v>#N/A</v>
      </c>
      <c r="AL107" s="152" t="e">
        <f t="shared" si="38"/>
        <v>#N/A</v>
      </c>
      <c r="AM107" s="152" t="e">
        <f t="shared" si="38"/>
        <v>#N/A</v>
      </c>
    </row>
    <row r="108" spans="2:39" ht="14.25" customHeight="1" outlineLevel="1" x14ac:dyDescent="0.25">
      <c r="B108" s="84" t="str">
        <f t="shared" ref="B108:C108" si="39">+B25</f>
        <v>General Cargo</v>
      </c>
      <c r="C108" s="84" t="str">
        <f t="shared" si="39"/>
        <v>(DWT) 0 - 4,999</v>
      </c>
      <c r="D108" s="152" t="e">
        <f t="shared" ref="D108:AM108" si="40">+D107</f>
        <v>#N/A</v>
      </c>
      <c r="E108" s="152" t="e">
        <f t="shared" si="40"/>
        <v>#N/A</v>
      </c>
      <c r="F108" s="152" t="e">
        <f t="shared" si="40"/>
        <v>#N/A</v>
      </c>
      <c r="G108" s="152" t="e">
        <f t="shared" si="40"/>
        <v>#N/A</v>
      </c>
      <c r="H108" s="152" t="e">
        <f t="shared" si="40"/>
        <v>#N/A</v>
      </c>
      <c r="I108" s="152" t="e">
        <f t="shared" si="40"/>
        <v>#N/A</v>
      </c>
      <c r="J108" s="152" t="e">
        <f t="shared" si="40"/>
        <v>#N/A</v>
      </c>
      <c r="K108" s="152" t="e">
        <f t="shared" si="40"/>
        <v>#N/A</v>
      </c>
      <c r="L108" s="152" t="e">
        <f t="shared" si="40"/>
        <v>#N/A</v>
      </c>
      <c r="M108" s="152" t="e">
        <f t="shared" si="40"/>
        <v>#N/A</v>
      </c>
      <c r="N108" s="152" t="e">
        <f t="shared" si="40"/>
        <v>#N/A</v>
      </c>
      <c r="O108" s="152" t="e">
        <f t="shared" si="40"/>
        <v>#N/A</v>
      </c>
      <c r="P108" s="152" t="e">
        <f t="shared" si="40"/>
        <v>#N/A</v>
      </c>
      <c r="Q108" s="152" t="e">
        <f t="shared" si="40"/>
        <v>#N/A</v>
      </c>
      <c r="R108" s="152" t="e">
        <f t="shared" si="40"/>
        <v>#N/A</v>
      </c>
      <c r="S108" s="152" t="e">
        <f t="shared" si="40"/>
        <v>#N/A</v>
      </c>
      <c r="T108" s="152" t="e">
        <f t="shared" si="40"/>
        <v>#N/A</v>
      </c>
      <c r="U108" s="152" t="e">
        <f t="shared" si="40"/>
        <v>#N/A</v>
      </c>
      <c r="V108" s="152" t="e">
        <f t="shared" si="40"/>
        <v>#N/A</v>
      </c>
      <c r="W108" s="152" t="e">
        <f t="shared" si="40"/>
        <v>#N/A</v>
      </c>
      <c r="X108" s="152" t="e">
        <f t="shared" si="40"/>
        <v>#N/A</v>
      </c>
      <c r="Y108" s="152" t="e">
        <f t="shared" si="40"/>
        <v>#N/A</v>
      </c>
      <c r="Z108" s="152" t="e">
        <f t="shared" si="40"/>
        <v>#N/A</v>
      </c>
      <c r="AA108" s="152" t="e">
        <f t="shared" si="40"/>
        <v>#N/A</v>
      </c>
      <c r="AB108" s="152" t="e">
        <f t="shared" si="40"/>
        <v>#N/A</v>
      </c>
      <c r="AC108" s="152" t="e">
        <f t="shared" si="40"/>
        <v>#N/A</v>
      </c>
      <c r="AD108" s="152" t="e">
        <f t="shared" si="40"/>
        <v>#N/A</v>
      </c>
      <c r="AE108" s="152" t="e">
        <f t="shared" si="40"/>
        <v>#N/A</v>
      </c>
      <c r="AF108" s="152" t="e">
        <f t="shared" si="40"/>
        <v>#N/A</v>
      </c>
      <c r="AG108" s="152" t="e">
        <f t="shared" si="40"/>
        <v>#N/A</v>
      </c>
      <c r="AH108" s="152" t="e">
        <f t="shared" si="40"/>
        <v>#N/A</v>
      </c>
      <c r="AI108" s="152" t="e">
        <f t="shared" si="40"/>
        <v>#N/A</v>
      </c>
      <c r="AJ108" s="152" t="e">
        <f t="shared" si="40"/>
        <v>#N/A</v>
      </c>
      <c r="AK108" s="152" t="e">
        <f t="shared" si="40"/>
        <v>#N/A</v>
      </c>
      <c r="AL108" s="152" t="e">
        <f t="shared" si="40"/>
        <v>#N/A</v>
      </c>
      <c r="AM108" s="152" t="e">
        <f t="shared" si="40"/>
        <v>#N/A</v>
      </c>
    </row>
    <row r="109" spans="2:39" ht="14.25" customHeight="1" outlineLevel="1" x14ac:dyDescent="0.25">
      <c r="B109" s="84" t="str">
        <f t="shared" ref="B109:C109" si="41">+B26</f>
        <v>General Cargo</v>
      </c>
      <c r="C109" s="84" t="str">
        <f t="shared" si="41"/>
        <v>(DWT) 5,000 - 9,999</v>
      </c>
      <c r="D109" s="152" t="e">
        <f t="shared" ref="D109:AM109" si="42">+D108</f>
        <v>#N/A</v>
      </c>
      <c r="E109" s="152" t="e">
        <f t="shared" si="42"/>
        <v>#N/A</v>
      </c>
      <c r="F109" s="152" t="e">
        <f t="shared" si="42"/>
        <v>#N/A</v>
      </c>
      <c r="G109" s="152" t="e">
        <f t="shared" si="42"/>
        <v>#N/A</v>
      </c>
      <c r="H109" s="152" t="e">
        <f t="shared" si="42"/>
        <v>#N/A</v>
      </c>
      <c r="I109" s="152" t="e">
        <f t="shared" si="42"/>
        <v>#N/A</v>
      </c>
      <c r="J109" s="152" t="e">
        <f t="shared" si="42"/>
        <v>#N/A</v>
      </c>
      <c r="K109" s="152" t="e">
        <f t="shared" si="42"/>
        <v>#N/A</v>
      </c>
      <c r="L109" s="152" t="e">
        <f t="shared" si="42"/>
        <v>#N/A</v>
      </c>
      <c r="M109" s="152" t="e">
        <f t="shared" si="42"/>
        <v>#N/A</v>
      </c>
      <c r="N109" s="152" t="e">
        <f t="shared" si="42"/>
        <v>#N/A</v>
      </c>
      <c r="O109" s="152" t="e">
        <f t="shared" si="42"/>
        <v>#N/A</v>
      </c>
      <c r="P109" s="152" t="e">
        <f t="shared" si="42"/>
        <v>#N/A</v>
      </c>
      <c r="Q109" s="152" t="e">
        <f t="shared" si="42"/>
        <v>#N/A</v>
      </c>
      <c r="R109" s="152" t="e">
        <f t="shared" si="42"/>
        <v>#N/A</v>
      </c>
      <c r="S109" s="152" t="e">
        <f t="shared" si="42"/>
        <v>#N/A</v>
      </c>
      <c r="T109" s="152" t="e">
        <f t="shared" si="42"/>
        <v>#N/A</v>
      </c>
      <c r="U109" s="152" t="e">
        <f t="shared" si="42"/>
        <v>#N/A</v>
      </c>
      <c r="V109" s="152" t="e">
        <f t="shared" si="42"/>
        <v>#N/A</v>
      </c>
      <c r="W109" s="152" t="e">
        <f t="shared" si="42"/>
        <v>#N/A</v>
      </c>
      <c r="X109" s="152" t="e">
        <f t="shared" si="42"/>
        <v>#N/A</v>
      </c>
      <c r="Y109" s="152" t="e">
        <f t="shared" si="42"/>
        <v>#N/A</v>
      </c>
      <c r="Z109" s="152" t="e">
        <f t="shared" si="42"/>
        <v>#N/A</v>
      </c>
      <c r="AA109" s="152" t="e">
        <f t="shared" si="42"/>
        <v>#N/A</v>
      </c>
      <c r="AB109" s="152" t="e">
        <f t="shared" si="42"/>
        <v>#N/A</v>
      </c>
      <c r="AC109" s="152" t="e">
        <f t="shared" si="42"/>
        <v>#N/A</v>
      </c>
      <c r="AD109" s="152" t="e">
        <f t="shared" si="42"/>
        <v>#N/A</v>
      </c>
      <c r="AE109" s="152" t="e">
        <f t="shared" si="42"/>
        <v>#N/A</v>
      </c>
      <c r="AF109" s="152" t="e">
        <f t="shared" si="42"/>
        <v>#N/A</v>
      </c>
      <c r="AG109" s="152" t="e">
        <f t="shared" si="42"/>
        <v>#N/A</v>
      </c>
      <c r="AH109" s="152" t="e">
        <f t="shared" si="42"/>
        <v>#N/A</v>
      </c>
      <c r="AI109" s="152" t="e">
        <f t="shared" si="42"/>
        <v>#N/A</v>
      </c>
      <c r="AJ109" s="152" t="e">
        <f t="shared" si="42"/>
        <v>#N/A</v>
      </c>
      <c r="AK109" s="152" t="e">
        <f t="shared" si="42"/>
        <v>#N/A</v>
      </c>
      <c r="AL109" s="152" t="e">
        <f t="shared" si="42"/>
        <v>#N/A</v>
      </c>
      <c r="AM109" s="152" t="e">
        <f t="shared" si="42"/>
        <v>#N/A</v>
      </c>
    </row>
    <row r="110" spans="2:39" ht="14.25" customHeight="1" outlineLevel="1" x14ac:dyDescent="0.25">
      <c r="B110" s="84" t="str">
        <f t="shared" ref="B110:C110" si="43">+B27</f>
        <v>General Cargo</v>
      </c>
      <c r="C110" s="84" t="str">
        <f t="shared" si="43"/>
        <v>(DWT) 10,000 - 19,999</v>
      </c>
      <c r="D110" s="152" t="e">
        <f t="shared" ref="D110:AM110" si="44">+D109</f>
        <v>#N/A</v>
      </c>
      <c r="E110" s="152" t="e">
        <f t="shared" si="44"/>
        <v>#N/A</v>
      </c>
      <c r="F110" s="152" t="e">
        <f t="shared" si="44"/>
        <v>#N/A</v>
      </c>
      <c r="G110" s="152" t="e">
        <f t="shared" si="44"/>
        <v>#N/A</v>
      </c>
      <c r="H110" s="152" t="e">
        <f t="shared" si="44"/>
        <v>#N/A</v>
      </c>
      <c r="I110" s="152" t="e">
        <f t="shared" si="44"/>
        <v>#N/A</v>
      </c>
      <c r="J110" s="152" t="e">
        <f t="shared" si="44"/>
        <v>#N/A</v>
      </c>
      <c r="K110" s="152" t="e">
        <f t="shared" si="44"/>
        <v>#N/A</v>
      </c>
      <c r="L110" s="152" t="e">
        <f t="shared" si="44"/>
        <v>#N/A</v>
      </c>
      <c r="M110" s="152" t="e">
        <f t="shared" si="44"/>
        <v>#N/A</v>
      </c>
      <c r="N110" s="152" t="e">
        <f t="shared" si="44"/>
        <v>#N/A</v>
      </c>
      <c r="O110" s="152" t="e">
        <f t="shared" si="44"/>
        <v>#N/A</v>
      </c>
      <c r="P110" s="152" t="e">
        <f t="shared" si="44"/>
        <v>#N/A</v>
      </c>
      <c r="Q110" s="152" t="e">
        <f t="shared" si="44"/>
        <v>#N/A</v>
      </c>
      <c r="R110" s="152" t="e">
        <f t="shared" si="44"/>
        <v>#N/A</v>
      </c>
      <c r="S110" s="152" t="e">
        <f t="shared" si="44"/>
        <v>#N/A</v>
      </c>
      <c r="T110" s="152" t="e">
        <f t="shared" si="44"/>
        <v>#N/A</v>
      </c>
      <c r="U110" s="152" t="e">
        <f t="shared" si="44"/>
        <v>#N/A</v>
      </c>
      <c r="V110" s="152" t="e">
        <f t="shared" si="44"/>
        <v>#N/A</v>
      </c>
      <c r="W110" s="152" t="e">
        <f t="shared" si="44"/>
        <v>#N/A</v>
      </c>
      <c r="X110" s="152" t="e">
        <f t="shared" si="44"/>
        <v>#N/A</v>
      </c>
      <c r="Y110" s="152" t="e">
        <f t="shared" si="44"/>
        <v>#N/A</v>
      </c>
      <c r="Z110" s="152" t="e">
        <f t="shared" si="44"/>
        <v>#N/A</v>
      </c>
      <c r="AA110" s="152" t="e">
        <f t="shared" si="44"/>
        <v>#N/A</v>
      </c>
      <c r="AB110" s="152" t="e">
        <f t="shared" si="44"/>
        <v>#N/A</v>
      </c>
      <c r="AC110" s="152" t="e">
        <f t="shared" si="44"/>
        <v>#N/A</v>
      </c>
      <c r="AD110" s="152" t="e">
        <f t="shared" si="44"/>
        <v>#N/A</v>
      </c>
      <c r="AE110" s="152" t="e">
        <f t="shared" si="44"/>
        <v>#N/A</v>
      </c>
      <c r="AF110" s="152" t="e">
        <f t="shared" si="44"/>
        <v>#N/A</v>
      </c>
      <c r="AG110" s="152" t="e">
        <f t="shared" si="44"/>
        <v>#N/A</v>
      </c>
      <c r="AH110" s="152" t="e">
        <f t="shared" si="44"/>
        <v>#N/A</v>
      </c>
      <c r="AI110" s="152" t="e">
        <f t="shared" si="44"/>
        <v>#N/A</v>
      </c>
      <c r="AJ110" s="152" t="e">
        <f t="shared" si="44"/>
        <v>#N/A</v>
      </c>
      <c r="AK110" s="152" t="e">
        <f t="shared" si="44"/>
        <v>#N/A</v>
      </c>
      <c r="AL110" s="152" t="e">
        <f t="shared" si="44"/>
        <v>#N/A</v>
      </c>
      <c r="AM110" s="152" t="e">
        <f t="shared" si="44"/>
        <v>#N/A</v>
      </c>
    </row>
    <row r="111" spans="2:39" ht="14.25" customHeight="1" outlineLevel="1" x14ac:dyDescent="0.25">
      <c r="B111" s="84" t="str">
        <f t="shared" ref="B111:C111" si="45">+B28</f>
        <v>General Cargo</v>
      </c>
      <c r="C111" s="84" t="str">
        <f t="shared" si="45"/>
        <v>(DWT) &gt;20,000</v>
      </c>
      <c r="D111" s="152" t="e">
        <f t="shared" ref="D111:AM111" si="46">+D110</f>
        <v>#N/A</v>
      </c>
      <c r="E111" s="152" t="e">
        <f t="shared" si="46"/>
        <v>#N/A</v>
      </c>
      <c r="F111" s="152" t="e">
        <f t="shared" si="46"/>
        <v>#N/A</v>
      </c>
      <c r="G111" s="152" t="e">
        <f t="shared" si="46"/>
        <v>#N/A</v>
      </c>
      <c r="H111" s="152" t="e">
        <f t="shared" si="46"/>
        <v>#N/A</v>
      </c>
      <c r="I111" s="152" t="e">
        <f t="shared" si="46"/>
        <v>#N/A</v>
      </c>
      <c r="J111" s="152" t="e">
        <f t="shared" si="46"/>
        <v>#N/A</v>
      </c>
      <c r="K111" s="152" t="e">
        <f t="shared" si="46"/>
        <v>#N/A</v>
      </c>
      <c r="L111" s="152" t="e">
        <f t="shared" si="46"/>
        <v>#N/A</v>
      </c>
      <c r="M111" s="152" t="e">
        <f t="shared" si="46"/>
        <v>#N/A</v>
      </c>
      <c r="N111" s="152" t="e">
        <f t="shared" si="46"/>
        <v>#N/A</v>
      </c>
      <c r="O111" s="152" t="e">
        <f t="shared" si="46"/>
        <v>#N/A</v>
      </c>
      <c r="P111" s="152" t="e">
        <f t="shared" si="46"/>
        <v>#N/A</v>
      </c>
      <c r="Q111" s="152" t="e">
        <f t="shared" si="46"/>
        <v>#N/A</v>
      </c>
      <c r="R111" s="152" t="e">
        <f t="shared" si="46"/>
        <v>#N/A</v>
      </c>
      <c r="S111" s="152" t="e">
        <f t="shared" si="46"/>
        <v>#N/A</v>
      </c>
      <c r="T111" s="152" t="e">
        <f t="shared" si="46"/>
        <v>#N/A</v>
      </c>
      <c r="U111" s="152" t="e">
        <f t="shared" si="46"/>
        <v>#N/A</v>
      </c>
      <c r="V111" s="152" t="e">
        <f t="shared" si="46"/>
        <v>#N/A</v>
      </c>
      <c r="W111" s="152" t="e">
        <f t="shared" si="46"/>
        <v>#N/A</v>
      </c>
      <c r="X111" s="152" t="e">
        <f t="shared" si="46"/>
        <v>#N/A</v>
      </c>
      <c r="Y111" s="152" t="e">
        <f t="shared" si="46"/>
        <v>#N/A</v>
      </c>
      <c r="Z111" s="152" t="e">
        <f t="shared" si="46"/>
        <v>#N/A</v>
      </c>
      <c r="AA111" s="152" t="e">
        <f t="shared" si="46"/>
        <v>#N/A</v>
      </c>
      <c r="AB111" s="152" t="e">
        <f t="shared" si="46"/>
        <v>#N/A</v>
      </c>
      <c r="AC111" s="152" t="e">
        <f t="shared" si="46"/>
        <v>#N/A</v>
      </c>
      <c r="AD111" s="152" t="e">
        <f t="shared" si="46"/>
        <v>#N/A</v>
      </c>
      <c r="AE111" s="152" t="e">
        <f t="shared" si="46"/>
        <v>#N/A</v>
      </c>
      <c r="AF111" s="152" t="e">
        <f t="shared" si="46"/>
        <v>#N/A</v>
      </c>
      <c r="AG111" s="152" t="e">
        <f t="shared" si="46"/>
        <v>#N/A</v>
      </c>
      <c r="AH111" s="152" t="e">
        <f t="shared" si="46"/>
        <v>#N/A</v>
      </c>
      <c r="AI111" s="152" t="e">
        <f t="shared" si="46"/>
        <v>#N/A</v>
      </c>
      <c r="AJ111" s="152" t="e">
        <f t="shared" si="46"/>
        <v>#N/A</v>
      </c>
      <c r="AK111" s="152" t="e">
        <f t="shared" si="46"/>
        <v>#N/A</v>
      </c>
      <c r="AL111" s="152" t="e">
        <f t="shared" si="46"/>
        <v>#N/A</v>
      </c>
      <c r="AM111" s="152" t="e">
        <f t="shared" si="46"/>
        <v>#N/A</v>
      </c>
    </row>
    <row r="112" spans="2:39" ht="14.25" customHeight="1" outlineLevel="1" x14ac:dyDescent="0.25">
      <c r="B112" s="84" t="str">
        <f t="shared" ref="B112:C112" si="47">+B29</f>
        <v>Liquefied Gas Tanker</v>
      </c>
      <c r="C112" s="84" t="str">
        <f t="shared" si="47"/>
        <v>(cbm) 0 - 49,999</v>
      </c>
      <c r="D112" s="152" t="e">
        <f t="shared" ref="D112:AM112" si="48">+D111</f>
        <v>#N/A</v>
      </c>
      <c r="E112" s="152" t="e">
        <f t="shared" si="48"/>
        <v>#N/A</v>
      </c>
      <c r="F112" s="152" t="e">
        <f t="shared" si="48"/>
        <v>#N/A</v>
      </c>
      <c r="G112" s="152" t="e">
        <f t="shared" si="48"/>
        <v>#N/A</v>
      </c>
      <c r="H112" s="152" t="e">
        <f t="shared" si="48"/>
        <v>#N/A</v>
      </c>
      <c r="I112" s="152" t="e">
        <f t="shared" si="48"/>
        <v>#N/A</v>
      </c>
      <c r="J112" s="152" t="e">
        <f t="shared" si="48"/>
        <v>#N/A</v>
      </c>
      <c r="K112" s="152" t="e">
        <f t="shared" si="48"/>
        <v>#N/A</v>
      </c>
      <c r="L112" s="152" t="e">
        <f t="shared" si="48"/>
        <v>#N/A</v>
      </c>
      <c r="M112" s="152" t="e">
        <f t="shared" si="48"/>
        <v>#N/A</v>
      </c>
      <c r="N112" s="152" t="e">
        <f t="shared" si="48"/>
        <v>#N/A</v>
      </c>
      <c r="O112" s="152" t="e">
        <f t="shared" si="48"/>
        <v>#N/A</v>
      </c>
      <c r="P112" s="152" t="e">
        <f t="shared" si="48"/>
        <v>#N/A</v>
      </c>
      <c r="Q112" s="152" t="e">
        <f t="shared" si="48"/>
        <v>#N/A</v>
      </c>
      <c r="R112" s="152" t="e">
        <f t="shared" si="48"/>
        <v>#N/A</v>
      </c>
      <c r="S112" s="152" t="e">
        <f t="shared" si="48"/>
        <v>#N/A</v>
      </c>
      <c r="T112" s="152" t="e">
        <f t="shared" si="48"/>
        <v>#N/A</v>
      </c>
      <c r="U112" s="152" t="e">
        <f t="shared" si="48"/>
        <v>#N/A</v>
      </c>
      <c r="V112" s="152" t="e">
        <f t="shared" si="48"/>
        <v>#N/A</v>
      </c>
      <c r="W112" s="152" t="e">
        <f t="shared" si="48"/>
        <v>#N/A</v>
      </c>
      <c r="X112" s="152" t="e">
        <f t="shared" si="48"/>
        <v>#N/A</v>
      </c>
      <c r="Y112" s="152" t="e">
        <f t="shared" si="48"/>
        <v>#N/A</v>
      </c>
      <c r="Z112" s="152" t="e">
        <f t="shared" si="48"/>
        <v>#N/A</v>
      </c>
      <c r="AA112" s="152" t="e">
        <f t="shared" si="48"/>
        <v>#N/A</v>
      </c>
      <c r="AB112" s="152" t="e">
        <f t="shared" si="48"/>
        <v>#N/A</v>
      </c>
      <c r="AC112" s="152" t="e">
        <f t="shared" si="48"/>
        <v>#N/A</v>
      </c>
      <c r="AD112" s="152" t="e">
        <f t="shared" si="48"/>
        <v>#N/A</v>
      </c>
      <c r="AE112" s="152" t="e">
        <f t="shared" si="48"/>
        <v>#N/A</v>
      </c>
      <c r="AF112" s="152" t="e">
        <f t="shared" si="48"/>
        <v>#N/A</v>
      </c>
      <c r="AG112" s="152" t="e">
        <f t="shared" si="48"/>
        <v>#N/A</v>
      </c>
      <c r="AH112" s="152" t="e">
        <f t="shared" si="48"/>
        <v>#N/A</v>
      </c>
      <c r="AI112" s="152" t="e">
        <f t="shared" si="48"/>
        <v>#N/A</v>
      </c>
      <c r="AJ112" s="152" t="e">
        <f t="shared" si="48"/>
        <v>#N/A</v>
      </c>
      <c r="AK112" s="152" t="e">
        <f t="shared" si="48"/>
        <v>#N/A</v>
      </c>
      <c r="AL112" s="152" t="e">
        <f t="shared" si="48"/>
        <v>#N/A</v>
      </c>
      <c r="AM112" s="152" t="e">
        <f t="shared" si="48"/>
        <v>#N/A</v>
      </c>
    </row>
    <row r="113" spans="2:39" ht="14.25" customHeight="1" outlineLevel="1" x14ac:dyDescent="0.25">
      <c r="B113" s="84" t="str">
        <f t="shared" ref="B113:C113" si="49">+B30</f>
        <v>Liquefied Gas Tanker</v>
      </c>
      <c r="C113" s="84" t="str">
        <f t="shared" si="49"/>
        <v>(cbm) 50,000 - 99,999</v>
      </c>
      <c r="D113" s="152" t="e">
        <f t="shared" ref="D113:AM113" si="50">+D112</f>
        <v>#N/A</v>
      </c>
      <c r="E113" s="152" t="e">
        <f t="shared" si="50"/>
        <v>#N/A</v>
      </c>
      <c r="F113" s="152" t="e">
        <f t="shared" si="50"/>
        <v>#N/A</v>
      </c>
      <c r="G113" s="152" t="e">
        <f t="shared" si="50"/>
        <v>#N/A</v>
      </c>
      <c r="H113" s="152" t="e">
        <f t="shared" si="50"/>
        <v>#N/A</v>
      </c>
      <c r="I113" s="152" t="e">
        <f t="shared" si="50"/>
        <v>#N/A</v>
      </c>
      <c r="J113" s="152" t="e">
        <f t="shared" si="50"/>
        <v>#N/A</v>
      </c>
      <c r="K113" s="152" t="e">
        <f t="shared" si="50"/>
        <v>#N/A</v>
      </c>
      <c r="L113" s="152" t="e">
        <f t="shared" si="50"/>
        <v>#N/A</v>
      </c>
      <c r="M113" s="152" t="e">
        <f t="shared" si="50"/>
        <v>#N/A</v>
      </c>
      <c r="N113" s="152" t="e">
        <f t="shared" si="50"/>
        <v>#N/A</v>
      </c>
      <c r="O113" s="152" t="e">
        <f t="shared" si="50"/>
        <v>#N/A</v>
      </c>
      <c r="P113" s="152" t="e">
        <f t="shared" si="50"/>
        <v>#N/A</v>
      </c>
      <c r="Q113" s="152" t="e">
        <f t="shared" si="50"/>
        <v>#N/A</v>
      </c>
      <c r="R113" s="152" t="e">
        <f t="shared" si="50"/>
        <v>#N/A</v>
      </c>
      <c r="S113" s="152" t="e">
        <f t="shared" si="50"/>
        <v>#N/A</v>
      </c>
      <c r="T113" s="152" t="e">
        <f t="shared" si="50"/>
        <v>#N/A</v>
      </c>
      <c r="U113" s="152" t="e">
        <f t="shared" si="50"/>
        <v>#N/A</v>
      </c>
      <c r="V113" s="152" t="e">
        <f t="shared" si="50"/>
        <v>#N/A</v>
      </c>
      <c r="W113" s="152" t="e">
        <f t="shared" si="50"/>
        <v>#N/A</v>
      </c>
      <c r="X113" s="152" t="e">
        <f t="shared" si="50"/>
        <v>#N/A</v>
      </c>
      <c r="Y113" s="152" t="e">
        <f t="shared" si="50"/>
        <v>#N/A</v>
      </c>
      <c r="Z113" s="152" t="e">
        <f t="shared" si="50"/>
        <v>#N/A</v>
      </c>
      <c r="AA113" s="152" t="e">
        <f t="shared" si="50"/>
        <v>#N/A</v>
      </c>
      <c r="AB113" s="152" t="e">
        <f t="shared" si="50"/>
        <v>#N/A</v>
      </c>
      <c r="AC113" s="152" t="e">
        <f t="shared" si="50"/>
        <v>#N/A</v>
      </c>
      <c r="AD113" s="152" t="e">
        <f t="shared" si="50"/>
        <v>#N/A</v>
      </c>
      <c r="AE113" s="152" t="e">
        <f t="shared" si="50"/>
        <v>#N/A</v>
      </c>
      <c r="AF113" s="152" t="e">
        <f t="shared" si="50"/>
        <v>#N/A</v>
      </c>
      <c r="AG113" s="152" t="e">
        <f t="shared" si="50"/>
        <v>#N/A</v>
      </c>
      <c r="AH113" s="152" t="e">
        <f t="shared" si="50"/>
        <v>#N/A</v>
      </c>
      <c r="AI113" s="152" t="e">
        <f t="shared" si="50"/>
        <v>#N/A</v>
      </c>
      <c r="AJ113" s="152" t="e">
        <f t="shared" si="50"/>
        <v>#N/A</v>
      </c>
      <c r="AK113" s="152" t="e">
        <f t="shared" si="50"/>
        <v>#N/A</v>
      </c>
      <c r="AL113" s="152" t="e">
        <f t="shared" si="50"/>
        <v>#N/A</v>
      </c>
      <c r="AM113" s="152" t="e">
        <f t="shared" si="50"/>
        <v>#N/A</v>
      </c>
    </row>
    <row r="114" spans="2:39" ht="14.25" customHeight="1" outlineLevel="1" x14ac:dyDescent="0.25">
      <c r="B114" s="84" t="str">
        <f t="shared" ref="B114:C114" si="51">+B31</f>
        <v>Liquefied Gas Tanker</v>
      </c>
      <c r="C114" s="84" t="str">
        <f t="shared" si="51"/>
        <v>(cbm) 100,000 - 199,999</v>
      </c>
      <c r="D114" s="152" t="e">
        <f t="shared" ref="D114:AM114" si="52">+D113</f>
        <v>#N/A</v>
      </c>
      <c r="E114" s="152" t="e">
        <f t="shared" si="52"/>
        <v>#N/A</v>
      </c>
      <c r="F114" s="152" t="e">
        <f t="shared" si="52"/>
        <v>#N/A</v>
      </c>
      <c r="G114" s="152" t="e">
        <f t="shared" si="52"/>
        <v>#N/A</v>
      </c>
      <c r="H114" s="152" t="e">
        <f t="shared" si="52"/>
        <v>#N/A</v>
      </c>
      <c r="I114" s="152" t="e">
        <f t="shared" si="52"/>
        <v>#N/A</v>
      </c>
      <c r="J114" s="152" t="e">
        <f t="shared" si="52"/>
        <v>#N/A</v>
      </c>
      <c r="K114" s="152" t="e">
        <f t="shared" si="52"/>
        <v>#N/A</v>
      </c>
      <c r="L114" s="152" t="e">
        <f t="shared" si="52"/>
        <v>#N/A</v>
      </c>
      <c r="M114" s="152" t="e">
        <f t="shared" si="52"/>
        <v>#N/A</v>
      </c>
      <c r="N114" s="152" t="e">
        <f t="shared" si="52"/>
        <v>#N/A</v>
      </c>
      <c r="O114" s="152" t="e">
        <f t="shared" si="52"/>
        <v>#N/A</v>
      </c>
      <c r="P114" s="152" t="e">
        <f t="shared" si="52"/>
        <v>#N/A</v>
      </c>
      <c r="Q114" s="152" t="e">
        <f t="shared" si="52"/>
        <v>#N/A</v>
      </c>
      <c r="R114" s="152" t="e">
        <f t="shared" si="52"/>
        <v>#N/A</v>
      </c>
      <c r="S114" s="152" t="e">
        <f t="shared" si="52"/>
        <v>#N/A</v>
      </c>
      <c r="T114" s="152" t="e">
        <f t="shared" si="52"/>
        <v>#N/A</v>
      </c>
      <c r="U114" s="152" t="e">
        <f t="shared" si="52"/>
        <v>#N/A</v>
      </c>
      <c r="V114" s="152" t="e">
        <f t="shared" si="52"/>
        <v>#N/A</v>
      </c>
      <c r="W114" s="152" t="e">
        <f t="shared" si="52"/>
        <v>#N/A</v>
      </c>
      <c r="X114" s="152" t="e">
        <f t="shared" si="52"/>
        <v>#N/A</v>
      </c>
      <c r="Y114" s="152" t="e">
        <f t="shared" si="52"/>
        <v>#N/A</v>
      </c>
      <c r="Z114" s="152" t="e">
        <f t="shared" si="52"/>
        <v>#N/A</v>
      </c>
      <c r="AA114" s="152" t="e">
        <f t="shared" si="52"/>
        <v>#N/A</v>
      </c>
      <c r="AB114" s="152" t="e">
        <f t="shared" si="52"/>
        <v>#N/A</v>
      </c>
      <c r="AC114" s="152" t="e">
        <f t="shared" si="52"/>
        <v>#N/A</v>
      </c>
      <c r="AD114" s="152" t="e">
        <f t="shared" si="52"/>
        <v>#N/A</v>
      </c>
      <c r="AE114" s="152" t="e">
        <f t="shared" si="52"/>
        <v>#N/A</v>
      </c>
      <c r="AF114" s="152" t="e">
        <f t="shared" si="52"/>
        <v>#N/A</v>
      </c>
      <c r="AG114" s="152" t="e">
        <f t="shared" si="52"/>
        <v>#N/A</v>
      </c>
      <c r="AH114" s="152" t="e">
        <f t="shared" si="52"/>
        <v>#N/A</v>
      </c>
      <c r="AI114" s="152" t="e">
        <f t="shared" si="52"/>
        <v>#N/A</v>
      </c>
      <c r="AJ114" s="152" t="e">
        <f t="shared" si="52"/>
        <v>#N/A</v>
      </c>
      <c r="AK114" s="152" t="e">
        <f t="shared" si="52"/>
        <v>#N/A</v>
      </c>
      <c r="AL114" s="152" t="e">
        <f t="shared" si="52"/>
        <v>#N/A</v>
      </c>
      <c r="AM114" s="152" t="e">
        <f t="shared" si="52"/>
        <v>#N/A</v>
      </c>
    </row>
    <row r="115" spans="2:39" ht="14.25" customHeight="1" outlineLevel="1" x14ac:dyDescent="0.25">
      <c r="B115" s="84" t="str">
        <f t="shared" ref="B115:C115" si="53">+B32</f>
        <v>Liquefied Gas Tanker</v>
      </c>
      <c r="C115" s="84" t="str">
        <f t="shared" si="53"/>
        <v>(cbm) &gt;200,000</v>
      </c>
      <c r="D115" s="152" t="e">
        <f t="shared" ref="D115:AM115" si="54">+D114</f>
        <v>#N/A</v>
      </c>
      <c r="E115" s="152" t="e">
        <f t="shared" si="54"/>
        <v>#N/A</v>
      </c>
      <c r="F115" s="152" t="e">
        <f t="shared" si="54"/>
        <v>#N/A</v>
      </c>
      <c r="G115" s="152" t="e">
        <f t="shared" si="54"/>
        <v>#N/A</v>
      </c>
      <c r="H115" s="152" t="e">
        <f t="shared" si="54"/>
        <v>#N/A</v>
      </c>
      <c r="I115" s="152" t="e">
        <f t="shared" si="54"/>
        <v>#N/A</v>
      </c>
      <c r="J115" s="152" t="e">
        <f t="shared" si="54"/>
        <v>#N/A</v>
      </c>
      <c r="K115" s="152" t="e">
        <f t="shared" si="54"/>
        <v>#N/A</v>
      </c>
      <c r="L115" s="152" t="e">
        <f t="shared" si="54"/>
        <v>#N/A</v>
      </c>
      <c r="M115" s="152" t="e">
        <f t="shared" si="54"/>
        <v>#N/A</v>
      </c>
      <c r="N115" s="152" t="e">
        <f t="shared" si="54"/>
        <v>#N/A</v>
      </c>
      <c r="O115" s="152" t="e">
        <f t="shared" si="54"/>
        <v>#N/A</v>
      </c>
      <c r="P115" s="152" t="e">
        <f t="shared" si="54"/>
        <v>#N/A</v>
      </c>
      <c r="Q115" s="152" t="e">
        <f t="shared" si="54"/>
        <v>#N/A</v>
      </c>
      <c r="R115" s="152" t="e">
        <f t="shared" si="54"/>
        <v>#N/A</v>
      </c>
      <c r="S115" s="152" t="e">
        <f t="shared" si="54"/>
        <v>#N/A</v>
      </c>
      <c r="T115" s="152" t="e">
        <f t="shared" si="54"/>
        <v>#N/A</v>
      </c>
      <c r="U115" s="152" t="e">
        <f t="shared" si="54"/>
        <v>#N/A</v>
      </c>
      <c r="V115" s="152" t="e">
        <f t="shared" si="54"/>
        <v>#N/A</v>
      </c>
      <c r="W115" s="152" t="e">
        <f t="shared" si="54"/>
        <v>#N/A</v>
      </c>
      <c r="X115" s="152" t="e">
        <f t="shared" si="54"/>
        <v>#N/A</v>
      </c>
      <c r="Y115" s="152" t="e">
        <f t="shared" si="54"/>
        <v>#N/A</v>
      </c>
      <c r="Z115" s="152" t="e">
        <f t="shared" si="54"/>
        <v>#N/A</v>
      </c>
      <c r="AA115" s="152" t="e">
        <f t="shared" si="54"/>
        <v>#N/A</v>
      </c>
      <c r="AB115" s="152" t="e">
        <f t="shared" si="54"/>
        <v>#N/A</v>
      </c>
      <c r="AC115" s="152" t="e">
        <f t="shared" si="54"/>
        <v>#N/A</v>
      </c>
      <c r="AD115" s="152" t="e">
        <f t="shared" si="54"/>
        <v>#N/A</v>
      </c>
      <c r="AE115" s="152" t="e">
        <f t="shared" si="54"/>
        <v>#N/A</v>
      </c>
      <c r="AF115" s="152" t="e">
        <f t="shared" si="54"/>
        <v>#N/A</v>
      </c>
      <c r="AG115" s="152" t="e">
        <f t="shared" si="54"/>
        <v>#N/A</v>
      </c>
      <c r="AH115" s="152" t="e">
        <f t="shared" si="54"/>
        <v>#N/A</v>
      </c>
      <c r="AI115" s="152" t="e">
        <f t="shared" si="54"/>
        <v>#N/A</v>
      </c>
      <c r="AJ115" s="152" t="e">
        <f t="shared" si="54"/>
        <v>#N/A</v>
      </c>
      <c r="AK115" s="152" t="e">
        <f t="shared" si="54"/>
        <v>#N/A</v>
      </c>
      <c r="AL115" s="152" t="e">
        <f t="shared" si="54"/>
        <v>#N/A</v>
      </c>
      <c r="AM115" s="152" t="e">
        <f t="shared" si="54"/>
        <v>#N/A</v>
      </c>
    </row>
    <row r="116" spans="2:39" ht="14.25" customHeight="1" outlineLevel="1" x14ac:dyDescent="0.25">
      <c r="B116" s="84" t="str">
        <f t="shared" ref="B116:C116" si="55">+B33</f>
        <v>Oil Tanker</v>
      </c>
      <c r="C116" s="84" t="str">
        <f t="shared" si="55"/>
        <v>(DWT) 0 - 4,999</v>
      </c>
      <c r="D116" s="152" t="e">
        <f t="shared" ref="D116:AM116" si="56">+D115</f>
        <v>#N/A</v>
      </c>
      <c r="E116" s="152" t="e">
        <f t="shared" si="56"/>
        <v>#N/A</v>
      </c>
      <c r="F116" s="152" t="e">
        <f t="shared" si="56"/>
        <v>#N/A</v>
      </c>
      <c r="G116" s="152" t="e">
        <f t="shared" si="56"/>
        <v>#N/A</v>
      </c>
      <c r="H116" s="152" t="e">
        <f t="shared" si="56"/>
        <v>#N/A</v>
      </c>
      <c r="I116" s="152" t="e">
        <f t="shared" si="56"/>
        <v>#N/A</v>
      </c>
      <c r="J116" s="152" t="e">
        <f t="shared" si="56"/>
        <v>#N/A</v>
      </c>
      <c r="K116" s="152" t="e">
        <f t="shared" si="56"/>
        <v>#N/A</v>
      </c>
      <c r="L116" s="152" t="e">
        <f t="shared" si="56"/>
        <v>#N/A</v>
      </c>
      <c r="M116" s="152" t="e">
        <f t="shared" si="56"/>
        <v>#N/A</v>
      </c>
      <c r="N116" s="152" t="e">
        <f t="shared" si="56"/>
        <v>#N/A</v>
      </c>
      <c r="O116" s="152" t="e">
        <f t="shared" si="56"/>
        <v>#N/A</v>
      </c>
      <c r="P116" s="152" t="e">
        <f t="shared" si="56"/>
        <v>#N/A</v>
      </c>
      <c r="Q116" s="152" t="e">
        <f t="shared" si="56"/>
        <v>#N/A</v>
      </c>
      <c r="R116" s="152" t="e">
        <f t="shared" si="56"/>
        <v>#N/A</v>
      </c>
      <c r="S116" s="152" t="e">
        <f t="shared" si="56"/>
        <v>#N/A</v>
      </c>
      <c r="T116" s="152" t="e">
        <f t="shared" si="56"/>
        <v>#N/A</v>
      </c>
      <c r="U116" s="152" t="e">
        <f t="shared" si="56"/>
        <v>#N/A</v>
      </c>
      <c r="V116" s="152" t="e">
        <f t="shared" si="56"/>
        <v>#N/A</v>
      </c>
      <c r="W116" s="152" t="e">
        <f t="shared" si="56"/>
        <v>#N/A</v>
      </c>
      <c r="X116" s="152" t="e">
        <f t="shared" si="56"/>
        <v>#N/A</v>
      </c>
      <c r="Y116" s="152" t="e">
        <f t="shared" si="56"/>
        <v>#N/A</v>
      </c>
      <c r="Z116" s="152" t="e">
        <f t="shared" si="56"/>
        <v>#N/A</v>
      </c>
      <c r="AA116" s="152" t="e">
        <f t="shared" si="56"/>
        <v>#N/A</v>
      </c>
      <c r="AB116" s="152" t="e">
        <f t="shared" si="56"/>
        <v>#N/A</v>
      </c>
      <c r="AC116" s="152" t="e">
        <f t="shared" si="56"/>
        <v>#N/A</v>
      </c>
      <c r="AD116" s="152" t="e">
        <f t="shared" si="56"/>
        <v>#N/A</v>
      </c>
      <c r="AE116" s="152" t="e">
        <f t="shared" si="56"/>
        <v>#N/A</v>
      </c>
      <c r="AF116" s="152" t="e">
        <f t="shared" si="56"/>
        <v>#N/A</v>
      </c>
      <c r="AG116" s="152" t="e">
        <f t="shared" si="56"/>
        <v>#N/A</v>
      </c>
      <c r="AH116" s="152" t="e">
        <f t="shared" si="56"/>
        <v>#N/A</v>
      </c>
      <c r="AI116" s="152" t="e">
        <f t="shared" si="56"/>
        <v>#N/A</v>
      </c>
      <c r="AJ116" s="152" t="e">
        <f t="shared" si="56"/>
        <v>#N/A</v>
      </c>
      <c r="AK116" s="152" t="e">
        <f t="shared" si="56"/>
        <v>#N/A</v>
      </c>
      <c r="AL116" s="152" t="e">
        <f t="shared" si="56"/>
        <v>#N/A</v>
      </c>
      <c r="AM116" s="152" t="e">
        <f t="shared" si="56"/>
        <v>#N/A</v>
      </c>
    </row>
    <row r="117" spans="2:39" ht="14.25" customHeight="1" outlineLevel="1" x14ac:dyDescent="0.25">
      <c r="B117" s="84" t="str">
        <f t="shared" ref="B117:C117" si="57">+B34</f>
        <v>Oil Tanker</v>
      </c>
      <c r="C117" s="84" t="str">
        <f t="shared" si="57"/>
        <v>(DWT) 5,000 - 9,999</v>
      </c>
      <c r="D117" s="152" t="e">
        <f t="shared" ref="D117:AM117" si="58">+D116</f>
        <v>#N/A</v>
      </c>
      <c r="E117" s="152" t="e">
        <f t="shared" si="58"/>
        <v>#N/A</v>
      </c>
      <c r="F117" s="152" t="e">
        <f t="shared" si="58"/>
        <v>#N/A</v>
      </c>
      <c r="G117" s="152" t="e">
        <f t="shared" si="58"/>
        <v>#N/A</v>
      </c>
      <c r="H117" s="152" t="e">
        <f t="shared" si="58"/>
        <v>#N/A</v>
      </c>
      <c r="I117" s="152" t="e">
        <f t="shared" si="58"/>
        <v>#N/A</v>
      </c>
      <c r="J117" s="152" t="e">
        <f t="shared" si="58"/>
        <v>#N/A</v>
      </c>
      <c r="K117" s="152" t="e">
        <f t="shared" si="58"/>
        <v>#N/A</v>
      </c>
      <c r="L117" s="152" t="e">
        <f t="shared" si="58"/>
        <v>#N/A</v>
      </c>
      <c r="M117" s="152" t="e">
        <f t="shared" si="58"/>
        <v>#N/A</v>
      </c>
      <c r="N117" s="152" t="e">
        <f t="shared" si="58"/>
        <v>#N/A</v>
      </c>
      <c r="O117" s="152" t="e">
        <f t="shared" si="58"/>
        <v>#N/A</v>
      </c>
      <c r="P117" s="152" t="e">
        <f t="shared" si="58"/>
        <v>#N/A</v>
      </c>
      <c r="Q117" s="152" t="e">
        <f t="shared" si="58"/>
        <v>#N/A</v>
      </c>
      <c r="R117" s="152" t="e">
        <f t="shared" si="58"/>
        <v>#N/A</v>
      </c>
      <c r="S117" s="152" t="e">
        <f t="shared" si="58"/>
        <v>#N/A</v>
      </c>
      <c r="T117" s="152" t="e">
        <f t="shared" si="58"/>
        <v>#N/A</v>
      </c>
      <c r="U117" s="152" t="e">
        <f t="shared" si="58"/>
        <v>#N/A</v>
      </c>
      <c r="V117" s="152" t="e">
        <f t="shared" si="58"/>
        <v>#N/A</v>
      </c>
      <c r="W117" s="152" t="e">
        <f t="shared" si="58"/>
        <v>#N/A</v>
      </c>
      <c r="X117" s="152" t="e">
        <f t="shared" si="58"/>
        <v>#N/A</v>
      </c>
      <c r="Y117" s="152" t="e">
        <f t="shared" si="58"/>
        <v>#N/A</v>
      </c>
      <c r="Z117" s="152" t="e">
        <f t="shared" si="58"/>
        <v>#N/A</v>
      </c>
      <c r="AA117" s="152" t="e">
        <f t="shared" si="58"/>
        <v>#N/A</v>
      </c>
      <c r="AB117" s="152" t="e">
        <f t="shared" si="58"/>
        <v>#N/A</v>
      </c>
      <c r="AC117" s="152" t="e">
        <f t="shared" si="58"/>
        <v>#N/A</v>
      </c>
      <c r="AD117" s="152" t="e">
        <f t="shared" si="58"/>
        <v>#N/A</v>
      </c>
      <c r="AE117" s="152" t="e">
        <f t="shared" si="58"/>
        <v>#N/A</v>
      </c>
      <c r="AF117" s="152" t="e">
        <f t="shared" si="58"/>
        <v>#N/A</v>
      </c>
      <c r="AG117" s="152" t="e">
        <f t="shared" si="58"/>
        <v>#N/A</v>
      </c>
      <c r="AH117" s="152" t="e">
        <f t="shared" si="58"/>
        <v>#N/A</v>
      </c>
      <c r="AI117" s="152" t="e">
        <f t="shared" si="58"/>
        <v>#N/A</v>
      </c>
      <c r="AJ117" s="152" t="e">
        <f t="shared" si="58"/>
        <v>#N/A</v>
      </c>
      <c r="AK117" s="152" t="e">
        <f t="shared" si="58"/>
        <v>#N/A</v>
      </c>
      <c r="AL117" s="152" t="e">
        <f t="shared" si="58"/>
        <v>#N/A</v>
      </c>
      <c r="AM117" s="152" t="e">
        <f t="shared" si="58"/>
        <v>#N/A</v>
      </c>
    </row>
    <row r="118" spans="2:39" ht="14.25" customHeight="1" outlineLevel="1" x14ac:dyDescent="0.25">
      <c r="B118" s="84" t="str">
        <f t="shared" ref="B118:C118" si="59">+B35</f>
        <v>Oil Tanker</v>
      </c>
      <c r="C118" s="84" t="str">
        <f t="shared" si="59"/>
        <v>(DWT) 10,000 - 19,999</v>
      </c>
      <c r="D118" s="152" t="e">
        <f t="shared" ref="D118:AM118" si="60">+D117</f>
        <v>#N/A</v>
      </c>
      <c r="E118" s="152" t="e">
        <f t="shared" si="60"/>
        <v>#N/A</v>
      </c>
      <c r="F118" s="152" t="e">
        <f t="shared" si="60"/>
        <v>#N/A</v>
      </c>
      <c r="G118" s="152" t="e">
        <f t="shared" si="60"/>
        <v>#N/A</v>
      </c>
      <c r="H118" s="152" t="e">
        <f t="shared" si="60"/>
        <v>#N/A</v>
      </c>
      <c r="I118" s="152" t="e">
        <f t="shared" si="60"/>
        <v>#N/A</v>
      </c>
      <c r="J118" s="152" t="e">
        <f t="shared" si="60"/>
        <v>#N/A</v>
      </c>
      <c r="K118" s="152" t="e">
        <f t="shared" si="60"/>
        <v>#N/A</v>
      </c>
      <c r="L118" s="152" t="e">
        <f t="shared" si="60"/>
        <v>#N/A</v>
      </c>
      <c r="M118" s="152" t="e">
        <f t="shared" si="60"/>
        <v>#N/A</v>
      </c>
      <c r="N118" s="152" t="e">
        <f t="shared" si="60"/>
        <v>#N/A</v>
      </c>
      <c r="O118" s="152" t="e">
        <f t="shared" si="60"/>
        <v>#N/A</v>
      </c>
      <c r="P118" s="152" t="e">
        <f t="shared" si="60"/>
        <v>#N/A</v>
      </c>
      <c r="Q118" s="152" t="e">
        <f t="shared" si="60"/>
        <v>#N/A</v>
      </c>
      <c r="R118" s="152" t="e">
        <f t="shared" si="60"/>
        <v>#N/A</v>
      </c>
      <c r="S118" s="152" t="e">
        <f t="shared" si="60"/>
        <v>#N/A</v>
      </c>
      <c r="T118" s="152" t="e">
        <f t="shared" si="60"/>
        <v>#N/A</v>
      </c>
      <c r="U118" s="152" t="e">
        <f t="shared" si="60"/>
        <v>#N/A</v>
      </c>
      <c r="V118" s="152" t="e">
        <f t="shared" si="60"/>
        <v>#N/A</v>
      </c>
      <c r="W118" s="152" t="e">
        <f t="shared" si="60"/>
        <v>#N/A</v>
      </c>
      <c r="X118" s="152" t="e">
        <f t="shared" si="60"/>
        <v>#N/A</v>
      </c>
      <c r="Y118" s="152" t="e">
        <f t="shared" si="60"/>
        <v>#N/A</v>
      </c>
      <c r="Z118" s="152" t="e">
        <f t="shared" si="60"/>
        <v>#N/A</v>
      </c>
      <c r="AA118" s="152" t="e">
        <f t="shared" si="60"/>
        <v>#N/A</v>
      </c>
      <c r="AB118" s="152" t="e">
        <f t="shared" si="60"/>
        <v>#N/A</v>
      </c>
      <c r="AC118" s="152" t="e">
        <f t="shared" si="60"/>
        <v>#N/A</v>
      </c>
      <c r="AD118" s="152" t="e">
        <f t="shared" si="60"/>
        <v>#N/A</v>
      </c>
      <c r="AE118" s="152" t="e">
        <f t="shared" si="60"/>
        <v>#N/A</v>
      </c>
      <c r="AF118" s="152" t="e">
        <f t="shared" si="60"/>
        <v>#N/A</v>
      </c>
      <c r="AG118" s="152" t="e">
        <f t="shared" si="60"/>
        <v>#N/A</v>
      </c>
      <c r="AH118" s="152" t="e">
        <f t="shared" si="60"/>
        <v>#N/A</v>
      </c>
      <c r="AI118" s="152" t="e">
        <f t="shared" si="60"/>
        <v>#N/A</v>
      </c>
      <c r="AJ118" s="152" t="e">
        <f t="shared" si="60"/>
        <v>#N/A</v>
      </c>
      <c r="AK118" s="152" t="e">
        <f t="shared" si="60"/>
        <v>#N/A</v>
      </c>
      <c r="AL118" s="152" t="e">
        <f t="shared" si="60"/>
        <v>#N/A</v>
      </c>
      <c r="AM118" s="152" t="e">
        <f t="shared" si="60"/>
        <v>#N/A</v>
      </c>
    </row>
    <row r="119" spans="2:39" ht="14.25" customHeight="1" outlineLevel="1" x14ac:dyDescent="0.25">
      <c r="B119" s="84" t="str">
        <f t="shared" ref="B119:C119" si="61">+B36</f>
        <v>Oil Tanker</v>
      </c>
      <c r="C119" s="84" t="str">
        <f t="shared" si="61"/>
        <v>(DWT) 20,000 - 59,999</v>
      </c>
      <c r="D119" s="152" t="e">
        <f t="shared" ref="D119:AM119" si="62">+D118</f>
        <v>#N/A</v>
      </c>
      <c r="E119" s="152" t="e">
        <f t="shared" si="62"/>
        <v>#N/A</v>
      </c>
      <c r="F119" s="152" t="e">
        <f t="shared" si="62"/>
        <v>#N/A</v>
      </c>
      <c r="G119" s="152" t="e">
        <f t="shared" si="62"/>
        <v>#N/A</v>
      </c>
      <c r="H119" s="152" t="e">
        <f t="shared" si="62"/>
        <v>#N/A</v>
      </c>
      <c r="I119" s="152" t="e">
        <f t="shared" si="62"/>
        <v>#N/A</v>
      </c>
      <c r="J119" s="152" t="e">
        <f t="shared" si="62"/>
        <v>#N/A</v>
      </c>
      <c r="K119" s="152" t="e">
        <f t="shared" si="62"/>
        <v>#N/A</v>
      </c>
      <c r="L119" s="152" t="e">
        <f t="shared" si="62"/>
        <v>#N/A</v>
      </c>
      <c r="M119" s="152" t="e">
        <f t="shared" si="62"/>
        <v>#N/A</v>
      </c>
      <c r="N119" s="152" t="e">
        <f t="shared" si="62"/>
        <v>#N/A</v>
      </c>
      <c r="O119" s="152" t="e">
        <f t="shared" si="62"/>
        <v>#N/A</v>
      </c>
      <c r="P119" s="152" t="e">
        <f t="shared" si="62"/>
        <v>#N/A</v>
      </c>
      <c r="Q119" s="152" t="e">
        <f t="shared" si="62"/>
        <v>#N/A</v>
      </c>
      <c r="R119" s="152" t="e">
        <f t="shared" si="62"/>
        <v>#N/A</v>
      </c>
      <c r="S119" s="152" t="e">
        <f t="shared" si="62"/>
        <v>#N/A</v>
      </c>
      <c r="T119" s="152" t="e">
        <f t="shared" si="62"/>
        <v>#N/A</v>
      </c>
      <c r="U119" s="152" t="e">
        <f t="shared" si="62"/>
        <v>#N/A</v>
      </c>
      <c r="V119" s="152" t="e">
        <f t="shared" si="62"/>
        <v>#N/A</v>
      </c>
      <c r="W119" s="152" t="e">
        <f t="shared" si="62"/>
        <v>#N/A</v>
      </c>
      <c r="X119" s="152" t="e">
        <f t="shared" si="62"/>
        <v>#N/A</v>
      </c>
      <c r="Y119" s="152" t="e">
        <f t="shared" si="62"/>
        <v>#N/A</v>
      </c>
      <c r="Z119" s="152" t="e">
        <f t="shared" si="62"/>
        <v>#N/A</v>
      </c>
      <c r="AA119" s="152" t="e">
        <f t="shared" si="62"/>
        <v>#N/A</v>
      </c>
      <c r="AB119" s="152" t="e">
        <f t="shared" si="62"/>
        <v>#N/A</v>
      </c>
      <c r="AC119" s="152" t="e">
        <f t="shared" si="62"/>
        <v>#N/A</v>
      </c>
      <c r="AD119" s="152" t="e">
        <f t="shared" si="62"/>
        <v>#N/A</v>
      </c>
      <c r="AE119" s="152" t="e">
        <f t="shared" si="62"/>
        <v>#N/A</v>
      </c>
      <c r="AF119" s="152" t="e">
        <f t="shared" si="62"/>
        <v>#N/A</v>
      </c>
      <c r="AG119" s="152" t="e">
        <f t="shared" si="62"/>
        <v>#N/A</v>
      </c>
      <c r="AH119" s="152" t="e">
        <f t="shared" si="62"/>
        <v>#N/A</v>
      </c>
      <c r="AI119" s="152" t="e">
        <f t="shared" si="62"/>
        <v>#N/A</v>
      </c>
      <c r="AJ119" s="152" t="e">
        <f t="shared" si="62"/>
        <v>#N/A</v>
      </c>
      <c r="AK119" s="152" t="e">
        <f t="shared" si="62"/>
        <v>#N/A</v>
      </c>
      <c r="AL119" s="152" t="e">
        <f t="shared" si="62"/>
        <v>#N/A</v>
      </c>
      <c r="AM119" s="152" t="e">
        <f t="shared" si="62"/>
        <v>#N/A</v>
      </c>
    </row>
    <row r="120" spans="2:39" ht="14.25" customHeight="1" outlineLevel="1" x14ac:dyDescent="0.25">
      <c r="B120" s="84" t="str">
        <f t="shared" ref="B120:C120" si="63">+B37</f>
        <v>Oil Tanker</v>
      </c>
      <c r="C120" s="84" t="str">
        <f t="shared" si="63"/>
        <v>(DWT) 60,000 - 79,999</v>
      </c>
      <c r="D120" s="152" t="e">
        <f t="shared" ref="D120:AM120" si="64">+D119</f>
        <v>#N/A</v>
      </c>
      <c r="E120" s="152" t="e">
        <f t="shared" si="64"/>
        <v>#N/A</v>
      </c>
      <c r="F120" s="152" t="e">
        <f t="shared" si="64"/>
        <v>#N/A</v>
      </c>
      <c r="G120" s="152" t="e">
        <f t="shared" si="64"/>
        <v>#N/A</v>
      </c>
      <c r="H120" s="152" t="e">
        <f t="shared" si="64"/>
        <v>#N/A</v>
      </c>
      <c r="I120" s="152" t="e">
        <f t="shared" si="64"/>
        <v>#N/A</v>
      </c>
      <c r="J120" s="152" t="e">
        <f t="shared" si="64"/>
        <v>#N/A</v>
      </c>
      <c r="K120" s="152" t="e">
        <f t="shared" si="64"/>
        <v>#N/A</v>
      </c>
      <c r="L120" s="152" t="e">
        <f t="shared" si="64"/>
        <v>#N/A</v>
      </c>
      <c r="M120" s="152" t="e">
        <f t="shared" si="64"/>
        <v>#N/A</v>
      </c>
      <c r="N120" s="152" t="e">
        <f t="shared" si="64"/>
        <v>#N/A</v>
      </c>
      <c r="O120" s="152" t="e">
        <f t="shared" si="64"/>
        <v>#N/A</v>
      </c>
      <c r="P120" s="152" t="e">
        <f t="shared" si="64"/>
        <v>#N/A</v>
      </c>
      <c r="Q120" s="152" t="e">
        <f t="shared" si="64"/>
        <v>#N/A</v>
      </c>
      <c r="R120" s="152" t="e">
        <f t="shared" si="64"/>
        <v>#N/A</v>
      </c>
      <c r="S120" s="152" t="e">
        <f t="shared" si="64"/>
        <v>#N/A</v>
      </c>
      <c r="T120" s="152" t="e">
        <f t="shared" si="64"/>
        <v>#N/A</v>
      </c>
      <c r="U120" s="152" t="e">
        <f t="shared" si="64"/>
        <v>#N/A</v>
      </c>
      <c r="V120" s="152" t="e">
        <f t="shared" si="64"/>
        <v>#N/A</v>
      </c>
      <c r="W120" s="152" t="e">
        <f t="shared" si="64"/>
        <v>#N/A</v>
      </c>
      <c r="X120" s="152" t="e">
        <f t="shared" si="64"/>
        <v>#N/A</v>
      </c>
      <c r="Y120" s="152" t="e">
        <f t="shared" si="64"/>
        <v>#N/A</v>
      </c>
      <c r="Z120" s="152" t="e">
        <f t="shared" si="64"/>
        <v>#N/A</v>
      </c>
      <c r="AA120" s="152" t="e">
        <f t="shared" si="64"/>
        <v>#N/A</v>
      </c>
      <c r="AB120" s="152" t="e">
        <f t="shared" si="64"/>
        <v>#N/A</v>
      </c>
      <c r="AC120" s="152" t="e">
        <f t="shared" si="64"/>
        <v>#N/A</v>
      </c>
      <c r="AD120" s="152" t="e">
        <f t="shared" si="64"/>
        <v>#N/A</v>
      </c>
      <c r="AE120" s="152" t="e">
        <f t="shared" si="64"/>
        <v>#N/A</v>
      </c>
      <c r="AF120" s="152" t="e">
        <f t="shared" si="64"/>
        <v>#N/A</v>
      </c>
      <c r="AG120" s="152" t="e">
        <f t="shared" si="64"/>
        <v>#N/A</v>
      </c>
      <c r="AH120" s="152" t="e">
        <f t="shared" si="64"/>
        <v>#N/A</v>
      </c>
      <c r="AI120" s="152" t="e">
        <f t="shared" si="64"/>
        <v>#N/A</v>
      </c>
      <c r="AJ120" s="152" t="e">
        <f t="shared" si="64"/>
        <v>#N/A</v>
      </c>
      <c r="AK120" s="152" t="e">
        <f t="shared" si="64"/>
        <v>#N/A</v>
      </c>
      <c r="AL120" s="152" t="e">
        <f t="shared" si="64"/>
        <v>#N/A</v>
      </c>
      <c r="AM120" s="152" t="e">
        <f t="shared" si="64"/>
        <v>#N/A</v>
      </c>
    </row>
    <row r="121" spans="2:39" ht="14.25" customHeight="1" outlineLevel="1" x14ac:dyDescent="0.25">
      <c r="B121" s="84" t="str">
        <f t="shared" ref="B121:C121" si="65">+B38</f>
        <v>Oil Tanker</v>
      </c>
      <c r="C121" s="84" t="str">
        <f t="shared" si="65"/>
        <v>(DWT) 80,000 - 119,999</v>
      </c>
      <c r="D121" s="152" t="e">
        <f t="shared" ref="D121:AM121" si="66">+D120</f>
        <v>#N/A</v>
      </c>
      <c r="E121" s="152" t="e">
        <f t="shared" si="66"/>
        <v>#N/A</v>
      </c>
      <c r="F121" s="152" t="e">
        <f t="shared" si="66"/>
        <v>#N/A</v>
      </c>
      <c r="G121" s="152" t="e">
        <f t="shared" si="66"/>
        <v>#N/A</v>
      </c>
      <c r="H121" s="152" t="e">
        <f t="shared" si="66"/>
        <v>#N/A</v>
      </c>
      <c r="I121" s="152" t="e">
        <f t="shared" si="66"/>
        <v>#N/A</v>
      </c>
      <c r="J121" s="152" t="e">
        <f t="shared" si="66"/>
        <v>#N/A</v>
      </c>
      <c r="K121" s="152" t="e">
        <f t="shared" si="66"/>
        <v>#N/A</v>
      </c>
      <c r="L121" s="152" t="e">
        <f t="shared" si="66"/>
        <v>#N/A</v>
      </c>
      <c r="M121" s="152" t="e">
        <f t="shared" si="66"/>
        <v>#N/A</v>
      </c>
      <c r="N121" s="152" t="e">
        <f t="shared" si="66"/>
        <v>#N/A</v>
      </c>
      <c r="O121" s="152" t="e">
        <f t="shared" si="66"/>
        <v>#N/A</v>
      </c>
      <c r="P121" s="152" t="e">
        <f t="shared" si="66"/>
        <v>#N/A</v>
      </c>
      <c r="Q121" s="152" t="e">
        <f t="shared" si="66"/>
        <v>#N/A</v>
      </c>
      <c r="R121" s="152" t="e">
        <f t="shared" si="66"/>
        <v>#N/A</v>
      </c>
      <c r="S121" s="152" t="e">
        <f t="shared" si="66"/>
        <v>#N/A</v>
      </c>
      <c r="T121" s="152" t="e">
        <f t="shared" si="66"/>
        <v>#N/A</v>
      </c>
      <c r="U121" s="152" t="e">
        <f t="shared" si="66"/>
        <v>#N/A</v>
      </c>
      <c r="V121" s="152" t="e">
        <f t="shared" si="66"/>
        <v>#N/A</v>
      </c>
      <c r="W121" s="152" t="e">
        <f t="shared" si="66"/>
        <v>#N/A</v>
      </c>
      <c r="X121" s="152" t="e">
        <f t="shared" si="66"/>
        <v>#N/A</v>
      </c>
      <c r="Y121" s="152" t="e">
        <f t="shared" si="66"/>
        <v>#N/A</v>
      </c>
      <c r="Z121" s="152" t="e">
        <f t="shared" si="66"/>
        <v>#N/A</v>
      </c>
      <c r="AA121" s="152" t="e">
        <f t="shared" si="66"/>
        <v>#N/A</v>
      </c>
      <c r="AB121" s="152" t="e">
        <f t="shared" si="66"/>
        <v>#N/A</v>
      </c>
      <c r="AC121" s="152" t="e">
        <f t="shared" si="66"/>
        <v>#N/A</v>
      </c>
      <c r="AD121" s="152" t="e">
        <f t="shared" si="66"/>
        <v>#N/A</v>
      </c>
      <c r="AE121" s="152" t="e">
        <f t="shared" si="66"/>
        <v>#N/A</v>
      </c>
      <c r="AF121" s="152" t="e">
        <f t="shared" si="66"/>
        <v>#N/A</v>
      </c>
      <c r="AG121" s="152" t="e">
        <f t="shared" si="66"/>
        <v>#N/A</v>
      </c>
      <c r="AH121" s="152" t="e">
        <f t="shared" si="66"/>
        <v>#N/A</v>
      </c>
      <c r="AI121" s="152" t="e">
        <f t="shared" si="66"/>
        <v>#N/A</v>
      </c>
      <c r="AJ121" s="152" t="e">
        <f t="shared" si="66"/>
        <v>#N/A</v>
      </c>
      <c r="AK121" s="152" t="e">
        <f t="shared" si="66"/>
        <v>#N/A</v>
      </c>
      <c r="AL121" s="152" t="e">
        <f t="shared" si="66"/>
        <v>#N/A</v>
      </c>
      <c r="AM121" s="152" t="e">
        <f t="shared" si="66"/>
        <v>#N/A</v>
      </c>
    </row>
    <row r="122" spans="2:39" ht="14.25" customHeight="1" outlineLevel="1" x14ac:dyDescent="0.25">
      <c r="B122" s="84" t="str">
        <f t="shared" ref="B122:C122" si="67">+B39</f>
        <v>Oil Tanker</v>
      </c>
      <c r="C122" s="84" t="str">
        <f t="shared" si="67"/>
        <v>(DWT) 120,000 - 199,999</v>
      </c>
      <c r="D122" s="152" t="e">
        <f t="shared" ref="D122:AM122" si="68">+D121</f>
        <v>#N/A</v>
      </c>
      <c r="E122" s="152" t="e">
        <f t="shared" si="68"/>
        <v>#N/A</v>
      </c>
      <c r="F122" s="152" t="e">
        <f t="shared" si="68"/>
        <v>#N/A</v>
      </c>
      <c r="G122" s="152" t="e">
        <f t="shared" si="68"/>
        <v>#N/A</v>
      </c>
      <c r="H122" s="152" t="e">
        <f t="shared" si="68"/>
        <v>#N/A</v>
      </c>
      <c r="I122" s="152" t="e">
        <f t="shared" si="68"/>
        <v>#N/A</v>
      </c>
      <c r="J122" s="152" t="e">
        <f t="shared" si="68"/>
        <v>#N/A</v>
      </c>
      <c r="K122" s="152" t="e">
        <f t="shared" si="68"/>
        <v>#N/A</v>
      </c>
      <c r="L122" s="152" t="e">
        <f t="shared" si="68"/>
        <v>#N/A</v>
      </c>
      <c r="M122" s="152" t="e">
        <f t="shared" si="68"/>
        <v>#N/A</v>
      </c>
      <c r="N122" s="152" t="e">
        <f t="shared" si="68"/>
        <v>#N/A</v>
      </c>
      <c r="O122" s="152" t="e">
        <f t="shared" si="68"/>
        <v>#N/A</v>
      </c>
      <c r="P122" s="152" t="e">
        <f t="shared" si="68"/>
        <v>#N/A</v>
      </c>
      <c r="Q122" s="152" t="e">
        <f t="shared" si="68"/>
        <v>#N/A</v>
      </c>
      <c r="R122" s="152" t="e">
        <f t="shared" si="68"/>
        <v>#N/A</v>
      </c>
      <c r="S122" s="152" t="e">
        <f t="shared" si="68"/>
        <v>#N/A</v>
      </c>
      <c r="T122" s="152" t="e">
        <f t="shared" si="68"/>
        <v>#N/A</v>
      </c>
      <c r="U122" s="152" t="e">
        <f t="shared" si="68"/>
        <v>#N/A</v>
      </c>
      <c r="V122" s="152" t="e">
        <f t="shared" si="68"/>
        <v>#N/A</v>
      </c>
      <c r="W122" s="152" t="e">
        <f t="shared" si="68"/>
        <v>#N/A</v>
      </c>
      <c r="X122" s="152" t="e">
        <f t="shared" si="68"/>
        <v>#N/A</v>
      </c>
      <c r="Y122" s="152" t="e">
        <f t="shared" si="68"/>
        <v>#N/A</v>
      </c>
      <c r="Z122" s="152" t="e">
        <f t="shared" si="68"/>
        <v>#N/A</v>
      </c>
      <c r="AA122" s="152" t="e">
        <f t="shared" si="68"/>
        <v>#N/A</v>
      </c>
      <c r="AB122" s="152" t="e">
        <f t="shared" si="68"/>
        <v>#N/A</v>
      </c>
      <c r="AC122" s="152" t="e">
        <f t="shared" si="68"/>
        <v>#N/A</v>
      </c>
      <c r="AD122" s="152" t="e">
        <f t="shared" si="68"/>
        <v>#N/A</v>
      </c>
      <c r="AE122" s="152" t="e">
        <f t="shared" si="68"/>
        <v>#N/A</v>
      </c>
      <c r="AF122" s="152" t="e">
        <f t="shared" si="68"/>
        <v>#N/A</v>
      </c>
      <c r="AG122" s="152" t="e">
        <f t="shared" si="68"/>
        <v>#N/A</v>
      </c>
      <c r="AH122" s="152" t="e">
        <f t="shared" si="68"/>
        <v>#N/A</v>
      </c>
      <c r="AI122" s="152" t="e">
        <f t="shared" si="68"/>
        <v>#N/A</v>
      </c>
      <c r="AJ122" s="152" t="e">
        <f t="shared" si="68"/>
        <v>#N/A</v>
      </c>
      <c r="AK122" s="152" t="e">
        <f t="shared" si="68"/>
        <v>#N/A</v>
      </c>
      <c r="AL122" s="152" t="e">
        <f t="shared" si="68"/>
        <v>#N/A</v>
      </c>
      <c r="AM122" s="152" t="e">
        <f t="shared" si="68"/>
        <v>#N/A</v>
      </c>
    </row>
    <row r="123" spans="2:39" ht="14.25" customHeight="1" outlineLevel="1" x14ac:dyDescent="0.25">
      <c r="B123" s="84" t="str">
        <f t="shared" ref="B123:C123" si="69">+B40</f>
        <v>Oil Tanker</v>
      </c>
      <c r="C123" s="84" t="str">
        <f t="shared" si="69"/>
        <v>(DWT) &gt;200,000</v>
      </c>
      <c r="D123" s="152" t="e">
        <f t="shared" ref="D123:AM123" si="70">+D122</f>
        <v>#N/A</v>
      </c>
      <c r="E123" s="152" t="e">
        <f t="shared" si="70"/>
        <v>#N/A</v>
      </c>
      <c r="F123" s="152" t="e">
        <f t="shared" si="70"/>
        <v>#N/A</v>
      </c>
      <c r="G123" s="152" t="e">
        <f t="shared" si="70"/>
        <v>#N/A</v>
      </c>
      <c r="H123" s="152" t="e">
        <f t="shared" si="70"/>
        <v>#N/A</v>
      </c>
      <c r="I123" s="152" t="e">
        <f t="shared" si="70"/>
        <v>#N/A</v>
      </c>
      <c r="J123" s="152" t="e">
        <f t="shared" si="70"/>
        <v>#N/A</v>
      </c>
      <c r="K123" s="152" t="e">
        <f t="shared" si="70"/>
        <v>#N/A</v>
      </c>
      <c r="L123" s="152" t="e">
        <f t="shared" si="70"/>
        <v>#N/A</v>
      </c>
      <c r="M123" s="152" t="e">
        <f t="shared" si="70"/>
        <v>#N/A</v>
      </c>
      <c r="N123" s="152" t="e">
        <f t="shared" si="70"/>
        <v>#N/A</v>
      </c>
      <c r="O123" s="152" t="e">
        <f t="shared" si="70"/>
        <v>#N/A</v>
      </c>
      <c r="P123" s="152" t="e">
        <f t="shared" si="70"/>
        <v>#N/A</v>
      </c>
      <c r="Q123" s="152" t="e">
        <f t="shared" si="70"/>
        <v>#N/A</v>
      </c>
      <c r="R123" s="152" t="e">
        <f t="shared" si="70"/>
        <v>#N/A</v>
      </c>
      <c r="S123" s="152" t="e">
        <f t="shared" si="70"/>
        <v>#N/A</v>
      </c>
      <c r="T123" s="152" t="e">
        <f t="shared" si="70"/>
        <v>#N/A</v>
      </c>
      <c r="U123" s="152" t="e">
        <f t="shared" si="70"/>
        <v>#N/A</v>
      </c>
      <c r="V123" s="152" t="e">
        <f t="shared" si="70"/>
        <v>#N/A</v>
      </c>
      <c r="W123" s="152" t="e">
        <f t="shared" si="70"/>
        <v>#N/A</v>
      </c>
      <c r="X123" s="152" t="e">
        <f t="shared" si="70"/>
        <v>#N/A</v>
      </c>
      <c r="Y123" s="152" t="e">
        <f t="shared" si="70"/>
        <v>#N/A</v>
      </c>
      <c r="Z123" s="152" t="e">
        <f t="shared" si="70"/>
        <v>#N/A</v>
      </c>
      <c r="AA123" s="152" t="e">
        <f t="shared" si="70"/>
        <v>#N/A</v>
      </c>
      <c r="AB123" s="152" t="e">
        <f t="shared" si="70"/>
        <v>#N/A</v>
      </c>
      <c r="AC123" s="152" t="e">
        <f t="shared" si="70"/>
        <v>#N/A</v>
      </c>
      <c r="AD123" s="152" t="e">
        <f t="shared" si="70"/>
        <v>#N/A</v>
      </c>
      <c r="AE123" s="152" t="e">
        <f t="shared" si="70"/>
        <v>#N/A</v>
      </c>
      <c r="AF123" s="152" t="e">
        <f t="shared" si="70"/>
        <v>#N/A</v>
      </c>
      <c r="AG123" s="152" t="e">
        <f t="shared" si="70"/>
        <v>#N/A</v>
      </c>
      <c r="AH123" s="152" t="e">
        <f t="shared" si="70"/>
        <v>#N/A</v>
      </c>
      <c r="AI123" s="152" t="e">
        <f t="shared" si="70"/>
        <v>#N/A</v>
      </c>
      <c r="AJ123" s="152" t="e">
        <f t="shared" si="70"/>
        <v>#N/A</v>
      </c>
      <c r="AK123" s="152" t="e">
        <f t="shared" si="70"/>
        <v>#N/A</v>
      </c>
      <c r="AL123" s="152" t="e">
        <f t="shared" si="70"/>
        <v>#N/A</v>
      </c>
      <c r="AM123" s="152" t="e">
        <f t="shared" si="70"/>
        <v>#N/A</v>
      </c>
    </row>
    <row r="124" spans="2:39" ht="14.25" customHeight="1" outlineLevel="1" x14ac:dyDescent="0.25">
      <c r="B124" s="84" t="str">
        <f t="shared" ref="B124:C124" si="71">+B41</f>
        <v>Other Liquids Tankers</v>
      </c>
      <c r="C124" s="84" t="str">
        <f t="shared" si="71"/>
        <v>(DWT) 0 - 999</v>
      </c>
      <c r="D124" s="152" t="e">
        <f t="shared" ref="D124:AM124" si="72">+D123</f>
        <v>#N/A</v>
      </c>
      <c r="E124" s="152" t="e">
        <f t="shared" si="72"/>
        <v>#N/A</v>
      </c>
      <c r="F124" s="152" t="e">
        <f t="shared" si="72"/>
        <v>#N/A</v>
      </c>
      <c r="G124" s="152" t="e">
        <f t="shared" si="72"/>
        <v>#N/A</v>
      </c>
      <c r="H124" s="152" t="e">
        <f t="shared" si="72"/>
        <v>#N/A</v>
      </c>
      <c r="I124" s="152" t="e">
        <f t="shared" si="72"/>
        <v>#N/A</v>
      </c>
      <c r="J124" s="152" t="e">
        <f t="shared" si="72"/>
        <v>#N/A</v>
      </c>
      <c r="K124" s="152" t="e">
        <f t="shared" si="72"/>
        <v>#N/A</v>
      </c>
      <c r="L124" s="152" t="e">
        <f t="shared" si="72"/>
        <v>#N/A</v>
      </c>
      <c r="M124" s="152" t="e">
        <f t="shared" si="72"/>
        <v>#N/A</v>
      </c>
      <c r="N124" s="152" t="e">
        <f t="shared" si="72"/>
        <v>#N/A</v>
      </c>
      <c r="O124" s="152" t="e">
        <f t="shared" si="72"/>
        <v>#N/A</v>
      </c>
      <c r="P124" s="152" t="e">
        <f t="shared" si="72"/>
        <v>#N/A</v>
      </c>
      <c r="Q124" s="152" t="e">
        <f t="shared" si="72"/>
        <v>#N/A</v>
      </c>
      <c r="R124" s="152" t="e">
        <f t="shared" si="72"/>
        <v>#N/A</v>
      </c>
      <c r="S124" s="152" t="e">
        <f t="shared" si="72"/>
        <v>#N/A</v>
      </c>
      <c r="T124" s="152" t="e">
        <f t="shared" si="72"/>
        <v>#N/A</v>
      </c>
      <c r="U124" s="152" t="e">
        <f t="shared" si="72"/>
        <v>#N/A</v>
      </c>
      <c r="V124" s="152" t="e">
        <f t="shared" si="72"/>
        <v>#N/A</v>
      </c>
      <c r="W124" s="152" t="e">
        <f t="shared" si="72"/>
        <v>#N/A</v>
      </c>
      <c r="X124" s="152" t="e">
        <f t="shared" si="72"/>
        <v>#N/A</v>
      </c>
      <c r="Y124" s="152" t="e">
        <f t="shared" si="72"/>
        <v>#N/A</v>
      </c>
      <c r="Z124" s="152" t="e">
        <f t="shared" si="72"/>
        <v>#N/A</v>
      </c>
      <c r="AA124" s="152" t="e">
        <f t="shared" si="72"/>
        <v>#N/A</v>
      </c>
      <c r="AB124" s="152" t="e">
        <f t="shared" si="72"/>
        <v>#N/A</v>
      </c>
      <c r="AC124" s="152" t="e">
        <f t="shared" si="72"/>
        <v>#N/A</v>
      </c>
      <c r="AD124" s="152" t="e">
        <f t="shared" si="72"/>
        <v>#N/A</v>
      </c>
      <c r="AE124" s="152" t="e">
        <f t="shared" si="72"/>
        <v>#N/A</v>
      </c>
      <c r="AF124" s="152" t="e">
        <f t="shared" si="72"/>
        <v>#N/A</v>
      </c>
      <c r="AG124" s="152" t="e">
        <f t="shared" si="72"/>
        <v>#N/A</v>
      </c>
      <c r="AH124" s="152" t="e">
        <f t="shared" si="72"/>
        <v>#N/A</v>
      </c>
      <c r="AI124" s="152" t="e">
        <f t="shared" si="72"/>
        <v>#N/A</v>
      </c>
      <c r="AJ124" s="152" t="e">
        <f t="shared" si="72"/>
        <v>#N/A</v>
      </c>
      <c r="AK124" s="152" t="e">
        <f t="shared" si="72"/>
        <v>#N/A</v>
      </c>
      <c r="AL124" s="152" t="e">
        <f t="shared" si="72"/>
        <v>#N/A</v>
      </c>
      <c r="AM124" s="152" t="e">
        <f t="shared" si="72"/>
        <v>#N/A</v>
      </c>
    </row>
    <row r="125" spans="2:39" ht="14.25" customHeight="1" outlineLevel="1" x14ac:dyDescent="0.25">
      <c r="B125" s="84" t="str">
        <f t="shared" ref="B125:C125" si="73">+B42</f>
        <v>Other Liquids Tankers</v>
      </c>
      <c r="C125" s="84" t="str">
        <f t="shared" si="73"/>
        <v>(DWT) &gt;1,000</v>
      </c>
      <c r="D125" s="152" t="e">
        <f t="shared" ref="D125:AM125" si="74">+D124</f>
        <v>#N/A</v>
      </c>
      <c r="E125" s="152" t="e">
        <f t="shared" si="74"/>
        <v>#N/A</v>
      </c>
      <c r="F125" s="152" t="e">
        <f t="shared" si="74"/>
        <v>#N/A</v>
      </c>
      <c r="G125" s="152" t="e">
        <f t="shared" si="74"/>
        <v>#N/A</v>
      </c>
      <c r="H125" s="152" t="e">
        <f t="shared" si="74"/>
        <v>#N/A</v>
      </c>
      <c r="I125" s="152" t="e">
        <f t="shared" si="74"/>
        <v>#N/A</v>
      </c>
      <c r="J125" s="152" t="e">
        <f t="shared" si="74"/>
        <v>#N/A</v>
      </c>
      <c r="K125" s="152" t="e">
        <f t="shared" si="74"/>
        <v>#N/A</v>
      </c>
      <c r="L125" s="152" t="e">
        <f t="shared" si="74"/>
        <v>#N/A</v>
      </c>
      <c r="M125" s="152" t="e">
        <f t="shared" si="74"/>
        <v>#N/A</v>
      </c>
      <c r="N125" s="152" t="e">
        <f t="shared" si="74"/>
        <v>#N/A</v>
      </c>
      <c r="O125" s="152" t="e">
        <f t="shared" si="74"/>
        <v>#N/A</v>
      </c>
      <c r="P125" s="152" t="e">
        <f t="shared" si="74"/>
        <v>#N/A</v>
      </c>
      <c r="Q125" s="152" t="e">
        <f t="shared" si="74"/>
        <v>#N/A</v>
      </c>
      <c r="R125" s="152" t="e">
        <f t="shared" si="74"/>
        <v>#N/A</v>
      </c>
      <c r="S125" s="152" t="e">
        <f t="shared" si="74"/>
        <v>#N/A</v>
      </c>
      <c r="T125" s="152" t="e">
        <f t="shared" si="74"/>
        <v>#N/A</v>
      </c>
      <c r="U125" s="152" t="e">
        <f t="shared" si="74"/>
        <v>#N/A</v>
      </c>
      <c r="V125" s="152" t="e">
        <f t="shared" si="74"/>
        <v>#N/A</v>
      </c>
      <c r="W125" s="152" t="e">
        <f t="shared" si="74"/>
        <v>#N/A</v>
      </c>
      <c r="X125" s="152" t="e">
        <f t="shared" si="74"/>
        <v>#N/A</v>
      </c>
      <c r="Y125" s="152" t="e">
        <f t="shared" si="74"/>
        <v>#N/A</v>
      </c>
      <c r="Z125" s="152" t="e">
        <f t="shared" si="74"/>
        <v>#N/A</v>
      </c>
      <c r="AA125" s="152" t="e">
        <f t="shared" si="74"/>
        <v>#N/A</v>
      </c>
      <c r="AB125" s="152" t="e">
        <f t="shared" si="74"/>
        <v>#N/A</v>
      </c>
      <c r="AC125" s="152" t="e">
        <f t="shared" si="74"/>
        <v>#N/A</v>
      </c>
      <c r="AD125" s="152" t="e">
        <f t="shared" si="74"/>
        <v>#N/A</v>
      </c>
      <c r="AE125" s="152" t="e">
        <f t="shared" si="74"/>
        <v>#N/A</v>
      </c>
      <c r="AF125" s="152" t="e">
        <f t="shared" si="74"/>
        <v>#N/A</v>
      </c>
      <c r="AG125" s="152" t="e">
        <f t="shared" si="74"/>
        <v>#N/A</v>
      </c>
      <c r="AH125" s="152" t="e">
        <f t="shared" si="74"/>
        <v>#N/A</v>
      </c>
      <c r="AI125" s="152" t="e">
        <f t="shared" si="74"/>
        <v>#N/A</v>
      </c>
      <c r="AJ125" s="152" t="e">
        <f t="shared" si="74"/>
        <v>#N/A</v>
      </c>
      <c r="AK125" s="152" t="e">
        <f t="shared" si="74"/>
        <v>#N/A</v>
      </c>
      <c r="AL125" s="152" t="e">
        <f t="shared" si="74"/>
        <v>#N/A</v>
      </c>
      <c r="AM125" s="152" t="e">
        <f t="shared" si="74"/>
        <v>#N/A</v>
      </c>
    </row>
    <row r="126" spans="2:39" ht="14.25" customHeight="1" outlineLevel="1" x14ac:dyDescent="0.25">
      <c r="B126" s="84" t="str">
        <f t="shared" ref="B126:C126" si="75">+B43</f>
        <v>Ferry Passenger Only</v>
      </c>
      <c r="C126" s="84" t="str">
        <f t="shared" si="75"/>
        <v>(GT) 0 - 299</v>
      </c>
      <c r="D126" s="152" t="e">
        <f t="shared" ref="D126:AM126" si="76">+D125</f>
        <v>#N/A</v>
      </c>
      <c r="E126" s="152" t="e">
        <f t="shared" si="76"/>
        <v>#N/A</v>
      </c>
      <c r="F126" s="152" t="e">
        <f t="shared" si="76"/>
        <v>#N/A</v>
      </c>
      <c r="G126" s="152" t="e">
        <f t="shared" si="76"/>
        <v>#N/A</v>
      </c>
      <c r="H126" s="152" t="e">
        <f t="shared" si="76"/>
        <v>#N/A</v>
      </c>
      <c r="I126" s="152" t="e">
        <f t="shared" si="76"/>
        <v>#N/A</v>
      </c>
      <c r="J126" s="152" t="e">
        <f t="shared" si="76"/>
        <v>#N/A</v>
      </c>
      <c r="K126" s="152" t="e">
        <f t="shared" si="76"/>
        <v>#N/A</v>
      </c>
      <c r="L126" s="152" t="e">
        <f t="shared" si="76"/>
        <v>#N/A</v>
      </c>
      <c r="M126" s="152" t="e">
        <f t="shared" si="76"/>
        <v>#N/A</v>
      </c>
      <c r="N126" s="152" t="e">
        <f t="shared" si="76"/>
        <v>#N/A</v>
      </c>
      <c r="O126" s="152" t="e">
        <f t="shared" si="76"/>
        <v>#N/A</v>
      </c>
      <c r="P126" s="152" t="e">
        <f t="shared" si="76"/>
        <v>#N/A</v>
      </c>
      <c r="Q126" s="152" t="e">
        <f t="shared" si="76"/>
        <v>#N/A</v>
      </c>
      <c r="R126" s="152" t="e">
        <f t="shared" si="76"/>
        <v>#N/A</v>
      </c>
      <c r="S126" s="152" t="e">
        <f t="shared" si="76"/>
        <v>#N/A</v>
      </c>
      <c r="T126" s="152" t="e">
        <f t="shared" si="76"/>
        <v>#N/A</v>
      </c>
      <c r="U126" s="152" t="e">
        <f t="shared" si="76"/>
        <v>#N/A</v>
      </c>
      <c r="V126" s="152" t="e">
        <f t="shared" si="76"/>
        <v>#N/A</v>
      </c>
      <c r="W126" s="152" t="e">
        <f t="shared" si="76"/>
        <v>#N/A</v>
      </c>
      <c r="X126" s="152" t="e">
        <f t="shared" si="76"/>
        <v>#N/A</v>
      </c>
      <c r="Y126" s="152" t="e">
        <f t="shared" si="76"/>
        <v>#N/A</v>
      </c>
      <c r="Z126" s="152" t="e">
        <f t="shared" si="76"/>
        <v>#N/A</v>
      </c>
      <c r="AA126" s="152" t="e">
        <f t="shared" si="76"/>
        <v>#N/A</v>
      </c>
      <c r="AB126" s="152" t="e">
        <f t="shared" si="76"/>
        <v>#N/A</v>
      </c>
      <c r="AC126" s="152" t="e">
        <f t="shared" si="76"/>
        <v>#N/A</v>
      </c>
      <c r="AD126" s="152" t="e">
        <f t="shared" si="76"/>
        <v>#N/A</v>
      </c>
      <c r="AE126" s="152" t="e">
        <f t="shared" si="76"/>
        <v>#N/A</v>
      </c>
      <c r="AF126" s="152" t="e">
        <f t="shared" si="76"/>
        <v>#N/A</v>
      </c>
      <c r="AG126" s="152" t="e">
        <f t="shared" si="76"/>
        <v>#N/A</v>
      </c>
      <c r="AH126" s="152" t="e">
        <f t="shared" si="76"/>
        <v>#N/A</v>
      </c>
      <c r="AI126" s="152" t="e">
        <f t="shared" si="76"/>
        <v>#N/A</v>
      </c>
      <c r="AJ126" s="152" t="e">
        <f t="shared" si="76"/>
        <v>#N/A</v>
      </c>
      <c r="AK126" s="152" t="e">
        <f t="shared" si="76"/>
        <v>#N/A</v>
      </c>
      <c r="AL126" s="152" t="e">
        <f t="shared" si="76"/>
        <v>#N/A</v>
      </c>
      <c r="AM126" s="152" t="e">
        <f t="shared" si="76"/>
        <v>#N/A</v>
      </c>
    </row>
    <row r="127" spans="2:39" ht="14.25" customHeight="1" outlineLevel="1" x14ac:dyDescent="0.25">
      <c r="B127" s="84" t="str">
        <f t="shared" ref="B127:C127" si="77">+B44</f>
        <v>Ferry Passenger Only</v>
      </c>
      <c r="C127" s="84" t="str">
        <f t="shared" si="77"/>
        <v>(GT) 300 - 999</v>
      </c>
      <c r="D127" s="152" t="e">
        <f t="shared" ref="D127:AM127" si="78">+D126</f>
        <v>#N/A</v>
      </c>
      <c r="E127" s="152" t="e">
        <f t="shared" si="78"/>
        <v>#N/A</v>
      </c>
      <c r="F127" s="152" t="e">
        <f t="shared" si="78"/>
        <v>#N/A</v>
      </c>
      <c r="G127" s="152" t="e">
        <f t="shared" si="78"/>
        <v>#N/A</v>
      </c>
      <c r="H127" s="152" t="e">
        <f t="shared" si="78"/>
        <v>#N/A</v>
      </c>
      <c r="I127" s="152" t="e">
        <f t="shared" si="78"/>
        <v>#N/A</v>
      </c>
      <c r="J127" s="152" t="e">
        <f t="shared" si="78"/>
        <v>#N/A</v>
      </c>
      <c r="K127" s="152" t="e">
        <f t="shared" si="78"/>
        <v>#N/A</v>
      </c>
      <c r="L127" s="152" t="e">
        <f t="shared" si="78"/>
        <v>#N/A</v>
      </c>
      <c r="M127" s="152" t="e">
        <f t="shared" si="78"/>
        <v>#N/A</v>
      </c>
      <c r="N127" s="152" t="e">
        <f t="shared" si="78"/>
        <v>#N/A</v>
      </c>
      <c r="O127" s="152" t="e">
        <f t="shared" si="78"/>
        <v>#N/A</v>
      </c>
      <c r="P127" s="152" t="e">
        <f t="shared" si="78"/>
        <v>#N/A</v>
      </c>
      <c r="Q127" s="152" t="e">
        <f t="shared" si="78"/>
        <v>#N/A</v>
      </c>
      <c r="R127" s="152" t="e">
        <f t="shared" si="78"/>
        <v>#N/A</v>
      </c>
      <c r="S127" s="152" t="e">
        <f t="shared" si="78"/>
        <v>#N/A</v>
      </c>
      <c r="T127" s="152" t="e">
        <f t="shared" si="78"/>
        <v>#N/A</v>
      </c>
      <c r="U127" s="152" t="e">
        <f t="shared" si="78"/>
        <v>#N/A</v>
      </c>
      <c r="V127" s="152" t="e">
        <f t="shared" si="78"/>
        <v>#N/A</v>
      </c>
      <c r="W127" s="152" t="e">
        <f t="shared" si="78"/>
        <v>#N/A</v>
      </c>
      <c r="X127" s="152" t="e">
        <f t="shared" si="78"/>
        <v>#N/A</v>
      </c>
      <c r="Y127" s="152" t="e">
        <f t="shared" si="78"/>
        <v>#N/A</v>
      </c>
      <c r="Z127" s="152" t="e">
        <f t="shared" si="78"/>
        <v>#N/A</v>
      </c>
      <c r="AA127" s="152" t="e">
        <f t="shared" si="78"/>
        <v>#N/A</v>
      </c>
      <c r="AB127" s="152" t="e">
        <f t="shared" si="78"/>
        <v>#N/A</v>
      </c>
      <c r="AC127" s="152" t="e">
        <f t="shared" si="78"/>
        <v>#N/A</v>
      </c>
      <c r="AD127" s="152" t="e">
        <f t="shared" si="78"/>
        <v>#N/A</v>
      </c>
      <c r="AE127" s="152" t="e">
        <f t="shared" si="78"/>
        <v>#N/A</v>
      </c>
      <c r="AF127" s="152" t="e">
        <f t="shared" si="78"/>
        <v>#N/A</v>
      </c>
      <c r="AG127" s="152" t="e">
        <f t="shared" si="78"/>
        <v>#N/A</v>
      </c>
      <c r="AH127" s="152" t="e">
        <f t="shared" si="78"/>
        <v>#N/A</v>
      </c>
      <c r="AI127" s="152" t="e">
        <f t="shared" si="78"/>
        <v>#N/A</v>
      </c>
      <c r="AJ127" s="152" t="e">
        <f t="shared" si="78"/>
        <v>#N/A</v>
      </c>
      <c r="AK127" s="152" t="e">
        <f t="shared" si="78"/>
        <v>#N/A</v>
      </c>
      <c r="AL127" s="152" t="e">
        <f t="shared" si="78"/>
        <v>#N/A</v>
      </c>
      <c r="AM127" s="152" t="e">
        <f t="shared" si="78"/>
        <v>#N/A</v>
      </c>
    </row>
    <row r="128" spans="2:39" ht="14.25" customHeight="1" outlineLevel="1" x14ac:dyDescent="0.25">
      <c r="B128" s="84" t="str">
        <f t="shared" ref="B128:C128" si="79">+B45</f>
        <v>Ferry Passenger Only</v>
      </c>
      <c r="C128" s="84" t="str">
        <f t="shared" si="79"/>
        <v>(GT) 1,000 - 1,999</v>
      </c>
      <c r="D128" s="152" t="e">
        <f t="shared" ref="D128:AM128" si="80">+D127</f>
        <v>#N/A</v>
      </c>
      <c r="E128" s="152" t="e">
        <f t="shared" si="80"/>
        <v>#N/A</v>
      </c>
      <c r="F128" s="152" t="e">
        <f t="shared" si="80"/>
        <v>#N/A</v>
      </c>
      <c r="G128" s="152" t="e">
        <f t="shared" si="80"/>
        <v>#N/A</v>
      </c>
      <c r="H128" s="152" t="e">
        <f t="shared" si="80"/>
        <v>#N/A</v>
      </c>
      <c r="I128" s="152" t="e">
        <f t="shared" si="80"/>
        <v>#N/A</v>
      </c>
      <c r="J128" s="152" t="e">
        <f t="shared" si="80"/>
        <v>#N/A</v>
      </c>
      <c r="K128" s="152" t="e">
        <f t="shared" si="80"/>
        <v>#N/A</v>
      </c>
      <c r="L128" s="152" t="e">
        <f t="shared" si="80"/>
        <v>#N/A</v>
      </c>
      <c r="M128" s="152" t="e">
        <f t="shared" si="80"/>
        <v>#N/A</v>
      </c>
      <c r="N128" s="152" t="e">
        <f t="shared" si="80"/>
        <v>#N/A</v>
      </c>
      <c r="O128" s="152" t="e">
        <f t="shared" si="80"/>
        <v>#N/A</v>
      </c>
      <c r="P128" s="152" t="e">
        <f t="shared" si="80"/>
        <v>#N/A</v>
      </c>
      <c r="Q128" s="152" t="e">
        <f t="shared" si="80"/>
        <v>#N/A</v>
      </c>
      <c r="R128" s="152" t="e">
        <f t="shared" si="80"/>
        <v>#N/A</v>
      </c>
      <c r="S128" s="152" t="e">
        <f t="shared" si="80"/>
        <v>#N/A</v>
      </c>
      <c r="T128" s="152" t="e">
        <f t="shared" si="80"/>
        <v>#N/A</v>
      </c>
      <c r="U128" s="152" t="e">
        <f t="shared" si="80"/>
        <v>#N/A</v>
      </c>
      <c r="V128" s="152" t="e">
        <f t="shared" si="80"/>
        <v>#N/A</v>
      </c>
      <c r="W128" s="152" t="e">
        <f t="shared" si="80"/>
        <v>#N/A</v>
      </c>
      <c r="X128" s="152" t="e">
        <f t="shared" si="80"/>
        <v>#N/A</v>
      </c>
      <c r="Y128" s="152" t="e">
        <f t="shared" si="80"/>
        <v>#N/A</v>
      </c>
      <c r="Z128" s="152" t="e">
        <f t="shared" si="80"/>
        <v>#N/A</v>
      </c>
      <c r="AA128" s="152" t="e">
        <f t="shared" si="80"/>
        <v>#N/A</v>
      </c>
      <c r="AB128" s="152" t="e">
        <f t="shared" si="80"/>
        <v>#N/A</v>
      </c>
      <c r="AC128" s="152" t="e">
        <f t="shared" si="80"/>
        <v>#N/A</v>
      </c>
      <c r="AD128" s="152" t="e">
        <f t="shared" si="80"/>
        <v>#N/A</v>
      </c>
      <c r="AE128" s="152" t="e">
        <f t="shared" si="80"/>
        <v>#N/A</v>
      </c>
      <c r="AF128" s="152" t="e">
        <f t="shared" si="80"/>
        <v>#N/A</v>
      </c>
      <c r="AG128" s="152" t="e">
        <f t="shared" si="80"/>
        <v>#N/A</v>
      </c>
      <c r="AH128" s="152" t="e">
        <f t="shared" si="80"/>
        <v>#N/A</v>
      </c>
      <c r="AI128" s="152" t="e">
        <f t="shared" si="80"/>
        <v>#N/A</v>
      </c>
      <c r="AJ128" s="152" t="e">
        <f t="shared" si="80"/>
        <v>#N/A</v>
      </c>
      <c r="AK128" s="152" t="e">
        <f t="shared" si="80"/>
        <v>#N/A</v>
      </c>
      <c r="AL128" s="152" t="e">
        <f t="shared" si="80"/>
        <v>#N/A</v>
      </c>
      <c r="AM128" s="152" t="e">
        <f t="shared" si="80"/>
        <v>#N/A</v>
      </c>
    </row>
    <row r="129" spans="2:39" ht="14.25" customHeight="1" outlineLevel="1" x14ac:dyDescent="0.25">
      <c r="B129" s="84" t="str">
        <f t="shared" ref="B129:C129" si="81">+B46</f>
        <v>Ferry Passenger Only</v>
      </c>
      <c r="C129" s="84" t="str">
        <f t="shared" si="81"/>
        <v>(GT) &gt;2,000</v>
      </c>
      <c r="D129" s="152" t="e">
        <f t="shared" ref="D129:AM129" si="82">+D128</f>
        <v>#N/A</v>
      </c>
      <c r="E129" s="152" t="e">
        <f t="shared" si="82"/>
        <v>#N/A</v>
      </c>
      <c r="F129" s="152" t="e">
        <f t="shared" si="82"/>
        <v>#N/A</v>
      </c>
      <c r="G129" s="152" t="e">
        <f t="shared" si="82"/>
        <v>#N/A</v>
      </c>
      <c r="H129" s="152" t="e">
        <f t="shared" si="82"/>
        <v>#N/A</v>
      </c>
      <c r="I129" s="152" t="e">
        <f t="shared" si="82"/>
        <v>#N/A</v>
      </c>
      <c r="J129" s="152" t="e">
        <f t="shared" si="82"/>
        <v>#N/A</v>
      </c>
      <c r="K129" s="152" t="e">
        <f t="shared" si="82"/>
        <v>#N/A</v>
      </c>
      <c r="L129" s="152" t="e">
        <f t="shared" si="82"/>
        <v>#N/A</v>
      </c>
      <c r="M129" s="152" t="e">
        <f t="shared" si="82"/>
        <v>#N/A</v>
      </c>
      <c r="N129" s="152" t="e">
        <f t="shared" si="82"/>
        <v>#N/A</v>
      </c>
      <c r="O129" s="152" t="e">
        <f t="shared" si="82"/>
        <v>#N/A</v>
      </c>
      <c r="P129" s="152" t="e">
        <f t="shared" si="82"/>
        <v>#N/A</v>
      </c>
      <c r="Q129" s="152" t="e">
        <f t="shared" si="82"/>
        <v>#N/A</v>
      </c>
      <c r="R129" s="152" t="e">
        <f t="shared" si="82"/>
        <v>#N/A</v>
      </c>
      <c r="S129" s="152" t="e">
        <f t="shared" si="82"/>
        <v>#N/A</v>
      </c>
      <c r="T129" s="152" t="e">
        <f t="shared" si="82"/>
        <v>#N/A</v>
      </c>
      <c r="U129" s="152" t="e">
        <f t="shared" si="82"/>
        <v>#N/A</v>
      </c>
      <c r="V129" s="152" t="e">
        <f t="shared" si="82"/>
        <v>#N/A</v>
      </c>
      <c r="W129" s="152" t="e">
        <f t="shared" si="82"/>
        <v>#N/A</v>
      </c>
      <c r="X129" s="152" t="e">
        <f t="shared" si="82"/>
        <v>#N/A</v>
      </c>
      <c r="Y129" s="152" t="e">
        <f t="shared" si="82"/>
        <v>#N/A</v>
      </c>
      <c r="Z129" s="152" t="e">
        <f t="shared" si="82"/>
        <v>#N/A</v>
      </c>
      <c r="AA129" s="152" t="e">
        <f t="shared" si="82"/>
        <v>#N/A</v>
      </c>
      <c r="AB129" s="152" t="e">
        <f t="shared" si="82"/>
        <v>#N/A</v>
      </c>
      <c r="AC129" s="152" t="e">
        <f t="shared" si="82"/>
        <v>#N/A</v>
      </c>
      <c r="AD129" s="152" t="e">
        <f t="shared" si="82"/>
        <v>#N/A</v>
      </c>
      <c r="AE129" s="152" t="e">
        <f t="shared" si="82"/>
        <v>#N/A</v>
      </c>
      <c r="AF129" s="152" t="e">
        <f t="shared" si="82"/>
        <v>#N/A</v>
      </c>
      <c r="AG129" s="152" t="e">
        <f t="shared" si="82"/>
        <v>#N/A</v>
      </c>
      <c r="AH129" s="152" t="e">
        <f t="shared" si="82"/>
        <v>#N/A</v>
      </c>
      <c r="AI129" s="152" t="e">
        <f t="shared" si="82"/>
        <v>#N/A</v>
      </c>
      <c r="AJ129" s="152" t="e">
        <f t="shared" si="82"/>
        <v>#N/A</v>
      </c>
      <c r="AK129" s="152" t="e">
        <f t="shared" si="82"/>
        <v>#N/A</v>
      </c>
      <c r="AL129" s="152" t="e">
        <f t="shared" si="82"/>
        <v>#N/A</v>
      </c>
      <c r="AM129" s="152" t="e">
        <f t="shared" si="82"/>
        <v>#N/A</v>
      </c>
    </row>
    <row r="130" spans="2:39" ht="14.25" customHeight="1" outlineLevel="1" x14ac:dyDescent="0.25">
      <c r="B130" s="84" t="str">
        <f t="shared" ref="B130:C130" si="83">+B47</f>
        <v>Cruise</v>
      </c>
      <c r="C130" s="84" t="str">
        <f t="shared" si="83"/>
        <v>(GT) 0 - 1 999</v>
      </c>
      <c r="D130" s="152" t="e">
        <f t="shared" ref="D130:AM130" si="84">+D129</f>
        <v>#N/A</v>
      </c>
      <c r="E130" s="152" t="e">
        <f t="shared" si="84"/>
        <v>#N/A</v>
      </c>
      <c r="F130" s="152" t="e">
        <f t="shared" si="84"/>
        <v>#N/A</v>
      </c>
      <c r="G130" s="152" t="e">
        <f t="shared" si="84"/>
        <v>#N/A</v>
      </c>
      <c r="H130" s="152" t="e">
        <f t="shared" si="84"/>
        <v>#N/A</v>
      </c>
      <c r="I130" s="152" t="e">
        <f t="shared" si="84"/>
        <v>#N/A</v>
      </c>
      <c r="J130" s="152" t="e">
        <f t="shared" si="84"/>
        <v>#N/A</v>
      </c>
      <c r="K130" s="152" t="e">
        <f t="shared" si="84"/>
        <v>#N/A</v>
      </c>
      <c r="L130" s="152" t="e">
        <f t="shared" si="84"/>
        <v>#N/A</v>
      </c>
      <c r="M130" s="152" t="e">
        <f t="shared" si="84"/>
        <v>#N/A</v>
      </c>
      <c r="N130" s="152" t="e">
        <f t="shared" si="84"/>
        <v>#N/A</v>
      </c>
      <c r="O130" s="152" t="e">
        <f t="shared" si="84"/>
        <v>#N/A</v>
      </c>
      <c r="P130" s="152" t="e">
        <f t="shared" si="84"/>
        <v>#N/A</v>
      </c>
      <c r="Q130" s="152" t="e">
        <f t="shared" si="84"/>
        <v>#N/A</v>
      </c>
      <c r="R130" s="152" t="e">
        <f t="shared" si="84"/>
        <v>#N/A</v>
      </c>
      <c r="S130" s="152" t="e">
        <f t="shared" si="84"/>
        <v>#N/A</v>
      </c>
      <c r="T130" s="152" t="e">
        <f t="shared" si="84"/>
        <v>#N/A</v>
      </c>
      <c r="U130" s="152" t="e">
        <f t="shared" si="84"/>
        <v>#N/A</v>
      </c>
      <c r="V130" s="152" t="e">
        <f t="shared" si="84"/>
        <v>#N/A</v>
      </c>
      <c r="W130" s="152" t="e">
        <f t="shared" si="84"/>
        <v>#N/A</v>
      </c>
      <c r="X130" s="152" t="e">
        <f t="shared" si="84"/>
        <v>#N/A</v>
      </c>
      <c r="Y130" s="152" t="e">
        <f t="shared" si="84"/>
        <v>#N/A</v>
      </c>
      <c r="Z130" s="152" t="e">
        <f t="shared" si="84"/>
        <v>#N/A</v>
      </c>
      <c r="AA130" s="152" t="e">
        <f t="shared" si="84"/>
        <v>#N/A</v>
      </c>
      <c r="AB130" s="152" t="e">
        <f t="shared" si="84"/>
        <v>#N/A</v>
      </c>
      <c r="AC130" s="152" t="e">
        <f t="shared" si="84"/>
        <v>#N/A</v>
      </c>
      <c r="AD130" s="152" t="e">
        <f t="shared" si="84"/>
        <v>#N/A</v>
      </c>
      <c r="AE130" s="152" t="e">
        <f t="shared" si="84"/>
        <v>#N/A</v>
      </c>
      <c r="AF130" s="152" t="e">
        <f t="shared" si="84"/>
        <v>#N/A</v>
      </c>
      <c r="AG130" s="152" t="e">
        <f t="shared" si="84"/>
        <v>#N/A</v>
      </c>
      <c r="AH130" s="152" t="e">
        <f t="shared" si="84"/>
        <v>#N/A</v>
      </c>
      <c r="AI130" s="152" t="e">
        <f t="shared" si="84"/>
        <v>#N/A</v>
      </c>
      <c r="AJ130" s="152" t="e">
        <f t="shared" si="84"/>
        <v>#N/A</v>
      </c>
      <c r="AK130" s="152" t="e">
        <f t="shared" si="84"/>
        <v>#N/A</v>
      </c>
      <c r="AL130" s="152" t="e">
        <f t="shared" si="84"/>
        <v>#N/A</v>
      </c>
      <c r="AM130" s="152" t="e">
        <f t="shared" si="84"/>
        <v>#N/A</v>
      </c>
    </row>
    <row r="131" spans="2:39" ht="14.25" customHeight="1" outlineLevel="1" x14ac:dyDescent="0.25">
      <c r="B131" s="84" t="str">
        <f t="shared" ref="B131:C131" si="85">+B48</f>
        <v>Cruise</v>
      </c>
      <c r="C131" s="84" t="str">
        <f t="shared" si="85"/>
        <v>(GT) 2,000 - 9,999</v>
      </c>
      <c r="D131" s="152" t="e">
        <f t="shared" ref="D131:AM131" si="86">+D130</f>
        <v>#N/A</v>
      </c>
      <c r="E131" s="152" t="e">
        <f t="shared" si="86"/>
        <v>#N/A</v>
      </c>
      <c r="F131" s="152" t="e">
        <f t="shared" si="86"/>
        <v>#N/A</v>
      </c>
      <c r="G131" s="152" t="e">
        <f t="shared" si="86"/>
        <v>#N/A</v>
      </c>
      <c r="H131" s="152" t="e">
        <f t="shared" si="86"/>
        <v>#N/A</v>
      </c>
      <c r="I131" s="152" t="e">
        <f t="shared" si="86"/>
        <v>#N/A</v>
      </c>
      <c r="J131" s="152" t="e">
        <f t="shared" si="86"/>
        <v>#N/A</v>
      </c>
      <c r="K131" s="152" t="e">
        <f t="shared" si="86"/>
        <v>#N/A</v>
      </c>
      <c r="L131" s="152" t="e">
        <f t="shared" si="86"/>
        <v>#N/A</v>
      </c>
      <c r="M131" s="152" t="e">
        <f t="shared" si="86"/>
        <v>#N/A</v>
      </c>
      <c r="N131" s="152" t="e">
        <f t="shared" si="86"/>
        <v>#N/A</v>
      </c>
      <c r="O131" s="152" t="e">
        <f t="shared" si="86"/>
        <v>#N/A</v>
      </c>
      <c r="P131" s="152" t="e">
        <f t="shared" si="86"/>
        <v>#N/A</v>
      </c>
      <c r="Q131" s="152" t="e">
        <f t="shared" si="86"/>
        <v>#N/A</v>
      </c>
      <c r="R131" s="152" t="e">
        <f t="shared" si="86"/>
        <v>#N/A</v>
      </c>
      <c r="S131" s="152" t="e">
        <f t="shared" si="86"/>
        <v>#N/A</v>
      </c>
      <c r="T131" s="152" t="e">
        <f t="shared" si="86"/>
        <v>#N/A</v>
      </c>
      <c r="U131" s="152" t="e">
        <f t="shared" si="86"/>
        <v>#N/A</v>
      </c>
      <c r="V131" s="152" t="e">
        <f t="shared" si="86"/>
        <v>#N/A</v>
      </c>
      <c r="W131" s="152" t="e">
        <f t="shared" si="86"/>
        <v>#N/A</v>
      </c>
      <c r="X131" s="152" t="e">
        <f t="shared" si="86"/>
        <v>#N/A</v>
      </c>
      <c r="Y131" s="152" t="e">
        <f t="shared" si="86"/>
        <v>#N/A</v>
      </c>
      <c r="Z131" s="152" t="e">
        <f t="shared" si="86"/>
        <v>#N/A</v>
      </c>
      <c r="AA131" s="152" t="e">
        <f t="shared" si="86"/>
        <v>#N/A</v>
      </c>
      <c r="AB131" s="152" t="e">
        <f t="shared" si="86"/>
        <v>#N/A</v>
      </c>
      <c r="AC131" s="152" t="e">
        <f t="shared" si="86"/>
        <v>#N/A</v>
      </c>
      <c r="AD131" s="152" t="e">
        <f t="shared" si="86"/>
        <v>#N/A</v>
      </c>
      <c r="AE131" s="152" t="e">
        <f t="shared" si="86"/>
        <v>#N/A</v>
      </c>
      <c r="AF131" s="152" t="e">
        <f t="shared" si="86"/>
        <v>#N/A</v>
      </c>
      <c r="AG131" s="152" t="e">
        <f t="shared" si="86"/>
        <v>#N/A</v>
      </c>
      <c r="AH131" s="152" t="e">
        <f t="shared" si="86"/>
        <v>#N/A</v>
      </c>
      <c r="AI131" s="152" t="e">
        <f t="shared" si="86"/>
        <v>#N/A</v>
      </c>
      <c r="AJ131" s="152" t="e">
        <f t="shared" si="86"/>
        <v>#N/A</v>
      </c>
      <c r="AK131" s="152" t="e">
        <f t="shared" si="86"/>
        <v>#N/A</v>
      </c>
      <c r="AL131" s="152" t="e">
        <f t="shared" si="86"/>
        <v>#N/A</v>
      </c>
      <c r="AM131" s="152" t="e">
        <f t="shared" si="86"/>
        <v>#N/A</v>
      </c>
    </row>
    <row r="132" spans="2:39" ht="14.25" customHeight="1" outlineLevel="1" x14ac:dyDescent="0.25">
      <c r="B132" s="84" t="str">
        <f t="shared" ref="B132:C132" si="87">+B49</f>
        <v>Cruise</v>
      </c>
      <c r="C132" s="84" t="str">
        <f t="shared" si="87"/>
        <v>(GT) 10,000 - 59,999</v>
      </c>
      <c r="D132" s="152" t="e">
        <f t="shared" ref="D132:AM132" si="88">+D131</f>
        <v>#N/A</v>
      </c>
      <c r="E132" s="152" t="e">
        <f t="shared" si="88"/>
        <v>#N/A</v>
      </c>
      <c r="F132" s="152" t="e">
        <f t="shared" si="88"/>
        <v>#N/A</v>
      </c>
      <c r="G132" s="152" t="e">
        <f t="shared" si="88"/>
        <v>#N/A</v>
      </c>
      <c r="H132" s="152" t="e">
        <f t="shared" si="88"/>
        <v>#N/A</v>
      </c>
      <c r="I132" s="152" t="e">
        <f t="shared" si="88"/>
        <v>#N/A</v>
      </c>
      <c r="J132" s="152" t="e">
        <f t="shared" si="88"/>
        <v>#N/A</v>
      </c>
      <c r="K132" s="152" t="e">
        <f t="shared" si="88"/>
        <v>#N/A</v>
      </c>
      <c r="L132" s="152" t="e">
        <f t="shared" si="88"/>
        <v>#N/A</v>
      </c>
      <c r="M132" s="152" t="e">
        <f t="shared" si="88"/>
        <v>#N/A</v>
      </c>
      <c r="N132" s="152" t="e">
        <f t="shared" si="88"/>
        <v>#N/A</v>
      </c>
      <c r="O132" s="152" t="e">
        <f t="shared" si="88"/>
        <v>#N/A</v>
      </c>
      <c r="P132" s="152" t="e">
        <f t="shared" si="88"/>
        <v>#N/A</v>
      </c>
      <c r="Q132" s="152" t="e">
        <f t="shared" si="88"/>
        <v>#N/A</v>
      </c>
      <c r="R132" s="152" t="e">
        <f t="shared" si="88"/>
        <v>#N/A</v>
      </c>
      <c r="S132" s="152" t="e">
        <f t="shared" si="88"/>
        <v>#N/A</v>
      </c>
      <c r="T132" s="152" t="e">
        <f t="shared" si="88"/>
        <v>#N/A</v>
      </c>
      <c r="U132" s="152" t="e">
        <f t="shared" si="88"/>
        <v>#N/A</v>
      </c>
      <c r="V132" s="152" t="e">
        <f t="shared" si="88"/>
        <v>#N/A</v>
      </c>
      <c r="W132" s="152" t="e">
        <f t="shared" si="88"/>
        <v>#N/A</v>
      </c>
      <c r="X132" s="152" t="e">
        <f t="shared" si="88"/>
        <v>#N/A</v>
      </c>
      <c r="Y132" s="152" t="e">
        <f t="shared" si="88"/>
        <v>#N/A</v>
      </c>
      <c r="Z132" s="152" t="e">
        <f t="shared" si="88"/>
        <v>#N/A</v>
      </c>
      <c r="AA132" s="152" t="e">
        <f t="shared" si="88"/>
        <v>#N/A</v>
      </c>
      <c r="AB132" s="152" t="e">
        <f t="shared" si="88"/>
        <v>#N/A</v>
      </c>
      <c r="AC132" s="152" t="e">
        <f t="shared" si="88"/>
        <v>#N/A</v>
      </c>
      <c r="AD132" s="152" t="e">
        <f t="shared" si="88"/>
        <v>#N/A</v>
      </c>
      <c r="AE132" s="152" t="e">
        <f t="shared" si="88"/>
        <v>#N/A</v>
      </c>
      <c r="AF132" s="152" t="e">
        <f t="shared" si="88"/>
        <v>#N/A</v>
      </c>
      <c r="AG132" s="152" t="e">
        <f t="shared" si="88"/>
        <v>#N/A</v>
      </c>
      <c r="AH132" s="152" t="e">
        <f t="shared" si="88"/>
        <v>#N/A</v>
      </c>
      <c r="AI132" s="152" t="e">
        <f t="shared" si="88"/>
        <v>#N/A</v>
      </c>
      <c r="AJ132" s="152" t="e">
        <f t="shared" si="88"/>
        <v>#N/A</v>
      </c>
      <c r="AK132" s="152" t="e">
        <f t="shared" si="88"/>
        <v>#N/A</v>
      </c>
      <c r="AL132" s="152" t="e">
        <f t="shared" si="88"/>
        <v>#N/A</v>
      </c>
      <c r="AM132" s="152" t="e">
        <f t="shared" si="88"/>
        <v>#N/A</v>
      </c>
    </row>
    <row r="133" spans="2:39" ht="14.25" customHeight="1" outlineLevel="1" x14ac:dyDescent="0.25">
      <c r="B133" s="84" t="str">
        <f t="shared" ref="B133:C133" si="89">+B50</f>
        <v>Cruise</v>
      </c>
      <c r="C133" s="84" t="str">
        <f t="shared" si="89"/>
        <v>(GT) 60,000 - 99,999</v>
      </c>
      <c r="D133" s="152" t="e">
        <f t="shared" ref="D133:AM133" si="90">+D132</f>
        <v>#N/A</v>
      </c>
      <c r="E133" s="152" t="e">
        <f t="shared" si="90"/>
        <v>#N/A</v>
      </c>
      <c r="F133" s="152" t="e">
        <f t="shared" si="90"/>
        <v>#N/A</v>
      </c>
      <c r="G133" s="152" t="e">
        <f t="shared" si="90"/>
        <v>#N/A</v>
      </c>
      <c r="H133" s="152" t="e">
        <f t="shared" si="90"/>
        <v>#N/A</v>
      </c>
      <c r="I133" s="152" t="e">
        <f t="shared" si="90"/>
        <v>#N/A</v>
      </c>
      <c r="J133" s="152" t="e">
        <f t="shared" si="90"/>
        <v>#N/A</v>
      </c>
      <c r="K133" s="152" t="e">
        <f t="shared" si="90"/>
        <v>#N/A</v>
      </c>
      <c r="L133" s="152" t="e">
        <f t="shared" si="90"/>
        <v>#N/A</v>
      </c>
      <c r="M133" s="152" t="e">
        <f t="shared" si="90"/>
        <v>#N/A</v>
      </c>
      <c r="N133" s="152" t="e">
        <f t="shared" si="90"/>
        <v>#N/A</v>
      </c>
      <c r="O133" s="152" t="e">
        <f t="shared" si="90"/>
        <v>#N/A</v>
      </c>
      <c r="P133" s="152" t="e">
        <f t="shared" si="90"/>
        <v>#N/A</v>
      </c>
      <c r="Q133" s="152" t="e">
        <f t="shared" si="90"/>
        <v>#N/A</v>
      </c>
      <c r="R133" s="152" t="e">
        <f t="shared" si="90"/>
        <v>#N/A</v>
      </c>
      <c r="S133" s="152" t="e">
        <f t="shared" si="90"/>
        <v>#N/A</v>
      </c>
      <c r="T133" s="152" t="e">
        <f t="shared" si="90"/>
        <v>#N/A</v>
      </c>
      <c r="U133" s="152" t="e">
        <f t="shared" si="90"/>
        <v>#N/A</v>
      </c>
      <c r="V133" s="152" t="e">
        <f t="shared" si="90"/>
        <v>#N/A</v>
      </c>
      <c r="W133" s="152" t="e">
        <f t="shared" si="90"/>
        <v>#N/A</v>
      </c>
      <c r="X133" s="152" t="e">
        <f t="shared" si="90"/>
        <v>#N/A</v>
      </c>
      <c r="Y133" s="152" t="e">
        <f t="shared" si="90"/>
        <v>#N/A</v>
      </c>
      <c r="Z133" s="152" t="e">
        <f t="shared" si="90"/>
        <v>#N/A</v>
      </c>
      <c r="AA133" s="152" t="e">
        <f t="shared" si="90"/>
        <v>#N/A</v>
      </c>
      <c r="AB133" s="152" t="e">
        <f t="shared" si="90"/>
        <v>#N/A</v>
      </c>
      <c r="AC133" s="152" t="e">
        <f t="shared" si="90"/>
        <v>#N/A</v>
      </c>
      <c r="AD133" s="152" t="e">
        <f t="shared" si="90"/>
        <v>#N/A</v>
      </c>
      <c r="AE133" s="152" t="e">
        <f t="shared" si="90"/>
        <v>#N/A</v>
      </c>
      <c r="AF133" s="152" t="e">
        <f t="shared" si="90"/>
        <v>#N/A</v>
      </c>
      <c r="AG133" s="152" t="e">
        <f t="shared" si="90"/>
        <v>#N/A</v>
      </c>
      <c r="AH133" s="152" t="e">
        <f t="shared" si="90"/>
        <v>#N/A</v>
      </c>
      <c r="AI133" s="152" t="e">
        <f t="shared" si="90"/>
        <v>#N/A</v>
      </c>
      <c r="AJ133" s="152" t="e">
        <f t="shared" si="90"/>
        <v>#N/A</v>
      </c>
      <c r="AK133" s="152" t="e">
        <f t="shared" si="90"/>
        <v>#N/A</v>
      </c>
      <c r="AL133" s="152" t="e">
        <f t="shared" si="90"/>
        <v>#N/A</v>
      </c>
      <c r="AM133" s="152" t="e">
        <f t="shared" si="90"/>
        <v>#N/A</v>
      </c>
    </row>
    <row r="134" spans="2:39" ht="14.25" customHeight="1" outlineLevel="1" x14ac:dyDescent="0.25">
      <c r="B134" s="84" t="str">
        <f t="shared" ref="B134:C134" si="91">+B51</f>
        <v>Cruise</v>
      </c>
      <c r="C134" s="84" t="str">
        <f t="shared" si="91"/>
        <v>(GT) 100,000 - 149,999</v>
      </c>
      <c r="D134" s="152" t="e">
        <f t="shared" ref="D134:AM134" si="92">+D133</f>
        <v>#N/A</v>
      </c>
      <c r="E134" s="152" t="e">
        <f t="shared" si="92"/>
        <v>#N/A</v>
      </c>
      <c r="F134" s="152" t="e">
        <f t="shared" si="92"/>
        <v>#N/A</v>
      </c>
      <c r="G134" s="152" t="e">
        <f t="shared" si="92"/>
        <v>#N/A</v>
      </c>
      <c r="H134" s="152" t="e">
        <f t="shared" si="92"/>
        <v>#N/A</v>
      </c>
      <c r="I134" s="152" t="e">
        <f t="shared" si="92"/>
        <v>#N/A</v>
      </c>
      <c r="J134" s="152" t="e">
        <f t="shared" si="92"/>
        <v>#N/A</v>
      </c>
      <c r="K134" s="152" t="e">
        <f t="shared" si="92"/>
        <v>#N/A</v>
      </c>
      <c r="L134" s="152" t="e">
        <f t="shared" si="92"/>
        <v>#N/A</v>
      </c>
      <c r="M134" s="152" t="e">
        <f t="shared" si="92"/>
        <v>#N/A</v>
      </c>
      <c r="N134" s="152" t="e">
        <f t="shared" si="92"/>
        <v>#N/A</v>
      </c>
      <c r="O134" s="152" t="e">
        <f t="shared" si="92"/>
        <v>#N/A</v>
      </c>
      <c r="P134" s="152" t="e">
        <f t="shared" si="92"/>
        <v>#N/A</v>
      </c>
      <c r="Q134" s="152" t="e">
        <f t="shared" si="92"/>
        <v>#N/A</v>
      </c>
      <c r="R134" s="152" t="e">
        <f t="shared" si="92"/>
        <v>#N/A</v>
      </c>
      <c r="S134" s="152" t="e">
        <f t="shared" si="92"/>
        <v>#N/A</v>
      </c>
      <c r="T134" s="152" t="e">
        <f t="shared" si="92"/>
        <v>#N/A</v>
      </c>
      <c r="U134" s="152" t="e">
        <f t="shared" si="92"/>
        <v>#N/A</v>
      </c>
      <c r="V134" s="152" t="e">
        <f t="shared" si="92"/>
        <v>#N/A</v>
      </c>
      <c r="W134" s="152" t="e">
        <f t="shared" si="92"/>
        <v>#N/A</v>
      </c>
      <c r="X134" s="152" t="e">
        <f t="shared" si="92"/>
        <v>#N/A</v>
      </c>
      <c r="Y134" s="152" t="e">
        <f t="shared" si="92"/>
        <v>#N/A</v>
      </c>
      <c r="Z134" s="152" t="e">
        <f t="shared" si="92"/>
        <v>#N/A</v>
      </c>
      <c r="AA134" s="152" t="e">
        <f t="shared" si="92"/>
        <v>#N/A</v>
      </c>
      <c r="AB134" s="152" t="e">
        <f t="shared" si="92"/>
        <v>#N/A</v>
      </c>
      <c r="AC134" s="152" t="e">
        <f t="shared" si="92"/>
        <v>#N/A</v>
      </c>
      <c r="AD134" s="152" t="e">
        <f t="shared" si="92"/>
        <v>#N/A</v>
      </c>
      <c r="AE134" s="152" t="e">
        <f t="shared" si="92"/>
        <v>#N/A</v>
      </c>
      <c r="AF134" s="152" t="e">
        <f t="shared" si="92"/>
        <v>#N/A</v>
      </c>
      <c r="AG134" s="152" t="e">
        <f t="shared" si="92"/>
        <v>#N/A</v>
      </c>
      <c r="AH134" s="152" t="e">
        <f t="shared" si="92"/>
        <v>#N/A</v>
      </c>
      <c r="AI134" s="152" t="e">
        <f t="shared" si="92"/>
        <v>#N/A</v>
      </c>
      <c r="AJ134" s="152" t="e">
        <f t="shared" si="92"/>
        <v>#N/A</v>
      </c>
      <c r="AK134" s="152" t="e">
        <f t="shared" si="92"/>
        <v>#N/A</v>
      </c>
      <c r="AL134" s="152" t="e">
        <f t="shared" si="92"/>
        <v>#N/A</v>
      </c>
      <c r="AM134" s="152" t="e">
        <f t="shared" si="92"/>
        <v>#N/A</v>
      </c>
    </row>
    <row r="135" spans="2:39" ht="14.25" customHeight="1" outlineLevel="1" x14ac:dyDescent="0.25">
      <c r="B135" s="84" t="str">
        <f t="shared" ref="B135:C135" si="93">+B52</f>
        <v>Cruise</v>
      </c>
      <c r="C135" s="84" t="str">
        <f t="shared" si="93"/>
        <v>(GT) &gt;150,000</v>
      </c>
      <c r="D135" s="152" t="e">
        <f t="shared" ref="D135:AM135" si="94">+D134</f>
        <v>#N/A</v>
      </c>
      <c r="E135" s="152" t="e">
        <f t="shared" si="94"/>
        <v>#N/A</v>
      </c>
      <c r="F135" s="152" t="e">
        <f t="shared" si="94"/>
        <v>#N/A</v>
      </c>
      <c r="G135" s="152" t="e">
        <f t="shared" si="94"/>
        <v>#N/A</v>
      </c>
      <c r="H135" s="152" t="e">
        <f t="shared" si="94"/>
        <v>#N/A</v>
      </c>
      <c r="I135" s="152" t="e">
        <f t="shared" si="94"/>
        <v>#N/A</v>
      </c>
      <c r="J135" s="152" t="e">
        <f t="shared" si="94"/>
        <v>#N/A</v>
      </c>
      <c r="K135" s="152" t="e">
        <f t="shared" si="94"/>
        <v>#N/A</v>
      </c>
      <c r="L135" s="152" t="e">
        <f t="shared" si="94"/>
        <v>#N/A</v>
      </c>
      <c r="M135" s="152" t="e">
        <f t="shared" si="94"/>
        <v>#N/A</v>
      </c>
      <c r="N135" s="152" t="e">
        <f t="shared" si="94"/>
        <v>#N/A</v>
      </c>
      <c r="O135" s="152" t="e">
        <f t="shared" si="94"/>
        <v>#N/A</v>
      </c>
      <c r="P135" s="152" t="e">
        <f t="shared" si="94"/>
        <v>#N/A</v>
      </c>
      <c r="Q135" s="152" t="e">
        <f t="shared" si="94"/>
        <v>#N/A</v>
      </c>
      <c r="R135" s="152" t="e">
        <f t="shared" si="94"/>
        <v>#N/A</v>
      </c>
      <c r="S135" s="152" t="e">
        <f t="shared" si="94"/>
        <v>#N/A</v>
      </c>
      <c r="T135" s="152" t="e">
        <f t="shared" si="94"/>
        <v>#N/A</v>
      </c>
      <c r="U135" s="152" t="e">
        <f t="shared" si="94"/>
        <v>#N/A</v>
      </c>
      <c r="V135" s="152" t="e">
        <f t="shared" si="94"/>
        <v>#N/A</v>
      </c>
      <c r="W135" s="152" t="e">
        <f t="shared" si="94"/>
        <v>#N/A</v>
      </c>
      <c r="X135" s="152" t="e">
        <f t="shared" si="94"/>
        <v>#N/A</v>
      </c>
      <c r="Y135" s="152" t="e">
        <f t="shared" si="94"/>
        <v>#N/A</v>
      </c>
      <c r="Z135" s="152" t="e">
        <f t="shared" si="94"/>
        <v>#N/A</v>
      </c>
      <c r="AA135" s="152" t="e">
        <f t="shared" si="94"/>
        <v>#N/A</v>
      </c>
      <c r="AB135" s="152" t="e">
        <f t="shared" si="94"/>
        <v>#N/A</v>
      </c>
      <c r="AC135" s="152" t="e">
        <f t="shared" si="94"/>
        <v>#N/A</v>
      </c>
      <c r="AD135" s="152" t="e">
        <f t="shared" si="94"/>
        <v>#N/A</v>
      </c>
      <c r="AE135" s="152" t="e">
        <f t="shared" si="94"/>
        <v>#N/A</v>
      </c>
      <c r="AF135" s="152" t="e">
        <f t="shared" si="94"/>
        <v>#N/A</v>
      </c>
      <c r="AG135" s="152" t="e">
        <f t="shared" si="94"/>
        <v>#N/A</v>
      </c>
      <c r="AH135" s="152" t="e">
        <f t="shared" si="94"/>
        <v>#N/A</v>
      </c>
      <c r="AI135" s="152" t="e">
        <f t="shared" si="94"/>
        <v>#N/A</v>
      </c>
      <c r="AJ135" s="152" t="e">
        <f t="shared" si="94"/>
        <v>#N/A</v>
      </c>
      <c r="AK135" s="152" t="e">
        <f t="shared" si="94"/>
        <v>#N/A</v>
      </c>
      <c r="AL135" s="152" t="e">
        <f t="shared" si="94"/>
        <v>#N/A</v>
      </c>
      <c r="AM135" s="152" t="e">
        <f t="shared" si="94"/>
        <v>#N/A</v>
      </c>
    </row>
    <row r="136" spans="2:39" ht="14.25" customHeight="1" outlineLevel="1" x14ac:dyDescent="0.25">
      <c r="B136" s="84" t="str">
        <f t="shared" ref="B136:C136" si="95">+B53</f>
        <v>Ferry RoRo and Passenger</v>
      </c>
      <c r="C136" s="84" t="str">
        <f t="shared" si="95"/>
        <v>(GT) 0 - 1,999</v>
      </c>
      <c r="D136" s="152" t="e">
        <f t="shared" ref="D136:AM136" si="96">+D135</f>
        <v>#N/A</v>
      </c>
      <c r="E136" s="152" t="e">
        <f t="shared" si="96"/>
        <v>#N/A</v>
      </c>
      <c r="F136" s="152" t="e">
        <f t="shared" si="96"/>
        <v>#N/A</v>
      </c>
      <c r="G136" s="152" t="e">
        <f t="shared" si="96"/>
        <v>#N/A</v>
      </c>
      <c r="H136" s="152" t="e">
        <f t="shared" si="96"/>
        <v>#N/A</v>
      </c>
      <c r="I136" s="152" t="e">
        <f t="shared" si="96"/>
        <v>#N/A</v>
      </c>
      <c r="J136" s="152" t="e">
        <f t="shared" si="96"/>
        <v>#N/A</v>
      </c>
      <c r="K136" s="152" t="e">
        <f t="shared" si="96"/>
        <v>#N/A</v>
      </c>
      <c r="L136" s="152" t="e">
        <f t="shared" si="96"/>
        <v>#N/A</v>
      </c>
      <c r="M136" s="152" t="e">
        <f t="shared" si="96"/>
        <v>#N/A</v>
      </c>
      <c r="N136" s="152" t="e">
        <f t="shared" si="96"/>
        <v>#N/A</v>
      </c>
      <c r="O136" s="152" t="e">
        <f t="shared" si="96"/>
        <v>#N/A</v>
      </c>
      <c r="P136" s="152" t="e">
        <f t="shared" si="96"/>
        <v>#N/A</v>
      </c>
      <c r="Q136" s="152" t="e">
        <f t="shared" si="96"/>
        <v>#N/A</v>
      </c>
      <c r="R136" s="152" t="e">
        <f t="shared" si="96"/>
        <v>#N/A</v>
      </c>
      <c r="S136" s="152" t="e">
        <f t="shared" si="96"/>
        <v>#N/A</v>
      </c>
      <c r="T136" s="152" t="e">
        <f t="shared" si="96"/>
        <v>#N/A</v>
      </c>
      <c r="U136" s="152" t="e">
        <f t="shared" si="96"/>
        <v>#N/A</v>
      </c>
      <c r="V136" s="152" t="e">
        <f t="shared" si="96"/>
        <v>#N/A</v>
      </c>
      <c r="W136" s="152" t="e">
        <f t="shared" si="96"/>
        <v>#N/A</v>
      </c>
      <c r="X136" s="152" t="e">
        <f t="shared" si="96"/>
        <v>#N/A</v>
      </c>
      <c r="Y136" s="152" t="e">
        <f t="shared" si="96"/>
        <v>#N/A</v>
      </c>
      <c r="Z136" s="152" t="e">
        <f t="shared" si="96"/>
        <v>#N/A</v>
      </c>
      <c r="AA136" s="152" t="e">
        <f t="shared" si="96"/>
        <v>#N/A</v>
      </c>
      <c r="AB136" s="152" t="e">
        <f t="shared" si="96"/>
        <v>#N/A</v>
      </c>
      <c r="AC136" s="152" t="e">
        <f t="shared" si="96"/>
        <v>#N/A</v>
      </c>
      <c r="AD136" s="152" t="e">
        <f t="shared" si="96"/>
        <v>#N/A</v>
      </c>
      <c r="AE136" s="152" t="e">
        <f t="shared" si="96"/>
        <v>#N/A</v>
      </c>
      <c r="AF136" s="152" t="e">
        <f t="shared" si="96"/>
        <v>#N/A</v>
      </c>
      <c r="AG136" s="152" t="e">
        <f t="shared" si="96"/>
        <v>#N/A</v>
      </c>
      <c r="AH136" s="152" t="e">
        <f t="shared" si="96"/>
        <v>#N/A</v>
      </c>
      <c r="AI136" s="152" t="e">
        <f t="shared" si="96"/>
        <v>#N/A</v>
      </c>
      <c r="AJ136" s="152" t="e">
        <f t="shared" si="96"/>
        <v>#N/A</v>
      </c>
      <c r="AK136" s="152" t="e">
        <f t="shared" si="96"/>
        <v>#N/A</v>
      </c>
      <c r="AL136" s="152" t="e">
        <f t="shared" si="96"/>
        <v>#N/A</v>
      </c>
      <c r="AM136" s="152" t="e">
        <f t="shared" si="96"/>
        <v>#N/A</v>
      </c>
    </row>
    <row r="137" spans="2:39" ht="14.25" customHeight="1" outlineLevel="1" x14ac:dyDescent="0.25">
      <c r="B137" s="84" t="str">
        <f t="shared" ref="B137:C137" si="97">+B54</f>
        <v>Ferry RoRo and Passenger</v>
      </c>
      <c r="C137" s="84" t="str">
        <f t="shared" si="97"/>
        <v>(GT) 2,000 - 4,999</v>
      </c>
      <c r="D137" s="152" t="e">
        <f t="shared" ref="D137:AM137" si="98">+D136</f>
        <v>#N/A</v>
      </c>
      <c r="E137" s="152" t="e">
        <f t="shared" si="98"/>
        <v>#N/A</v>
      </c>
      <c r="F137" s="152" t="e">
        <f t="shared" si="98"/>
        <v>#N/A</v>
      </c>
      <c r="G137" s="152" t="e">
        <f t="shared" si="98"/>
        <v>#N/A</v>
      </c>
      <c r="H137" s="152" t="e">
        <f t="shared" si="98"/>
        <v>#N/A</v>
      </c>
      <c r="I137" s="152" t="e">
        <f t="shared" si="98"/>
        <v>#N/A</v>
      </c>
      <c r="J137" s="152" t="e">
        <f t="shared" si="98"/>
        <v>#N/A</v>
      </c>
      <c r="K137" s="152" t="e">
        <f t="shared" si="98"/>
        <v>#N/A</v>
      </c>
      <c r="L137" s="152" t="e">
        <f t="shared" si="98"/>
        <v>#N/A</v>
      </c>
      <c r="M137" s="152" t="e">
        <f t="shared" si="98"/>
        <v>#N/A</v>
      </c>
      <c r="N137" s="152" t="e">
        <f t="shared" si="98"/>
        <v>#N/A</v>
      </c>
      <c r="O137" s="152" t="e">
        <f t="shared" si="98"/>
        <v>#N/A</v>
      </c>
      <c r="P137" s="152" t="e">
        <f t="shared" si="98"/>
        <v>#N/A</v>
      </c>
      <c r="Q137" s="152" t="e">
        <f t="shared" si="98"/>
        <v>#N/A</v>
      </c>
      <c r="R137" s="152" t="e">
        <f t="shared" si="98"/>
        <v>#N/A</v>
      </c>
      <c r="S137" s="152" t="e">
        <f t="shared" si="98"/>
        <v>#N/A</v>
      </c>
      <c r="T137" s="152" t="e">
        <f t="shared" si="98"/>
        <v>#N/A</v>
      </c>
      <c r="U137" s="152" t="e">
        <f t="shared" si="98"/>
        <v>#N/A</v>
      </c>
      <c r="V137" s="152" t="e">
        <f t="shared" si="98"/>
        <v>#N/A</v>
      </c>
      <c r="W137" s="152" t="e">
        <f t="shared" si="98"/>
        <v>#N/A</v>
      </c>
      <c r="X137" s="152" t="e">
        <f t="shared" si="98"/>
        <v>#N/A</v>
      </c>
      <c r="Y137" s="152" t="e">
        <f t="shared" si="98"/>
        <v>#N/A</v>
      </c>
      <c r="Z137" s="152" t="e">
        <f t="shared" si="98"/>
        <v>#N/A</v>
      </c>
      <c r="AA137" s="152" t="e">
        <f t="shared" si="98"/>
        <v>#N/A</v>
      </c>
      <c r="AB137" s="152" t="e">
        <f t="shared" si="98"/>
        <v>#N/A</v>
      </c>
      <c r="AC137" s="152" t="e">
        <f t="shared" si="98"/>
        <v>#N/A</v>
      </c>
      <c r="AD137" s="152" t="e">
        <f t="shared" si="98"/>
        <v>#N/A</v>
      </c>
      <c r="AE137" s="152" t="e">
        <f t="shared" si="98"/>
        <v>#N/A</v>
      </c>
      <c r="AF137" s="152" t="e">
        <f t="shared" si="98"/>
        <v>#N/A</v>
      </c>
      <c r="AG137" s="152" t="e">
        <f t="shared" si="98"/>
        <v>#N/A</v>
      </c>
      <c r="AH137" s="152" t="e">
        <f t="shared" si="98"/>
        <v>#N/A</v>
      </c>
      <c r="AI137" s="152" t="e">
        <f t="shared" si="98"/>
        <v>#N/A</v>
      </c>
      <c r="AJ137" s="152" t="e">
        <f t="shared" si="98"/>
        <v>#N/A</v>
      </c>
      <c r="AK137" s="152" t="e">
        <f t="shared" si="98"/>
        <v>#N/A</v>
      </c>
      <c r="AL137" s="152" t="e">
        <f t="shared" si="98"/>
        <v>#N/A</v>
      </c>
      <c r="AM137" s="152" t="e">
        <f t="shared" si="98"/>
        <v>#N/A</v>
      </c>
    </row>
    <row r="138" spans="2:39" ht="14.25" customHeight="1" outlineLevel="1" x14ac:dyDescent="0.25">
      <c r="B138" s="84" t="str">
        <f t="shared" ref="B138:C138" si="99">+B55</f>
        <v>Ferry RoRo and Passenger</v>
      </c>
      <c r="C138" s="84" t="str">
        <f t="shared" si="99"/>
        <v>(GT) 5,000 - 9,999</v>
      </c>
      <c r="D138" s="152" t="e">
        <f t="shared" ref="D138:AM138" si="100">+D137</f>
        <v>#N/A</v>
      </c>
      <c r="E138" s="152" t="e">
        <f t="shared" si="100"/>
        <v>#N/A</v>
      </c>
      <c r="F138" s="152" t="e">
        <f t="shared" si="100"/>
        <v>#N/A</v>
      </c>
      <c r="G138" s="152" t="e">
        <f t="shared" si="100"/>
        <v>#N/A</v>
      </c>
      <c r="H138" s="152" t="e">
        <f t="shared" si="100"/>
        <v>#N/A</v>
      </c>
      <c r="I138" s="152" t="e">
        <f t="shared" si="100"/>
        <v>#N/A</v>
      </c>
      <c r="J138" s="152" t="e">
        <f t="shared" si="100"/>
        <v>#N/A</v>
      </c>
      <c r="K138" s="152" t="e">
        <f t="shared" si="100"/>
        <v>#N/A</v>
      </c>
      <c r="L138" s="152" t="e">
        <f t="shared" si="100"/>
        <v>#N/A</v>
      </c>
      <c r="M138" s="152" t="e">
        <f t="shared" si="100"/>
        <v>#N/A</v>
      </c>
      <c r="N138" s="152" t="e">
        <f t="shared" si="100"/>
        <v>#N/A</v>
      </c>
      <c r="O138" s="152" t="e">
        <f t="shared" si="100"/>
        <v>#N/A</v>
      </c>
      <c r="P138" s="152" t="e">
        <f t="shared" si="100"/>
        <v>#N/A</v>
      </c>
      <c r="Q138" s="152" t="e">
        <f t="shared" si="100"/>
        <v>#N/A</v>
      </c>
      <c r="R138" s="152" t="e">
        <f t="shared" si="100"/>
        <v>#N/A</v>
      </c>
      <c r="S138" s="152" t="e">
        <f t="shared" si="100"/>
        <v>#N/A</v>
      </c>
      <c r="T138" s="152" t="e">
        <f t="shared" si="100"/>
        <v>#N/A</v>
      </c>
      <c r="U138" s="152" t="e">
        <f t="shared" si="100"/>
        <v>#N/A</v>
      </c>
      <c r="V138" s="152" t="e">
        <f t="shared" si="100"/>
        <v>#N/A</v>
      </c>
      <c r="W138" s="152" t="e">
        <f t="shared" si="100"/>
        <v>#N/A</v>
      </c>
      <c r="X138" s="152" t="e">
        <f t="shared" si="100"/>
        <v>#N/A</v>
      </c>
      <c r="Y138" s="152" t="e">
        <f t="shared" si="100"/>
        <v>#N/A</v>
      </c>
      <c r="Z138" s="152" t="e">
        <f t="shared" si="100"/>
        <v>#N/A</v>
      </c>
      <c r="AA138" s="152" t="e">
        <f t="shared" si="100"/>
        <v>#N/A</v>
      </c>
      <c r="AB138" s="152" t="e">
        <f t="shared" si="100"/>
        <v>#N/A</v>
      </c>
      <c r="AC138" s="152" t="e">
        <f t="shared" si="100"/>
        <v>#N/A</v>
      </c>
      <c r="AD138" s="152" t="e">
        <f t="shared" si="100"/>
        <v>#N/A</v>
      </c>
      <c r="AE138" s="152" t="e">
        <f t="shared" si="100"/>
        <v>#N/A</v>
      </c>
      <c r="AF138" s="152" t="e">
        <f t="shared" si="100"/>
        <v>#N/A</v>
      </c>
      <c r="AG138" s="152" t="e">
        <f t="shared" si="100"/>
        <v>#N/A</v>
      </c>
      <c r="AH138" s="152" t="e">
        <f t="shared" si="100"/>
        <v>#N/A</v>
      </c>
      <c r="AI138" s="152" t="e">
        <f t="shared" si="100"/>
        <v>#N/A</v>
      </c>
      <c r="AJ138" s="152" t="e">
        <f t="shared" si="100"/>
        <v>#N/A</v>
      </c>
      <c r="AK138" s="152" t="e">
        <f t="shared" si="100"/>
        <v>#N/A</v>
      </c>
      <c r="AL138" s="152" t="e">
        <f t="shared" si="100"/>
        <v>#N/A</v>
      </c>
      <c r="AM138" s="152" t="e">
        <f t="shared" si="100"/>
        <v>#N/A</v>
      </c>
    </row>
    <row r="139" spans="2:39" ht="14.25" customHeight="1" outlineLevel="1" x14ac:dyDescent="0.25">
      <c r="B139" s="84" t="str">
        <f t="shared" ref="B139:C139" si="101">+B56</f>
        <v>Ferry RoRo and Passenger</v>
      </c>
      <c r="C139" s="84" t="str">
        <f t="shared" si="101"/>
        <v>(GT) 10,000 - 19,999</v>
      </c>
      <c r="D139" s="152" t="e">
        <f t="shared" ref="D139:AM139" si="102">+D138</f>
        <v>#N/A</v>
      </c>
      <c r="E139" s="152" t="e">
        <f t="shared" si="102"/>
        <v>#N/A</v>
      </c>
      <c r="F139" s="152" t="e">
        <f t="shared" si="102"/>
        <v>#N/A</v>
      </c>
      <c r="G139" s="152" t="e">
        <f t="shared" si="102"/>
        <v>#N/A</v>
      </c>
      <c r="H139" s="152" t="e">
        <f t="shared" si="102"/>
        <v>#N/A</v>
      </c>
      <c r="I139" s="152" t="e">
        <f t="shared" si="102"/>
        <v>#N/A</v>
      </c>
      <c r="J139" s="152" t="e">
        <f t="shared" si="102"/>
        <v>#N/A</v>
      </c>
      <c r="K139" s="152" t="e">
        <f t="shared" si="102"/>
        <v>#N/A</v>
      </c>
      <c r="L139" s="152" t="e">
        <f t="shared" si="102"/>
        <v>#N/A</v>
      </c>
      <c r="M139" s="152" t="e">
        <f t="shared" si="102"/>
        <v>#N/A</v>
      </c>
      <c r="N139" s="152" t="e">
        <f t="shared" si="102"/>
        <v>#N/A</v>
      </c>
      <c r="O139" s="152" t="e">
        <f t="shared" si="102"/>
        <v>#N/A</v>
      </c>
      <c r="P139" s="152" t="e">
        <f t="shared" si="102"/>
        <v>#N/A</v>
      </c>
      <c r="Q139" s="152" t="e">
        <f t="shared" si="102"/>
        <v>#N/A</v>
      </c>
      <c r="R139" s="152" t="e">
        <f t="shared" si="102"/>
        <v>#N/A</v>
      </c>
      <c r="S139" s="152" t="e">
        <f t="shared" si="102"/>
        <v>#N/A</v>
      </c>
      <c r="T139" s="152" t="e">
        <f t="shared" si="102"/>
        <v>#N/A</v>
      </c>
      <c r="U139" s="152" t="e">
        <f t="shared" si="102"/>
        <v>#N/A</v>
      </c>
      <c r="V139" s="152" t="e">
        <f t="shared" si="102"/>
        <v>#N/A</v>
      </c>
      <c r="W139" s="152" t="e">
        <f t="shared" si="102"/>
        <v>#N/A</v>
      </c>
      <c r="X139" s="152" t="e">
        <f t="shared" si="102"/>
        <v>#N/A</v>
      </c>
      <c r="Y139" s="152" t="e">
        <f t="shared" si="102"/>
        <v>#N/A</v>
      </c>
      <c r="Z139" s="152" t="e">
        <f t="shared" si="102"/>
        <v>#N/A</v>
      </c>
      <c r="AA139" s="152" t="e">
        <f t="shared" si="102"/>
        <v>#N/A</v>
      </c>
      <c r="AB139" s="152" t="e">
        <f t="shared" si="102"/>
        <v>#N/A</v>
      </c>
      <c r="AC139" s="152" t="e">
        <f t="shared" si="102"/>
        <v>#N/A</v>
      </c>
      <c r="AD139" s="152" t="e">
        <f t="shared" si="102"/>
        <v>#N/A</v>
      </c>
      <c r="AE139" s="152" t="e">
        <f t="shared" si="102"/>
        <v>#N/A</v>
      </c>
      <c r="AF139" s="152" t="e">
        <f t="shared" si="102"/>
        <v>#N/A</v>
      </c>
      <c r="AG139" s="152" t="e">
        <f t="shared" si="102"/>
        <v>#N/A</v>
      </c>
      <c r="AH139" s="152" t="e">
        <f t="shared" si="102"/>
        <v>#N/A</v>
      </c>
      <c r="AI139" s="152" t="e">
        <f t="shared" si="102"/>
        <v>#N/A</v>
      </c>
      <c r="AJ139" s="152" t="e">
        <f t="shared" si="102"/>
        <v>#N/A</v>
      </c>
      <c r="AK139" s="152" t="e">
        <f t="shared" si="102"/>
        <v>#N/A</v>
      </c>
      <c r="AL139" s="152" t="e">
        <f t="shared" si="102"/>
        <v>#N/A</v>
      </c>
      <c r="AM139" s="152" t="e">
        <f t="shared" si="102"/>
        <v>#N/A</v>
      </c>
    </row>
    <row r="140" spans="2:39" ht="14.25" customHeight="1" outlineLevel="1" x14ac:dyDescent="0.25">
      <c r="B140" s="84" t="str">
        <f t="shared" ref="B140:C140" si="103">+B57</f>
        <v>Ferry RoRo and Passenger</v>
      </c>
      <c r="C140" s="84" t="str">
        <f t="shared" si="103"/>
        <v>(GT) &gt;20,000</v>
      </c>
      <c r="D140" s="152" t="e">
        <f t="shared" ref="D140:AM140" si="104">+D139</f>
        <v>#N/A</v>
      </c>
      <c r="E140" s="152" t="e">
        <f t="shared" si="104"/>
        <v>#N/A</v>
      </c>
      <c r="F140" s="152" t="e">
        <f t="shared" si="104"/>
        <v>#N/A</v>
      </c>
      <c r="G140" s="152" t="e">
        <f t="shared" si="104"/>
        <v>#N/A</v>
      </c>
      <c r="H140" s="152" t="e">
        <f t="shared" si="104"/>
        <v>#N/A</v>
      </c>
      <c r="I140" s="152" t="e">
        <f t="shared" si="104"/>
        <v>#N/A</v>
      </c>
      <c r="J140" s="152" t="e">
        <f t="shared" si="104"/>
        <v>#N/A</v>
      </c>
      <c r="K140" s="152" t="e">
        <f t="shared" si="104"/>
        <v>#N/A</v>
      </c>
      <c r="L140" s="152" t="e">
        <f t="shared" si="104"/>
        <v>#N/A</v>
      </c>
      <c r="M140" s="152" t="e">
        <f t="shared" si="104"/>
        <v>#N/A</v>
      </c>
      <c r="N140" s="152" t="e">
        <f t="shared" si="104"/>
        <v>#N/A</v>
      </c>
      <c r="O140" s="152" t="e">
        <f t="shared" si="104"/>
        <v>#N/A</v>
      </c>
      <c r="P140" s="152" t="e">
        <f t="shared" si="104"/>
        <v>#N/A</v>
      </c>
      <c r="Q140" s="152" t="e">
        <f t="shared" si="104"/>
        <v>#N/A</v>
      </c>
      <c r="R140" s="152" t="e">
        <f t="shared" si="104"/>
        <v>#N/A</v>
      </c>
      <c r="S140" s="152" t="e">
        <f t="shared" si="104"/>
        <v>#N/A</v>
      </c>
      <c r="T140" s="152" t="e">
        <f t="shared" si="104"/>
        <v>#N/A</v>
      </c>
      <c r="U140" s="152" t="e">
        <f t="shared" si="104"/>
        <v>#N/A</v>
      </c>
      <c r="V140" s="152" t="e">
        <f t="shared" si="104"/>
        <v>#N/A</v>
      </c>
      <c r="W140" s="152" t="e">
        <f t="shared" si="104"/>
        <v>#N/A</v>
      </c>
      <c r="X140" s="152" t="e">
        <f t="shared" si="104"/>
        <v>#N/A</v>
      </c>
      <c r="Y140" s="152" t="e">
        <f t="shared" si="104"/>
        <v>#N/A</v>
      </c>
      <c r="Z140" s="152" t="e">
        <f t="shared" si="104"/>
        <v>#N/A</v>
      </c>
      <c r="AA140" s="152" t="e">
        <f t="shared" si="104"/>
        <v>#N/A</v>
      </c>
      <c r="AB140" s="152" t="e">
        <f t="shared" si="104"/>
        <v>#N/A</v>
      </c>
      <c r="AC140" s="152" t="e">
        <f t="shared" si="104"/>
        <v>#N/A</v>
      </c>
      <c r="AD140" s="152" t="e">
        <f t="shared" si="104"/>
        <v>#N/A</v>
      </c>
      <c r="AE140" s="152" t="e">
        <f t="shared" si="104"/>
        <v>#N/A</v>
      </c>
      <c r="AF140" s="152" t="e">
        <f t="shared" si="104"/>
        <v>#N/A</v>
      </c>
      <c r="AG140" s="152" t="e">
        <f t="shared" si="104"/>
        <v>#N/A</v>
      </c>
      <c r="AH140" s="152" t="e">
        <f t="shared" si="104"/>
        <v>#N/A</v>
      </c>
      <c r="AI140" s="152" t="e">
        <f t="shared" si="104"/>
        <v>#N/A</v>
      </c>
      <c r="AJ140" s="152" t="e">
        <f t="shared" si="104"/>
        <v>#N/A</v>
      </c>
      <c r="AK140" s="152" t="e">
        <f t="shared" si="104"/>
        <v>#N/A</v>
      </c>
      <c r="AL140" s="152" t="e">
        <f t="shared" si="104"/>
        <v>#N/A</v>
      </c>
      <c r="AM140" s="152" t="e">
        <f t="shared" si="104"/>
        <v>#N/A</v>
      </c>
    </row>
    <row r="141" spans="2:39" ht="14.25" customHeight="1" outlineLevel="1" x14ac:dyDescent="0.25">
      <c r="B141" s="84" t="str">
        <f t="shared" ref="B141:C141" si="105">+B58</f>
        <v>Refrigerated Bulk</v>
      </c>
      <c r="C141" s="84" t="str">
        <f t="shared" si="105"/>
        <v>(DWT) 0 - 1,999</v>
      </c>
      <c r="D141" s="152" t="e">
        <f t="shared" ref="D141:AM141" si="106">+D140</f>
        <v>#N/A</v>
      </c>
      <c r="E141" s="152" t="e">
        <f t="shared" si="106"/>
        <v>#N/A</v>
      </c>
      <c r="F141" s="152" t="e">
        <f t="shared" si="106"/>
        <v>#N/A</v>
      </c>
      <c r="G141" s="152" t="e">
        <f t="shared" si="106"/>
        <v>#N/A</v>
      </c>
      <c r="H141" s="152" t="e">
        <f t="shared" si="106"/>
        <v>#N/A</v>
      </c>
      <c r="I141" s="152" t="e">
        <f t="shared" si="106"/>
        <v>#N/A</v>
      </c>
      <c r="J141" s="152" t="e">
        <f t="shared" si="106"/>
        <v>#N/A</v>
      </c>
      <c r="K141" s="152" t="e">
        <f t="shared" si="106"/>
        <v>#N/A</v>
      </c>
      <c r="L141" s="152" t="e">
        <f t="shared" si="106"/>
        <v>#N/A</v>
      </c>
      <c r="M141" s="152" t="e">
        <f t="shared" si="106"/>
        <v>#N/A</v>
      </c>
      <c r="N141" s="152" t="e">
        <f t="shared" si="106"/>
        <v>#N/A</v>
      </c>
      <c r="O141" s="152" t="e">
        <f t="shared" si="106"/>
        <v>#N/A</v>
      </c>
      <c r="P141" s="152" t="e">
        <f t="shared" si="106"/>
        <v>#N/A</v>
      </c>
      <c r="Q141" s="152" t="e">
        <f t="shared" si="106"/>
        <v>#N/A</v>
      </c>
      <c r="R141" s="152" t="e">
        <f t="shared" si="106"/>
        <v>#N/A</v>
      </c>
      <c r="S141" s="152" t="e">
        <f t="shared" si="106"/>
        <v>#N/A</v>
      </c>
      <c r="T141" s="152" t="e">
        <f t="shared" si="106"/>
        <v>#N/A</v>
      </c>
      <c r="U141" s="152" t="e">
        <f t="shared" si="106"/>
        <v>#N/A</v>
      </c>
      <c r="V141" s="152" t="e">
        <f t="shared" si="106"/>
        <v>#N/A</v>
      </c>
      <c r="W141" s="152" t="e">
        <f t="shared" si="106"/>
        <v>#N/A</v>
      </c>
      <c r="X141" s="152" t="e">
        <f t="shared" si="106"/>
        <v>#N/A</v>
      </c>
      <c r="Y141" s="152" t="e">
        <f t="shared" si="106"/>
        <v>#N/A</v>
      </c>
      <c r="Z141" s="152" t="e">
        <f t="shared" si="106"/>
        <v>#N/A</v>
      </c>
      <c r="AA141" s="152" t="e">
        <f t="shared" si="106"/>
        <v>#N/A</v>
      </c>
      <c r="AB141" s="152" t="e">
        <f t="shared" si="106"/>
        <v>#N/A</v>
      </c>
      <c r="AC141" s="152" t="e">
        <f t="shared" si="106"/>
        <v>#N/A</v>
      </c>
      <c r="AD141" s="152" t="e">
        <f t="shared" si="106"/>
        <v>#N/A</v>
      </c>
      <c r="AE141" s="152" t="e">
        <f t="shared" si="106"/>
        <v>#N/A</v>
      </c>
      <c r="AF141" s="152" t="e">
        <f t="shared" si="106"/>
        <v>#N/A</v>
      </c>
      <c r="AG141" s="152" t="e">
        <f t="shared" si="106"/>
        <v>#N/A</v>
      </c>
      <c r="AH141" s="152" t="e">
        <f t="shared" si="106"/>
        <v>#N/A</v>
      </c>
      <c r="AI141" s="152" t="e">
        <f t="shared" si="106"/>
        <v>#N/A</v>
      </c>
      <c r="AJ141" s="152" t="e">
        <f t="shared" si="106"/>
        <v>#N/A</v>
      </c>
      <c r="AK141" s="152" t="e">
        <f t="shared" si="106"/>
        <v>#N/A</v>
      </c>
      <c r="AL141" s="152" t="e">
        <f t="shared" si="106"/>
        <v>#N/A</v>
      </c>
      <c r="AM141" s="152" t="e">
        <f t="shared" si="106"/>
        <v>#N/A</v>
      </c>
    </row>
    <row r="142" spans="2:39" ht="14.25" customHeight="1" outlineLevel="1" x14ac:dyDescent="0.25">
      <c r="B142" s="84" t="str">
        <f t="shared" ref="B142:C142" si="107">+B59</f>
        <v>Refrigerated Bulk</v>
      </c>
      <c r="C142" s="84" t="str">
        <f t="shared" si="107"/>
        <v>(DWT) 2,000 - 5,999</v>
      </c>
      <c r="D142" s="152" t="e">
        <f t="shared" ref="D142:AM142" si="108">+D141</f>
        <v>#N/A</v>
      </c>
      <c r="E142" s="152" t="e">
        <f t="shared" si="108"/>
        <v>#N/A</v>
      </c>
      <c r="F142" s="152" t="e">
        <f t="shared" si="108"/>
        <v>#N/A</v>
      </c>
      <c r="G142" s="152" t="e">
        <f t="shared" si="108"/>
        <v>#N/A</v>
      </c>
      <c r="H142" s="152" t="e">
        <f t="shared" si="108"/>
        <v>#N/A</v>
      </c>
      <c r="I142" s="152" t="e">
        <f t="shared" si="108"/>
        <v>#N/A</v>
      </c>
      <c r="J142" s="152" t="e">
        <f t="shared" si="108"/>
        <v>#N/A</v>
      </c>
      <c r="K142" s="152" t="e">
        <f t="shared" si="108"/>
        <v>#N/A</v>
      </c>
      <c r="L142" s="152" t="e">
        <f t="shared" si="108"/>
        <v>#N/A</v>
      </c>
      <c r="M142" s="152" t="e">
        <f t="shared" si="108"/>
        <v>#N/A</v>
      </c>
      <c r="N142" s="152" t="e">
        <f t="shared" si="108"/>
        <v>#N/A</v>
      </c>
      <c r="O142" s="152" t="e">
        <f t="shared" si="108"/>
        <v>#N/A</v>
      </c>
      <c r="P142" s="152" t="e">
        <f t="shared" si="108"/>
        <v>#N/A</v>
      </c>
      <c r="Q142" s="152" t="e">
        <f t="shared" si="108"/>
        <v>#N/A</v>
      </c>
      <c r="R142" s="152" t="e">
        <f t="shared" si="108"/>
        <v>#N/A</v>
      </c>
      <c r="S142" s="152" t="e">
        <f t="shared" si="108"/>
        <v>#N/A</v>
      </c>
      <c r="T142" s="152" t="e">
        <f t="shared" si="108"/>
        <v>#N/A</v>
      </c>
      <c r="U142" s="152" t="e">
        <f t="shared" si="108"/>
        <v>#N/A</v>
      </c>
      <c r="V142" s="152" t="e">
        <f t="shared" si="108"/>
        <v>#N/A</v>
      </c>
      <c r="W142" s="152" t="e">
        <f t="shared" si="108"/>
        <v>#N/A</v>
      </c>
      <c r="X142" s="152" t="e">
        <f t="shared" si="108"/>
        <v>#N/A</v>
      </c>
      <c r="Y142" s="152" t="e">
        <f t="shared" si="108"/>
        <v>#N/A</v>
      </c>
      <c r="Z142" s="152" t="e">
        <f t="shared" si="108"/>
        <v>#N/A</v>
      </c>
      <c r="AA142" s="152" t="e">
        <f t="shared" si="108"/>
        <v>#N/A</v>
      </c>
      <c r="AB142" s="152" t="e">
        <f t="shared" si="108"/>
        <v>#N/A</v>
      </c>
      <c r="AC142" s="152" t="e">
        <f t="shared" si="108"/>
        <v>#N/A</v>
      </c>
      <c r="AD142" s="152" t="e">
        <f t="shared" si="108"/>
        <v>#N/A</v>
      </c>
      <c r="AE142" s="152" t="e">
        <f t="shared" si="108"/>
        <v>#N/A</v>
      </c>
      <c r="AF142" s="152" t="e">
        <f t="shared" si="108"/>
        <v>#N/A</v>
      </c>
      <c r="AG142" s="152" t="e">
        <f t="shared" si="108"/>
        <v>#N/A</v>
      </c>
      <c r="AH142" s="152" t="e">
        <f t="shared" si="108"/>
        <v>#N/A</v>
      </c>
      <c r="AI142" s="152" t="e">
        <f t="shared" si="108"/>
        <v>#N/A</v>
      </c>
      <c r="AJ142" s="152" t="e">
        <f t="shared" si="108"/>
        <v>#N/A</v>
      </c>
      <c r="AK142" s="152" t="e">
        <f t="shared" si="108"/>
        <v>#N/A</v>
      </c>
      <c r="AL142" s="152" t="e">
        <f t="shared" si="108"/>
        <v>#N/A</v>
      </c>
      <c r="AM142" s="152" t="e">
        <f t="shared" si="108"/>
        <v>#N/A</v>
      </c>
    </row>
    <row r="143" spans="2:39" ht="14.25" customHeight="1" outlineLevel="1" x14ac:dyDescent="0.25">
      <c r="B143" s="84" t="str">
        <f t="shared" ref="B143:C143" si="109">+B60</f>
        <v>Refrigerated Bulk</v>
      </c>
      <c r="C143" s="84" t="str">
        <f t="shared" si="109"/>
        <v>(DWT) 6,000 - 9,999</v>
      </c>
      <c r="D143" s="152" t="e">
        <f t="shared" ref="D143:AM143" si="110">+D142</f>
        <v>#N/A</v>
      </c>
      <c r="E143" s="152" t="e">
        <f t="shared" si="110"/>
        <v>#N/A</v>
      </c>
      <c r="F143" s="152" t="e">
        <f t="shared" si="110"/>
        <v>#N/A</v>
      </c>
      <c r="G143" s="152" t="e">
        <f t="shared" si="110"/>
        <v>#N/A</v>
      </c>
      <c r="H143" s="152" t="e">
        <f t="shared" si="110"/>
        <v>#N/A</v>
      </c>
      <c r="I143" s="152" t="e">
        <f t="shared" si="110"/>
        <v>#N/A</v>
      </c>
      <c r="J143" s="152" t="e">
        <f t="shared" si="110"/>
        <v>#N/A</v>
      </c>
      <c r="K143" s="152" t="e">
        <f t="shared" si="110"/>
        <v>#N/A</v>
      </c>
      <c r="L143" s="152" t="e">
        <f t="shared" si="110"/>
        <v>#N/A</v>
      </c>
      <c r="M143" s="152" t="e">
        <f t="shared" si="110"/>
        <v>#N/A</v>
      </c>
      <c r="N143" s="152" t="e">
        <f t="shared" si="110"/>
        <v>#N/A</v>
      </c>
      <c r="O143" s="152" t="e">
        <f t="shared" si="110"/>
        <v>#N/A</v>
      </c>
      <c r="P143" s="152" t="e">
        <f t="shared" si="110"/>
        <v>#N/A</v>
      </c>
      <c r="Q143" s="152" t="e">
        <f t="shared" si="110"/>
        <v>#N/A</v>
      </c>
      <c r="R143" s="152" t="e">
        <f t="shared" si="110"/>
        <v>#N/A</v>
      </c>
      <c r="S143" s="152" t="e">
        <f t="shared" si="110"/>
        <v>#N/A</v>
      </c>
      <c r="T143" s="152" t="e">
        <f t="shared" si="110"/>
        <v>#N/A</v>
      </c>
      <c r="U143" s="152" t="e">
        <f t="shared" si="110"/>
        <v>#N/A</v>
      </c>
      <c r="V143" s="152" t="e">
        <f t="shared" si="110"/>
        <v>#N/A</v>
      </c>
      <c r="W143" s="152" t="e">
        <f t="shared" si="110"/>
        <v>#N/A</v>
      </c>
      <c r="X143" s="152" t="e">
        <f t="shared" si="110"/>
        <v>#N/A</v>
      </c>
      <c r="Y143" s="152" t="e">
        <f t="shared" si="110"/>
        <v>#N/A</v>
      </c>
      <c r="Z143" s="152" t="e">
        <f t="shared" si="110"/>
        <v>#N/A</v>
      </c>
      <c r="AA143" s="152" t="e">
        <f t="shared" si="110"/>
        <v>#N/A</v>
      </c>
      <c r="AB143" s="152" t="e">
        <f t="shared" si="110"/>
        <v>#N/A</v>
      </c>
      <c r="AC143" s="152" t="e">
        <f t="shared" si="110"/>
        <v>#N/A</v>
      </c>
      <c r="AD143" s="152" t="e">
        <f t="shared" si="110"/>
        <v>#N/A</v>
      </c>
      <c r="AE143" s="152" t="e">
        <f t="shared" si="110"/>
        <v>#N/A</v>
      </c>
      <c r="AF143" s="152" t="e">
        <f t="shared" si="110"/>
        <v>#N/A</v>
      </c>
      <c r="AG143" s="152" t="e">
        <f t="shared" si="110"/>
        <v>#N/A</v>
      </c>
      <c r="AH143" s="152" t="e">
        <f t="shared" si="110"/>
        <v>#N/A</v>
      </c>
      <c r="AI143" s="152" t="e">
        <f t="shared" si="110"/>
        <v>#N/A</v>
      </c>
      <c r="AJ143" s="152" t="e">
        <f t="shared" si="110"/>
        <v>#N/A</v>
      </c>
      <c r="AK143" s="152" t="e">
        <f t="shared" si="110"/>
        <v>#N/A</v>
      </c>
      <c r="AL143" s="152" t="e">
        <f t="shared" si="110"/>
        <v>#N/A</v>
      </c>
      <c r="AM143" s="152" t="e">
        <f t="shared" si="110"/>
        <v>#N/A</v>
      </c>
    </row>
    <row r="144" spans="2:39" ht="14.25" customHeight="1" outlineLevel="1" x14ac:dyDescent="0.25">
      <c r="B144" s="84" t="str">
        <f t="shared" ref="B144:C144" si="111">+B61</f>
        <v>Refrigerated Bulk</v>
      </c>
      <c r="C144" s="84" t="str">
        <f t="shared" si="111"/>
        <v>(DWT) &gt;10,000</v>
      </c>
      <c r="D144" s="152" t="e">
        <f t="shared" ref="D144:AM144" si="112">+D143</f>
        <v>#N/A</v>
      </c>
      <c r="E144" s="152" t="e">
        <f t="shared" si="112"/>
        <v>#N/A</v>
      </c>
      <c r="F144" s="152" t="e">
        <f t="shared" si="112"/>
        <v>#N/A</v>
      </c>
      <c r="G144" s="152" t="e">
        <f t="shared" si="112"/>
        <v>#N/A</v>
      </c>
      <c r="H144" s="152" t="e">
        <f t="shared" si="112"/>
        <v>#N/A</v>
      </c>
      <c r="I144" s="152" t="e">
        <f t="shared" si="112"/>
        <v>#N/A</v>
      </c>
      <c r="J144" s="152" t="e">
        <f t="shared" si="112"/>
        <v>#N/A</v>
      </c>
      <c r="K144" s="152" t="e">
        <f t="shared" si="112"/>
        <v>#N/A</v>
      </c>
      <c r="L144" s="152" t="e">
        <f t="shared" si="112"/>
        <v>#N/A</v>
      </c>
      <c r="M144" s="152" t="e">
        <f t="shared" si="112"/>
        <v>#N/A</v>
      </c>
      <c r="N144" s="152" t="e">
        <f t="shared" si="112"/>
        <v>#N/A</v>
      </c>
      <c r="O144" s="152" t="e">
        <f t="shared" si="112"/>
        <v>#N/A</v>
      </c>
      <c r="P144" s="152" t="e">
        <f t="shared" si="112"/>
        <v>#N/A</v>
      </c>
      <c r="Q144" s="152" t="e">
        <f t="shared" si="112"/>
        <v>#N/A</v>
      </c>
      <c r="R144" s="152" t="e">
        <f t="shared" si="112"/>
        <v>#N/A</v>
      </c>
      <c r="S144" s="152" t="e">
        <f t="shared" si="112"/>
        <v>#N/A</v>
      </c>
      <c r="T144" s="152" t="e">
        <f t="shared" si="112"/>
        <v>#N/A</v>
      </c>
      <c r="U144" s="152" t="e">
        <f t="shared" si="112"/>
        <v>#N/A</v>
      </c>
      <c r="V144" s="152" t="e">
        <f t="shared" si="112"/>
        <v>#N/A</v>
      </c>
      <c r="W144" s="152" t="e">
        <f t="shared" si="112"/>
        <v>#N/A</v>
      </c>
      <c r="X144" s="152" t="e">
        <f t="shared" si="112"/>
        <v>#N/A</v>
      </c>
      <c r="Y144" s="152" t="e">
        <f t="shared" si="112"/>
        <v>#N/A</v>
      </c>
      <c r="Z144" s="152" t="e">
        <f t="shared" si="112"/>
        <v>#N/A</v>
      </c>
      <c r="AA144" s="152" t="e">
        <f t="shared" si="112"/>
        <v>#N/A</v>
      </c>
      <c r="AB144" s="152" t="e">
        <f t="shared" si="112"/>
        <v>#N/A</v>
      </c>
      <c r="AC144" s="152" t="e">
        <f t="shared" si="112"/>
        <v>#N/A</v>
      </c>
      <c r="AD144" s="152" t="e">
        <f t="shared" si="112"/>
        <v>#N/A</v>
      </c>
      <c r="AE144" s="152" t="e">
        <f t="shared" si="112"/>
        <v>#N/A</v>
      </c>
      <c r="AF144" s="152" t="e">
        <f t="shared" si="112"/>
        <v>#N/A</v>
      </c>
      <c r="AG144" s="152" t="e">
        <f t="shared" si="112"/>
        <v>#N/A</v>
      </c>
      <c r="AH144" s="152" t="e">
        <f t="shared" si="112"/>
        <v>#N/A</v>
      </c>
      <c r="AI144" s="152" t="e">
        <f t="shared" si="112"/>
        <v>#N/A</v>
      </c>
      <c r="AJ144" s="152" t="e">
        <f t="shared" si="112"/>
        <v>#N/A</v>
      </c>
      <c r="AK144" s="152" t="e">
        <f t="shared" si="112"/>
        <v>#N/A</v>
      </c>
      <c r="AL144" s="152" t="e">
        <f t="shared" si="112"/>
        <v>#N/A</v>
      </c>
      <c r="AM144" s="152" t="e">
        <f t="shared" si="112"/>
        <v>#N/A</v>
      </c>
    </row>
    <row r="145" spans="2:39" ht="14.25" customHeight="1" outlineLevel="1" x14ac:dyDescent="0.25">
      <c r="B145" s="84" t="str">
        <f t="shared" ref="B145:C145" si="113">+B62</f>
        <v>RoRo</v>
      </c>
      <c r="C145" s="84" t="str">
        <f t="shared" si="113"/>
        <v>(DWT) 0 - 4,999</v>
      </c>
      <c r="D145" s="152" t="e">
        <f t="shared" ref="D145:AM145" si="114">+D144</f>
        <v>#N/A</v>
      </c>
      <c r="E145" s="152" t="e">
        <f t="shared" si="114"/>
        <v>#N/A</v>
      </c>
      <c r="F145" s="152" t="e">
        <f t="shared" si="114"/>
        <v>#N/A</v>
      </c>
      <c r="G145" s="152" t="e">
        <f t="shared" si="114"/>
        <v>#N/A</v>
      </c>
      <c r="H145" s="152" t="e">
        <f t="shared" si="114"/>
        <v>#N/A</v>
      </c>
      <c r="I145" s="152" t="e">
        <f t="shared" si="114"/>
        <v>#N/A</v>
      </c>
      <c r="J145" s="152" t="e">
        <f t="shared" si="114"/>
        <v>#N/A</v>
      </c>
      <c r="K145" s="152" t="e">
        <f t="shared" si="114"/>
        <v>#N/A</v>
      </c>
      <c r="L145" s="152" t="e">
        <f t="shared" si="114"/>
        <v>#N/A</v>
      </c>
      <c r="M145" s="152" t="e">
        <f t="shared" si="114"/>
        <v>#N/A</v>
      </c>
      <c r="N145" s="152" t="e">
        <f t="shared" si="114"/>
        <v>#N/A</v>
      </c>
      <c r="O145" s="152" t="e">
        <f t="shared" si="114"/>
        <v>#N/A</v>
      </c>
      <c r="P145" s="152" t="e">
        <f t="shared" si="114"/>
        <v>#N/A</v>
      </c>
      <c r="Q145" s="152" t="e">
        <f t="shared" si="114"/>
        <v>#N/A</v>
      </c>
      <c r="R145" s="152" t="e">
        <f t="shared" si="114"/>
        <v>#N/A</v>
      </c>
      <c r="S145" s="152" t="e">
        <f t="shared" si="114"/>
        <v>#N/A</v>
      </c>
      <c r="T145" s="152" t="e">
        <f t="shared" si="114"/>
        <v>#N/A</v>
      </c>
      <c r="U145" s="152" t="e">
        <f t="shared" si="114"/>
        <v>#N/A</v>
      </c>
      <c r="V145" s="152" t="e">
        <f t="shared" si="114"/>
        <v>#N/A</v>
      </c>
      <c r="W145" s="152" t="e">
        <f t="shared" si="114"/>
        <v>#N/A</v>
      </c>
      <c r="X145" s="152" t="e">
        <f t="shared" si="114"/>
        <v>#N/A</v>
      </c>
      <c r="Y145" s="152" t="e">
        <f t="shared" si="114"/>
        <v>#N/A</v>
      </c>
      <c r="Z145" s="152" t="e">
        <f t="shared" si="114"/>
        <v>#N/A</v>
      </c>
      <c r="AA145" s="152" t="e">
        <f t="shared" si="114"/>
        <v>#N/A</v>
      </c>
      <c r="AB145" s="152" t="e">
        <f t="shared" si="114"/>
        <v>#N/A</v>
      </c>
      <c r="AC145" s="152" t="e">
        <f t="shared" si="114"/>
        <v>#N/A</v>
      </c>
      <c r="AD145" s="152" t="e">
        <f t="shared" si="114"/>
        <v>#N/A</v>
      </c>
      <c r="AE145" s="152" t="e">
        <f t="shared" si="114"/>
        <v>#N/A</v>
      </c>
      <c r="AF145" s="152" t="e">
        <f t="shared" si="114"/>
        <v>#N/A</v>
      </c>
      <c r="AG145" s="152" t="e">
        <f t="shared" si="114"/>
        <v>#N/A</v>
      </c>
      <c r="AH145" s="152" t="e">
        <f t="shared" si="114"/>
        <v>#N/A</v>
      </c>
      <c r="AI145" s="152" t="e">
        <f t="shared" si="114"/>
        <v>#N/A</v>
      </c>
      <c r="AJ145" s="152" t="e">
        <f t="shared" si="114"/>
        <v>#N/A</v>
      </c>
      <c r="AK145" s="152" t="e">
        <f t="shared" si="114"/>
        <v>#N/A</v>
      </c>
      <c r="AL145" s="152" t="e">
        <f t="shared" si="114"/>
        <v>#N/A</v>
      </c>
      <c r="AM145" s="152" t="e">
        <f t="shared" si="114"/>
        <v>#N/A</v>
      </c>
    </row>
    <row r="146" spans="2:39" ht="14.25" customHeight="1" outlineLevel="1" x14ac:dyDescent="0.25">
      <c r="B146" s="84" t="str">
        <f t="shared" ref="B146:C146" si="115">+B63</f>
        <v>RoRo</v>
      </c>
      <c r="C146" s="84" t="str">
        <f t="shared" si="115"/>
        <v>(DWT) 5,000 - 9,999</v>
      </c>
      <c r="D146" s="152" t="e">
        <f t="shared" ref="D146:AM146" si="116">+D145</f>
        <v>#N/A</v>
      </c>
      <c r="E146" s="152" t="e">
        <f t="shared" si="116"/>
        <v>#N/A</v>
      </c>
      <c r="F146" s="152" t="e">
        <f t="shared" si="116"/>
        <v>#N/A</v>
      </c>
      <c r="G146" s="152" t="e">
        <f t="shared" si="116"/>
        <v>#N/A</v>
      </c>
      <c r="H146" s="152" t="e">
        <f t="shared" si="116"/>
        <v>#N/A</v>
      </c>
      <c r="I146" s="152" t="e">
        <f t="shared" si="116"/>
        <v>#N/A</v>
      </c>
      <c r="J146" s="152" t="e">
        <f t="shared" si="116"/>
        <v>#N/A</v>
      </c>
      <c r="K146" s="152" t="e">
        <f t="shared" si="116"/>
        <v>#N/A</v>
      </c>
      <c r="L146" s="152" t="e">
        <f t="shared" si="116"/>
        <v>#N/A</v>
      </c>
      <c r="M146" s="152" t="e">
        <f t="shared" si="116"/>
        <v>#N/A</v>
      </c>
      <c r="N146" s="152" t="e">
        <f t="shared" si="116"/>
        <v>#N/A</v>
      </c>
      <c r="O146" s="152" t="e">
        <f t="shared" si="116"/>
        <v>#N/A</v>
      </c>
      <c r="P146" s="152" t="e">
        <f t="shared" si="116"/>
        <v>#N/A</v>
      </c>
      <c r="Q146" s="152" t="e">
        <f t="shared" si="116"/>
        <v>#N/A</v>
      </c>
      <c r="R146" s="152" t="e">
        <f t="shared" si="116"/>
        <v>#N/A</v>
      </c>
      <c r="S146" s="152" t="e">
        <f t="shared" si="116"/>
        <v>#N/A</v>
      </c>
      <c r="T146" s="152" t="e">
        <f t="shared" si="116"/>
        <v>#N/A</v>
      </c>
      <c r="U146" s="152" t="e">
        <f t="shared" si="116"/>
        <v>#N/A</v>
      </c>
      <c r="V146" s="152" t="e">
        <f t="shared" si="116"/>
        <v>#N/A</v>
      </c>
      <c r="W146" s="152" t="e">
        <f t="shared" si="116"/>
        <v>#N/A</v>
      </c>
      <c r="X146" s="152" t="e">
        <f t="shared" si="116"/>
        <v>#N/A</v>
      </c>
      <c r="Y146" s="152" t="e">
        <f t="shared" si="116"/>
        <v>#N/A</v>
      </c>
      <c r="Z146" s="152" t="e">
        <f t="shared" si="116"/>
        <v>#N/A</v>
      </c>
      <c r="AA146" s="152" t="e">
        <f t="shared" si="116"/>
        <v>#N/A</v>
      </c>
      <c r="AB146" s="152" t="e">
        <f t="shared" si="116"/>
        <v>#N/A</v>
      </c>
      <c r="AC146" s="152" t="e">
        <f t="shared" si="116"/>
        <v>#N/A</v>
      </c>
      <c r="AD146" s="152" t="e">
        <f t="shared" si="116"/>
        <v>#N/A</v>
      </c>
      <c r="AE146" s="152" t="e">
        <f t="shared" si="116"/>
        <v>#N/A</v>
      </c>
      <c r="AF146" s="152" t="e">
        <f t="shared" si="116"/>
        <v>#N/A</v>
      </c>
      <c r="AG146" s="152" t="e">
        <f t="shared" si="116"/>
        <v>#N/A</v>
      </c>
      <c r="AH146" s="152" t="e">
        <f t="shared" si="116"/>
        <v>#N/A</v>
      </c>
      <c r="AI146" s="152" t="e">
        <f t="shared" si="116"/>
        <v>#N/A</v>
      </c>
      <c r="AJ146" s="152" t="e">
        <f t="shared" si="116"/>
        <v>#N/A</v>
      </c>
      <c r="AK146" s="152" t="e">
        <f t="shared" si="116"/>
        <v>#N/A</v>
      </c>
      <c r="AL146" s="152" t="e">
        <f t="shared" si="116"/>
        <v>#N/A</v>
      </c>
      <c r="AM146" s="152" t="e">
        <f t="shared" si="116"/>
        <v>#N/A</v>
      </c>
    </row>
    <row r="147" spans="2:39" ht="14.25" customHeight="1" outlineLevel="1" x14ac:dyDescent="0.25">
      <c r="B147" s="84" t="str">
        <f t="shared" ref="B147:C147" si="117">+B64</f>
        <v>RoRo</v>
      </c>
      <c r="C147" s="84" t="str">
        <f t="shared" si="117"/>
        <v>(DWT) 10,000 - 14,999</v>
      </c>
      <c r="D147" s="152" t="e">
        <f t="shared" ref="D147:AM147" si="118">+D146</f>
        <v>#N/A</v>
      </c>
      <c r="E147" s="152" t="e">
        <f t="shared" si="118"/>
        <v>#N/A</v>
      </c>
      <c r="F147" s="152" t="e">
        <f t="shared" si="118"/>
        <v>#N/A</v>
      </c>
      <c r="G147" s="152" t="e">
        <f t="shared" si="118"/>
        <v>#N/A</v>
      </c>
      <c r="H147" s="152" t="e">
        <f t="shared" si="118"/>
        <v>#N/A</v>
      </c>
      <c r="I147" s="152" t="e">
        <f t="shared" si="118"/>
        <v>#N/A</v>
      </c>
      <c r="J147" s="152" t="e">
        <f t="shared" si="118"/>
        <v>#N/A</v>
      </c>
      <c r="K147" s="152" t="e">
        <f t="shared" si="118"/>
        <v>#N/A</v>
      </c>
      <c r="L147" s="152" t="e">
        <f t="shared" si="118"/>
        <v>#N/A</v>
      </c>
      <c r="M147" s="152" t="e">
        <f t="shared" si="118"/>
        <v>#N/A</v>
      </c>
      <c r="N147" s="152" t="e">
        <f t="shared" si="118"/>
        <v>#N/A</v>
      </c>
      <c r="O147" s="152" t="e">
        <f t="shared" si="118"/>
        <v>#N/A</v>
      </c>
      <c r="P147" s="152" t="e">
        <f t="shared" si="118"/>
        <v>#N/A</v>
      </c>
      <c r="Q147" s="152" t="e">
        <f t="shared" si="118"/>
        <v>#N/A</v>
      </c>
      <c r="R147" s="152" t="e">
        <f t="shared" si="118"/>
        <v>#N/A</v>
      </c>
      <c r="S147" s="152" t="e">
        <f t="shared" si="118"/>
        <v>#N/A</v>
      </c>
      <c r="T147" s="152" t="e">
        <f t="shared" si="118"/>
        <v>#N/A</v>
      </c>
      <c r="U147" s="152" t="e">
        <f t="shared" si="118"/>
        <v>#N/A</v>
      </c>
      <c r="V147" s="152" t="e">
        <f t="shared" si="118"/>
        <v>#N/A</v>
      </c>
      <c r="W147" s="152" t="e">
        <f t="shared" si="118"/>
        <v>#N/A</v>
      </c>
      <c r="X147" s="152" t="e">
        <f t="shared" si="118"/>
        <v>#N/A</v>
      </c>
      <c r="Y147" s="152" t="e">
        <f t="shared" si="118"/>
        <v>#N/A</v>
      </c>
      <c r="Z147" s="152" t="e">
        <f t="shared" si="118"/>
        <v>#N/A</v>
      </c>
      <c r="AA147" s="152" t="e">
        <f t="shared" si="118"/>
        <v>#N/A</v>
      </c>
      <c r="AB147" s="152" t="e">
        <f t="shared" si="118"/>
        <v>#N/A</v>
      </c>
      <c r="AC147" s="152" t="e">
        <f t="shared" si="118"/>
        <v>#N/A</v>
      </c>
      <c r="AD147" s="152" t="e">
        <f t="shared" si="118"/>
        <v>#N/A</v>
      </c>
      <c r="AE147" s="152" t="e">
        <f t="shared" si="118"/>
        <v>#N/A</v>
      </c>
      <c r="AF147" s="152" t="e">
        <f t="shared" si="118"/>
        <v>#N/A</v>
      </c>
      <c r="AG147" s="152" t="e">
        <f t="shared" si="118"/>
        <v>#N/A</v>
      </c>
      <c r="AH147" s="152" t="e">
        <f t="shared" si="118"/>
        <v>#N/A</v>
      </c>
      <c r="AI147" s="152" t="e">
        <f t="shared" si="118"/>
        <v>#N/A</v>
      </c>
      <c r="AJ147" s="152" t="e">
        <f t="shared" si="118"/>
        <v>#N/A</v>
      </c>
      <c r="AK147" s="152" t="e">
        <f t="shared" si="118"/>
        <v>#N/A</v>
      </c>
      <c r="AL147" s="152" t="e">
        <f t="shared" si="118"/>
        <v>#N/A</v>
      </c>
      <c r="AM147" s="152" t="e">
        <f t="shared" si="118"/>
        <v>#N/A</v>
      </c>
    </row>
    <row r="148" spans="2:39" ht="14.25" customHeight="1" outlineLevel="1" x14ac:dyDescent="0.25">
      <c r="B148" s="84" t="str">
        <f t="shared" ref="B148:C148" si="119">+B65</f>
        <v>RoRo</v>
      </c>
      <c r="C148" s="84" t="str">
        <f t="shared" si="119"/>
        <v>(DWT) &gt;15,000</v>
      </c>
      <c r="D148" s="152" t="e">
        <f t="shared" ref="D148:AM148" si="120">+D147</f>
        <v>#N/A</v>
      </c>
      <c r="E148" s="152" t="e">
        <f t="shared" si="120"/>
        <v>#N/A</v>
      </c>
      <c r="F148" s="152" t="e">
        <f t="shared" si="120"/>
        <v>#N/A</v>
      </c>
      <c r="G148" s="152" t="e">
        <f t="shared" si="120"/>
        <v>#N/A</v>
      </c>
      <c r="H148" s="152" t="e">
        <f t="shared" si="120"/>
        <v>#N/A</v>
      </c>
      <c r="I148" s="152" t="e">
        <f t="shared" si="120"/>
        <v>#N/A</v>
      </c>
      <c r="J148" s="152" t="e">
        <f t="shared" si="120"/>
        <v>#N/A</v>
      </c>
      <c r="K148" s="152" t="e">
        <f t="shared" si="120"/>
        <v>#N/A</v>
      </c>
      <c r="L148" s="152" t="e">
        <f t="shared" si="120"/>
        <v>#N/A</v>
      </c>
      <c r="M148" s="152" t="e">
        <f t="shared" si="120"/>
        <v>#N/A</v>
      </c>
      <c r="N148" s="152" t="e">
        <f t="shared" si="120"/>
        <v>#N/A</v>
      </c>
      <c r="O148" s="152" t="e">
        <f t="shared" si="120"/>
        <v>#N/A</v>
      </c>
      <c r="P148" s="152" t="e">
        <f t="shared" si="120"/>
        <v>#N/A</v>
      </c>
      <c r="Q148" s="152" t="e">
        <f t="shared" si="120"/>
        <v>#N/A</v>
      </c>
      <c r="R148" s="152" t="e">
        <f t="shared" si="120"/>
        <v>#N/A</v>
      </c>
      <c r="S148" s="152" t="e">
        <f t="shared" si="120"/>
        <v>#N/A</v>
      </c>
      <c r="T148" s="152" t="e">
        <f t="shared" si="120"/>
        <v>#N/A</v>
      </c>
      <c r="U148" s="152" t="e">
        <f t="shared" si="120"/>
        <v>#N/A</v>
      </c>
      <c r="V148" s="152" t="e">
        <f t="shared" si="120"/>
        <v>#N/A</v>
      </c>
      <c r="W148" s="152" t="e">
        <f t="shared" si="120"/>
        <v>#N/A</v>
      </c>
      <c r="X148" s="152" t="e">
        <f t="shared" si="120"/>
        <v>#N/A</v>
      </c>
      <c r="Y148" s="152" t="e">
        <f t="shared" si="120"/>
        <v>#N/A</v>
      </c>
      <c r="Z148" s="152" t="e">
        <f t="shared" si="120"/>
        <v>#N/A</v>
      </c>
      <c r="AA148" s="152" t="e">
        <f t="shared" si="120"/>
        <v>#N/A</v>
      </c>
      <c r="AB148" s="152" t="e">
        <f t="shared" si="120"/>
        <v>#N/A</v>
      </c>
      <c r="AC148" s="152" t="e">
        <f t="shared" si="120"/>
        <v>#N/A</v>
      </c>
      <c r="AD148" s="152" t="e">
        <f t="shared" si="120"/>
        <v>#N/A</v>
      </c>
      <c r="AE148" s="152" t="e">
        <f t="shared" si="120"/>
        <v>#N/A</v>
      </c>
      <c r="AF148" s="152" t="e">
        <f t="shared" si="120"/>
        <v>#N/A</v>
      </c>
      <c r="AG148" s="152" t="e">
        <f t="shared" si="120"/>
        <v>#N/A</v>
      </c>
      <c r="AH148" s="152" t="e">
        <f t="shared" si="120"/>
        <v>#N/A</v>
      </c>
      <c r="AI148" s="152" t="e">
        <f t="shared" si="120"/>
        <v>#N/A</v>
      </c>
      <c r="AJ148" s="152" t="e">
        <f t="shared" si="120"/>
        <v>#N/A</v>
      </c>
      <c r="AK148" s="152" t="e">
        <f t="shared" si="120"/>
        <v>#N/A</v>
      </c>
      <c r="AL148" s="152" t="e">
        <f t="shared" si="120"/>
        <v>#N/A</v>
      </c>
      <c r="AM148" s="152" t="e">
        <f t="shared" si="120"/>
        <v>#N/A</v>
      </c>
    </row>
    <row r="149" spans="2:39" ht="14.25" customHeight="1" outlineLevel="1" x14ac:dyDescent="0.25">
      <c r="B149" s="84" t="str">
        <f t="shared" ref="B149:C149" si="121">+B66</f>
        <v>Vehicle Carrier</v>
      </c>
      <c r="C149" s="84" t="str">
        <f t="shared" si="121"/>
        <v>(GT) 0 - 29,999</v>
      </c>
      <c r="D149" s="152" t="e">
        <f t="shared" ref="D149:AM149" si="122">+D148</f>
        <v>#N/A</v>
      </c>
      <c r="E149" s="152" t="e">
        <f t="shared" si="122"/>
        <v>#N/A</v>
      </c>
      <c r="F149" s="152" t="e">
        <f t="shared" si="122"/>
        <v>#N/A</v>
      </c>
      <c r="G149" s="152" t="e">
        <f t="shared" si="122"/>
        <v>#N/A</v>
      </c>
      <c r="H149" s="152" t="e">
        <f t="shared" si="122"/>
        <v>#N/A</v>
      </c>
      <c r="I149" s="152" t="e">
        <f t="shared" si="122"/>
        <v>#N/A</v>
      </c>
      <c r="J149" s="152" t="e">
        <f t="shared" si="122"/>
        <v>#N/A</v>
      </c>
      <c r="K149" s="152" t="e">
        <f t="shared" si="122"/>
        <v>#N/A</v>
      </c>
      <c r="L149" s="152" t="e">
        <f t="shared" si="122"/>
        <v>#N/A</v>
      </c>
      <c r="M149" s="152" t="e">
        <f t="shared" si="122"/>
        <v>#N/A</v>
      </c>
      <c r="N149" s="152" t="e">
        <f t="shared" si="122"/>
        <v>#N/A</v>
      </c>
      <c r="O149" s="152" t="e">
        <f t="shared" si="122"/>
        <v>#N/A</v>
      </c>
      <c r="P149" s="152" t="e">
        <f t="shared" si="122"/>
        <v>#N/A</v>
      </c>
      <c r="Q149" s="152" t="e">
        <f t="shared" si="122"/>
        <v>#N/A</v>
      </c>
      <c r="R149" s="152" t="e">
        <f t="shared" si="122"/>
        <v>#N/A</v>
      </c>
      <c r="S149" s="152" t="e">
        <f t="shared" si="122"/>
        <v>#N/A</v>
      </c>
      <c r="T149" s="152" t="e">
        <f t="shared" si="122"/>
        <v>#N/A</v>
      </c>
      <c r="U149" s="152" t="e">
        <f t="shared" si="122"/>
        <v>#N/A</v>
      </c>
      <c r="V149" s="152" t="e">
        <f t="shared" si="122"/>
        <v>#N/A</v>
      </c>
      <c r="W149" s="152" t="e">
        <f t="shared" si="122"/>
        <v>#N/A</v>
      </c>
      <c r="X149" s="152" t="e">
        <f t="shared" si="122"/>
        <v>#N/A</v>
      </c>
      <c r="Y149" s="152" t="e">
        <f t="shared" si="122"/>
        <v>#N/A</v>
      </c>
      <c r="Z149" s="152" t="e">
        <f t="shared" si="122"/>
        <v>#N/A</v>
      </c>
      <c r="AA149" s="152" t="e">
        <f t="shared" si="122"/>
        <v>#N/A</v>
      </c>
      <c r="AB149" s="152" t="e">
        <f t="shared" si="122"/>
        <v>#N/A</v>
      </c>
      <c r="AC149" s="152" t="e">
        <f t="shared" si="122"/>
        <v>#N/A</v>
      </c>
      <c r="AD149" s="152" t="e">
        <f t="shared" si="122"/>
        <v>#N/A</v>
      </c>
      <c r="AE149" s="152" t="e">
        <f t="shared" si="122"/>
        <v>#N/A</v>
      </c>
      <c r="AF149" s="152" t="e">
        <f t="shared" si="122"/>
        <v>#N/A</v>
      </c>
      <c r="AG149" s="152" t="e">
        <f t="shared" si="122"/>
        <v>#N/A</v>
      </c>
      <c r="AH149" s="152" t="e">
        <f t="shared" si="122"/>
        <v>#N/A</v>
      </c>
      <c r="AI149" s="152" t="e">
        <f t="shared" si="122"/>
        <v>#N/A</v>
      </c>
      <c r="AJ149" s="152" t="e">
        <f t="shared" si="122"/>
        <v>#N/A</v>
      </c>
      <c r="AK149" s="152" t="e">
        <f t="shared" si="122"/>
        <v>#N/A</v>
      </c>
      <c r="AL149" s="152" t="e">
        <f t="shared" si="122"/>
        <v>#N/A</v>
      </c>
      <c r="AM149" s="152" t="e">
        <f t="shared" si="122"/>
        <v>#N/A</v>
      </c>
    </row>
    <row r="150" spans="2:39" ht="14.25" customHeight="1" outlineLevel="1" x14ac:dyDescent="0.25">
      <c r="B150" s="84" t="str">
        <f t="shared" ref="B150:C150" si="123">+B67</f>
        <v>Vehicle Carrier</v>
      </c>
      <c r="C150" s="84" t="str">
        <f t="shared" si="123"/>
        <v>(GT) 30,000 - 49,999</v>
      </c>
      <c r="D150" s="152" t="e">
        <f t="shared" ref="D150:AM150" si="124">+D149</f>
        <v>#N/A</v>
      </c>
      <c r="E150" s="152" t="e">
        <f t="shared" si="124"/>
        <v>#N/A</v>
      </c>
      <c r="F150" s="152" t="e">
        <f t="shared" si="124"/>
        <v>#N/A</v>
      </c>
      <c r="G150" s="152" t="e">
        <f t="shared" si="124"/>
        <v>#N/A</v>
      </c>
      <c r="H150" s="152" t="e">
        <f t="shared" si="124"/>
        <v>#N/A</v>
      </c>
      <c r="I150" s="152" t="e">
        <f t="shared" si="124"/>
        <v>#N/A</v>
      </c>
      <c r="J150" s="152" t="e">
        <f t="shared" si="124"/>
        <v>#N/A</v>
      </c>
      <c r="K150" s="152" t="e">
        <f t="shared" si="124"/>
        <v>#N/A</v>
      </c>
      <c r="L150" s="152" t="e">
        <f t="shared" si="124"/>
        <v>#N/A</v>
      </c>
      <c r="M150" s="152" t="e">
        <f t="shared" si="124"/>
        <v>#N/A</v>
      </c>
      <c r="N150" s="152" t="e">
        <f t="shared" si="124"/>
        <v>#N/A</v>
      </c>
      <c r="O150" s="152" t="e">
        <f t="shared" si="124"/>
        <v>#N/A</v>
      </c>
      <c r="P150" s="152" t="e">
        <f t="shared" si="124"/>
        <v>#N/A</v>
      </c>
      <c r="Q150" s="152" t="e">
        <f t="shared" si="124"/>
        <v>#N/A</v>
      </c>
      <c r="R150" s="152" t="e">
        <f t="shared" si="124"/>
        <v>#N/A</v>
      </c>
      <c r="S150" s="152" t="e">
        <f t="shared" si="124"/>
        <v>#N/A</v>
      </c>
      <c r="T150" s="152" t="e">
        <f t="shared" si="124"/>
        <v>#N/A</v>
      </c>
      <c r="U150" s="152" t="e">
        <f t="shared" si="124"/>
        <v>#N/A</v>
      </c>
      <c r="V150" s="152" t="e">
        <f t="shared" si="124"/>
        <v>#N/A</v>
      </c>
      <c r="W150" s="152" t="e">
        <f t="shared" si="124"/>
        <v>#N/A</v>
      </c>
      <c r="X150" s="152" t="e">
        <f t="shared" si="124"/>
        <v>#N/A</v>
      </c>
      <c r="Y150" s="152" t="e">
        <f t="shared" si="124"/>
        <v>#N/A</v>
      </c>
      <c r="Z150" s="152" t="e">
        <f t="shared" si="124"/>
        <v>#N/A</v>
      </c>
      <c r="AA150" s="152" t="e">
        <f t="shared" si="124"/>
        <v>#N/A</v>
      </c>
      <c r="AB150" s="152" t="e">
        <f t="shared" si="124"/>
        <v>#N/A</v>
      </c>
      <c r="AC150" s="152" t="e">
        <f t="shared" si="124"/>
        <v>#N/A</v>
      </c>
      <c r="AD150" s="152" t="e">
        <f t="shared" si="124"/>
        <v>#N/A</v>
      </c>
      <c r="AE150" s="152" t="e">
        <f t="shared" si="124"/>
        <v>#N/A</v>
      </c>
      <c r="AF150" s="152" t="e">
        <f t="shared" si="124"/>
        <v>#N/A</v>
      </c>
      <c r="AG150" s="152" t="e">
        <f t="shared" si="124"/>
        <v>#N/A</v>
      </c>
      <c r="AH150" s="152" t="e">
        <f t="shared" si="124"/>
        <v>#N/A</v>
      </c>
      <c r="AI150" s="152" t="e">
        <f t="shared" si="124"/>
        <v>#N/A</v>
      </c>
      <c r="AJ150" s="152" t="e">
        <f t="shared" si="124"/>
        <v>#N/A</v>
      </c>
      <c r="AK150" s="152" t="e">
        <f t="shared" si="124"/>
        <v>#N/A</v>
      </c>
      <c r="AL150" s="152" t="e">
        <f t="shared" si="124"/>
        <v>#N/A</v>
      </c>
      <c r="AM150" s="152" t="e">
        <f t="shared" si="124"/>
        <v>#N/A</v>
      </c>
    </row>
    <row r="151" spans="2:39" ht="14.25" customHeight="1" outlineLevel="1" x14ac:dyDescent="0.25">
      <c r="B151" s="84" t="str">
        <f t="shared" ref="B151:C151" si="125">+B68</f>
        <v>Vehicle Carrier</v>
      </c>
      <c r="C151" s="84" t="str">
        <f t="shared" si="125"/>
        <v>(GT) &gt;50,000</v>
      </c>
      <c r="D151" s="152" t="e">
        <f t="shared" ref="D151:AM151" si="126">+D150</f>
        <v>#N/A</v>
      </c>
      <c r="E151" s="152" t="e">
        <f t="shared" si="126"/>
        <v>#N/A</v>
      </c>
      <c r="F151" s="152" t="e">
        <f t="shared" si="126"/>
        <v>#N/A</v>
      </c>
      <c r="G151" s="152" t="e">
        <f t="shared" si="126"/>
        <v>#N/A</v>
      </c>
      <c r="H151" s="152" t="e">
        <f t="shared" si="126"/>
        <v>#N/A</v>
      </c>
      <c r="I151" s="152" t="e">
        <f t="shared" si="126"/>
        <v>#N/A</v>
      </c>
      <c r="J151" s="152" t="e">
        <f t="shared" si="126"/>
        <v>#N/A</v>
      </c>
      <c r="K151" s="152" t="e">
        <f t="shared" si="126"/>
        <v>#N/A</v>
      </c>
      <c r="L151" s="152" t="e">
        <f t="shared" si="126"/>
        <v>#N/A</v>
      </c>
      <c r="M151" s="152" t="e">
        <f t="shared" si="126"/>
        <v>#N/A</v>
      </c>
      <c r="N151" s="152" t="e">
        <f t="shared" si="126"/>
        <v>#N/A</v>
      </c>
      <c r="O151" s="152" t="e">
        <f t="shared" si="126"/>
        <v>#N/A</v>
      </c>
      <c r="P151" s="152" t="e">
        <f t="shared" si="126"/>
        <v>#N/A</v>
      </c>
      <c r="Q151" s="152" t="e">
        <f t="shared" si="126"/>
        <v>#N/A</v>
      </c>
      <c r="R151" s="152" t="e">
        <f t="shared" si="126"/>
        <v>#N/A</v>
      </c>
      <c r="S151" s="152" t="e">
        <f t="shared" si="126"/>
        <v>#N/A</v>
      </c>
      <c r="T151" s="152" t="e">
        <f t="shared" si="126"/>
        <v>#N/A</v>
      </c>
      <c r="U151" s="152" t="e">
        <f t="shared" si="126"/>
        <v>#N/A</v>
      </c>
      <c r="V151" s="152" t="e">
        <f t="shared" si="126"/>
        <v>#N/A</v>
      </c>
      <c r="W151" s="152" t="e">
        <f t="shared" si="126"/>
        <v>#N/A</v>
      </c>
      <c r="X151" s="152" t="e">
        <f t="shared" si="126"/>
        <v>#N/A</v>
      </c>
      <c r="Y151" s="152" t="e">
        <f t="shared" si="126"/>
        <v>#N/A</v>
      </c>
      <c r="Z151" s="152" t="e">
        <f t="shared" si="126"/>
        <v>#N/A</v>
      </c>
      <c r="AA151" s="152" t="e">
        <f t="shared" si="126"/>
        <v>#N/A</v>
      </c>
      <c r="AB151" s="152" t="e">
        <f t="shared" si="126"/>
        <v>#N/A</v>
      </c>
      <c r="AC151" s="152" t="e">
        <f t="shared" si="126"/>
        <v>#N/A</v>
      </c>
      <c r="AD151" s="152" t="e">
        <f t="shared" si="126"/>
        <v>#N/A</v>
      </c>
      <c r="AE151" s="152" t="e">
        <f t="shared" si="126"/>
        <v>#N/A</v>
      </c>
      <c r="AF151" s="152" t="e">
        <f t="shared" si="126"/>
        <v>#N/A</v>
      </c>
      <c r="AG151" s="152" t="e">
        <f t="shared" si="126"/>
        <v>#N/A</v>
      </c>
      <c r="AH151" s="152" t="e">
        <f t="shared" si="126"/>
        <v>#N/A</v>
      </c>
      <c r="AI151" s="152" t="e">
        <f t="shared" si="126"/>
        <v>#N/A</v>
      </c>
      <c r="AJ151" s="152" t="e">
        <f t="shared" si="126"/>
        <v>#N/A</v>
      </c>
      <c r="AK151" s="152" t="e">
        <f t="shared" si="126"/>
        <v>#N/A</v>
      </c>
      <c r="AL151" s="152" t="e">
        <f t="shared" si="126"/>
        <v>#N/A</v>
      </c>
      <c r="AM151" s="152" t="e">
        <f t="shared" si="126"/>
        <v>#N/A</v>
      </c>
    </row>
    <row r="152" spans="2:39" ht="14.25" customHeight="1" outlineLevel="1" x14ac:dyDescent="0.25">
      <c r="B152" s="84" t="str">
        <f t="shared" ref="B152:C152" si="127">+B69</f>
        <v>Offshore</v>
      </c>
      <c r="C152" s="84" t="str">
        <f t="shared" si="127"/>
        <v>(GT) 0-+</v>
      </c>
      <c r="D152" s="152" t="e">
        <f t="shared" ref="D152:AM152" si="128">+D151</f>
        <v>#N/A</v>
      </c>
      <c r="E152" s="152" t="e">
        <f t="shared" si="128"/>
        <v>#N/A</v>
      </c>
      <c r="F152" s="152" t="e">
        <f t="shared" si="128"/>
        <v>#N/A</v>
      </c>
      <c r="G152" s="152" t="e">
        <f t="shared" si="128"/>
        <v>#N/A</v>
      </c>
      <c r="H152" s="152" t="e">
        <f t="shared" si="128"/>
        <v>#N/A</v>
      </c>
      <c r="I152" s="152" t="e">
        <f t="shared" si="128"/>
        <v>#N/A</v>
      </c>
      <c r="J152" s="152" t="e">
        <f t="shared" si="128"/>
        <v>#N/A</v>
      </c>
      <c r="K152" s="152" t="e">
        <f t="shared" si="128"/>
        <v>#N/A</v>
      </c>
      <c r="L152" s="152" t="e">
        <f t="shared" si="128"/>
        <v>#N/A</v>
      </c>
      <c r="M152" s="152" t="e">
        <f t="shared" si="128"/>
        <v>#N/A</v>
      </c>
      <c r="N152" s="152" t="e">
        <f t="shared" si="128"/>
        <v>#N/A</v>
      </c>
      <c r="O152" s="152" t="e">
        <f t="shared" si="128"/>
        <v>#N/A</v>
      </c>
      <c r="P152" s="152" t="e">
        <f t="shared" si="128"/>
        <v>#N/A</v>
      </c>
      <c r="Q152" s="152" t="e">
        <f t="shared" si="128"/>
        <v>#N/A</v>
      </c>
      <c r="R152" s="152" t="e">
        <f t="shared" si="128"/>
        <v>#N/A</v>
      </c>
      <c r="S152" s="152" t="e">
        <f t="shared" si="128"/>
        <v>#N/A</v>
      </c>
      <c r="T152" s="152" t="e">
        <f t="shared" si="128"/>
        <v>#N/A</v>
      </c>
      <c r="U152" s="152" t="e">
        <f t="shared" si="128"/>
        <v>#N/A</v>
      </c>
      <c r="V152" s="152" t="e">
        <f t="shared" si="128"/>
        <v>#N/A</v>
      </c>
      <c r="W152" s="152" t="e">
        <f t="shared" si="128"/>
        <v>#N/A</v>
      </c>
      <c r="X152" s="152" t="e">
        <f t="shared" si="128"/>
        <v>#N/A</v>
      </c>
      <c r="Y152" s="152" t="e">
        <f t="shared" si="128"/>
        <v>#N/A</v>
      </c>
      <c r="Z152" s="152" t="e">
        <f t="shared" si="128"/>
        <v>#N/A</v>
      </c>
      <c r="AA152" s="152" t="e">
        <f t="shared" si="128"/>
        <v>#N/A</v>
      </c>
      <c r="AB152" s="152" t="e">
        <f t="shared" si="128"/>
        <v>#N/A</v>
      </c>
      <c r="AC152" s="152" t="e">
        <f t="shared" si="128"/>
        <v>#N/A</v>
      </c>
      <c r="AD152" s="152" t="e">
        <f t="shared" si="128"/>
        <v>#N/A</v>
      </c>
      <c r="AE152" s="152" t="e">
        <f t="shared" si="128"/>
        <v>#N/A</v>
      </c>
      <c r="AF152" s="152" t="e">
        <f t="shared" si="128"/>
        <v>#N/A</v>
      </c>
      <c r="AG152" s="152" t="e">
        <f t="shared" si="128"/>
        <v>#N/A</v>
      </c>
      <c r="AH152" s="152" t="e">
        <f t="shared" si="128"/>
        <v>#N/A</v>
      </c>
      <c r="AI152" s="152" t="e">
        <f t="shared" si="128"/>
        <v>#N/A</v>
      </c>
      <c r="AJ152" s="152" t="e">
        <f t="shared" si="128"/>
        <v>#N/A</v>
      </c>
      <c r="AK152" s="152" t="e">
        <f t="shared" si="128"/>
        <v>#N/A</v>
      </c>
      <c r="AL152" s="152" t="e">
        <f t="shared" si="128"/>
        <v>#N/A</v>
      </c>
      <c r="AM152" s="152" t="e">
        <f t="shared" si="128"/>
        <v>#N/A</v>
      </c>
    </row>
    <row r="153" spans="2:39" ht="14.25" customHeight="1" outlineLevel="1" x14ac:dyDescent="0.25">
      <c r="B153" s="84" t="str">
        <f t="shared" ref="B153:C153" si="129">+B70</f>
        <v>Bulk Carrier</v>
      </c>
      <c r="C153" s="84" t="str">
        <f t="shared" si="129"/>
        <v>Default</v>
      </c>
      <c r="D153" s="152" t="e">
        <f t="shared" ref="D153:AM153" si="130">+D152</f>
        <v>#N/A</v>
      </c>
      <c r="E153" s="152" t="e">
        <f t="shared" si="130"/>
        <v>#N/A</v>
      </c>
      <c r="F153" s="152" t="e">
        <f t="shared" si="130"/>
        <v>#N/A</v>
      </c>
      <c r="G153" s="152" t="e">
        <f t="shared" si="130"/>
        <v>#N/A</v>
      </c>
      <c r="H153" s="152" t="e">
        <f t="shared" si="130"/>
        <v>#N/A</v>
      </c>
      <c r="I153" s="152" t="e">
        <f t="shared" si="130"/>
        <v>#N/A</v>
      </c>
      <c r="J153" s="152" t="e">
        <f t="shared" si="130"/>
        <v>#N/A</v>
      </c>
      <c r="K153" s="152" t="e">
        <f t="shared" si="130"/>
        <v>#N/A</v>
      </c>
      <c r="L153" s="152" t="e">
        <f t="shared" si="130"/>
        <v>#N/A</v>
      </c>
      <c r="M153" s="152" t="e">
        <f t="shared" si="130"/>
        <v>#N/A</v>
      </c>
      <c r="N153" s="152" t="e">
        <f t="shared" si="130"/>
        <v>#N/A</v>
      </c>
      <c r="O153" s="152" t="e">
        <f t="shared" si="130"/>
        <v>#N/A</v>
      </c>
      <c r="P153" s="152" t="e">
        <f t="shared" si="130"/>
        <v>#N/A</v>
      </c>
      <c r="Q153" s="152" t="e">
        <f t="shared" si="130"/>
        <v>#N/A</v>
      </c>
      <c r="R153" s="152" t="e">
        <f t="shared" si="130"/>
        <v>#N/A</v>
      </c>
      <c r="S153" s="152" t="e">
        <f t="shared" si="130"/>
        <v>#N/A</v>
      </c>
      <c r="T153" s="152" t="e">
        <f t="shared" si="130"/>
        <v>#N/A</v>
      </c>
      <c r="U153" s="152" t="e">
        <f t="shared" si="130"/>
        <v>#N/A</v>
      </c>
      <c r="V153" s="152" t="e">
        <f t="shared" si="130"/>
        <v>#N/A</v>
      </c>
      <c r="W153" s="152" t="e">
        <f t="shared" si="130"/>
        <v>#N/A</v>
      </c>
      <c r="X153" s="152" t="e">
        <f t="shared" si="130"/>
        <v>#N/A</v>
      </c>
      <c r="Y153" s="152" t="e">
        <f t="shared" si="130"/>
        <v>#N/A</v>
      </c>
      <c r="Z153" s="152" t="e">
        <f t="shared" si="130"/>
        <v>#N/A</v>
      </c>
      <c r="AA153" s="152" t="e">
        <f t="shared" si="130"/>
        <v>#N/A</v>
      </c>
      <c r="AB153" s="152" t="e">
        <f t="shared" si="130"/>
        <v>#N/A</v>
      </c>
      <c r="AC153" s="152" t="e">
        <f t="shared" si="130"/>
        <v>#N/A</v>
      </c>
      <c r="AD153" s="152" t="e">
        <f t="shared" si="130"/>
        <v>#N/A</v>
      </c>
      <c r="AE153" s="152" t="e">
        <f t="shared" si="130"/>
        <v>#N/A</v>
      </c>
      <c r="AF153" s="152" t="e">
        <f t="shared" si="130"/>
        <v>#N/A</v>
      </c>
      <c r="AG153" s="152" t="e">
        <f t="shared" si="130"/>
        <v>#N/A</v>
      </c>
      <c r="AH153" s="152" t="e">
        <f t="shared" si="130"/>
        <v>#N/A</v>
      </c>
      <c r="AI153" s="152" t="e">
        <f t="shared" si="130"/>
        <v>#N/A</v>
      </c>
      <c r="AJ153" s="152" t="e">
        <f t="shared" si="130"/>
        <v>#N/A</v>
      </c>
      <c r="AK153" s="152" t="e">
        <f t="shared" si="130"/>
        <v>#N/A</v>
      </c>
      <c r="AL153" s="152" t="e">
        <f t="shared" si="130"/>
        <v>#N/A</v>
      </c>
      <c r="AM153" s="152" t="e">
        <f t="shared" si="130"/>
        <v>#N/A</v>
      </c>
    </row>
    <row r="154" spans="2:39" ht="14.25" customHeight="1" outlineLevel="1" x14ac:dyDescent="0.25">
      <c r="B154" s="84" t="str">
        <f t="shared" ref="B154:C154" si="131">+B71</f>
        <v>Chemical Tanker</v>
      </c>
      <c r="C154" s="84" t="str">
        <f t="shared" si="131"/>
        <v>Default</v>
      </c>
      <c r="D154" s="152" t="e">
        <f t="shared" ref="D154:AM154" si="132">+D153</f>
        <v>#N/A</v>
      </c>
      <c r="E154" s="152" t="e">
        <f t="shared" si="132"/>
        <v>#N/A</v>
      </c>
      <c r="F154" s="152" t="e">
        <f t="shared" si="132"/>
        <v>#N/A</v>
      </c>
      <c r="G154" s="152" t="e">
        <f t="shared" si="132"/>
        <v>#N/A</v>
      </c>
      <c r="H154" s="152" t="e">
        <f t="shared" si="132"/>
        <v>#N/A</v>
      </c>
      <c r="I154" s="152" t="e">
        <f t="shared" si="132"/>
        <v>#N/A</v>
      </c>
      <c r="J154" s="152" t="e">
        <f t="shared" si="132"/>
        <v>#N/A</v>
      </c>
      <c r="K154" s="152" t="e">
        <f t="shared" si="132"/>
        <v>#N/A</v>
      </c>
      <c r="L154" s="152" t="e">
        <f t="shared" si="132"/>
        <v>#N/A</v>
      </c>
      <c r="M154" s="152" t="e">
        <f t="shared" si="132"/>
        <v>#N/A</v>
      </c>
      <c r="N154" s="152" t="e">
        <f t="shared" si="132"/>
        <v>#N/A</v>
      </c>
      <c r="O154" s="152" t="e">
        <f t="shared" si="132"/>
        <v>#N/A</v>
      </c>
      <c r="P154" s="152" t="e">
        <f t="shared" si="132"/>
        <v>#N/A</v>
      </c>
      <c r="Q154" s="152" t="e">
        <f t="shared" si="132"/>
        <v>#N/A</v>
      </c>
      <c r="R154" s="152" t="e">
        <f t="shared" si="132"/>
        <v>#N/A</v>
      </c>
      <c r="S154" s="152" t="e">
        <f t="shared" si="132"/>
        <v>#N/A</v>
      </c>
      <c r="T154" s="152" t="e">
        <f t="shared" si="132"/>
        <v>#N/A</v>
      </c>
      <c r="U154" s="152" t="e">
        <f t="shared" si="132"/>
        <v>#N/A</v>
      </c>
      <c r="V154" s="152" t="e">
        <f t="shared" si="132"/>
        <v>#N/A</v>
      </c>
      <c r="W154" s="152" t="e">
        <f t="shared" si="132"/>
        <v>#N/A</v>
      </c>
      <c r="X154" s="152" t="e">
        <f t="shared" si="132"/>
        <v>#N/A</v>
      </c>
      <c r="Y154" s="152" t="e">
        <f t="shared" si="132"/>
        <v>#N/A</v>
      </c>
      <c r="Z154" s="152" t="e">
        <f t="shared" si="132"/>
        <v>#N/A</v>
      </c>
      <c r="AA154" s="152" t="e">
        <f t="shared" si="132"/>
        <v>#N/A</v>
      </c>
      <c r="AB154" s="152" t="e">
        <f t="shared" si="132"/>
        <v>#N/A</v>
      </c>
      <c r="AC154" s="152" t="e">
        <f t="shared" si="132"/>
        <v>#N/A</v>
      </c>
      <c r="AD154" s="152" t="e">
        <f t="shared" si="132"/>
        <v>#N/A</v>
      </c>
      <c r="AE154" s="152" t="e">
        <f t="shared" si="132"/>
        <v>#N/A</v>
      </c>
      <c r="AF154" s="152" t="e">
        <f t="shared" si="132"/>
        <v>#N/A</v>
      </c>
      <c r="AG154" s="152" t="e">
        <f t="shared" si="132"/>
        <v>#N/A</v>
      </c>
      <c r="AH154" s="152" t="e">
        <f t="shared" si="132"/>
        <v>#N/A</v>
      </c>
      <c r="AI154" s="152" t="e">
        <f t="shared" si="132"/>
        <v>#N/A</v>
      </c>
      <c r="AJ154" s="152" t="e">
        <f t="shared" si="132"/>
        <v>#N/A</v>
      </c>
      <c r="AK154" s="152" t="e">
        <f t="shared" si="132"/>
        <v>#N/A</v>
      </c>
      <c r="AL154" s="152" t="e">
        <f t="shared" si="132"/>
        <v>#N/A</v>
      </c>
      <c r="AM154" s="152" t="e">
        <f t="shared" si="132"/>
        <v>#N/A</v>
      </c>
    </row>
    <row r="155" spans="2:39" ht="14.25" customHeight="1" outlineLevel="1" x14ac:dyDescent="0.25">
      <c r="B155" s="84" t="str">
        <f t="shared" ref="B155:C155" si="133">+B72</f>
        <v>Container</v>
      </c>
      <c r="C155" s="84" t="str">
        <f t="shared" si="133"/>
        <v>Default</v>
      </c>
      <c r="D155" s="152" t="e">
        <f t="shared" ref="D155:AM155" si="134">+D154</f>
        <v>#N/A</v>
      </c>
      <c r="E155" s="152" t="e">
        <f t="shared" si="134"/>
        <v>#N/A</v>
      </c>
      <c r="F155" s="152" t="e">
        <f t="shared" si="134"/>
        <v>#N/A</v>
      </c>
      <c r="G155" s="152" t="e">
        <f t="shared" si="134"/>
        <v>#N/A</v>
      </c>
      <c r="H155" s="152" t="e">
        <f t="shared" si="134"/>
        <v>#N/A</v>
      </c>
      <c r="I155" s="152" t="e">
        <f t="shared" si="134"/>
        <v>#N/A</v>
      </c>
      <c r="J155" s="152" t="e">
        <f t="shared" si="134"/>
        <v>#N/A</v>
      </c>
      <c r="K155" s="152" t="e">
        <f t="shared" si="134"/>
        <v>#N/A</v>
      </c>
      <c r="L155" s="152" t="e">
        <f t="shared" si="134"/>
        <v>#N/A</v>
      </c>
      <c r="M155" s="152" t="e">
        <f t="shared" si="134"/>
        <v>#N/A</v>
      </c>
      <c r="N155" s="152" t="e">
        <f t="shared" si="134"/>
        <v>#N/A</v>
      </c>
      <c r="O155" s="152" t="e">
        <f t="shared" si="134"/>
        <v>#N/A</v>
      </c>
      <c r="P155" s="152" t="e">
        <f t="shared" si="134"/>
        <v>#N/A</v>
      </c>
      <c r="Q155" s="152" t="e">
        <f t="shared" si="134"/>
        <v>#N/A</v>
      </c>
      <c r="R155" s="152" t="e">
        <f t="shared" si="134"/>
        <v>#N/A</v>
      </c>
      <c r="S155" s="152" t="e">
        <f t="shared" si="134"/>
        <v>#N/A</v>
      </c>
      <c r="T155" s="152" t="e">
        <f t="shared" si="134"/>
        <v>#N/A</v>
      </c>
      <c r="U155" s="152" t="e">
        <f t="shared" si="134"/>
        <v>#N/A</v>
      </c>
      <c r="V155" s="152" t="e">
        <f t="shared" si="134"/>
        <v>#N/A</v>
      </c>
      <c r="W155" s="152" t="e">
        <f t="shared" si="134"/>
        <v>#N/A</v>
      </c>
      <c r="X155" s="152" t="e">
        <f t="shared" si="134"/>
        <v>#N/A</v>
      </c>
      <c r="Y155" s="152" t="e">
        <f t="shared" si="134"/>
        <v>#N/A</v>
      </c>
      <c r="Z155" s="152" t="e">
        <f t="shared" si="134"/>
        <v>#N/A</v>
      </c>
      <c r="AA155" s="152" t="e">
        <f t="shared" si="134"/>
        <v>#N/A</v>
      </c>
      <c r="AB155" s="152" t="e">
        <f t="shared" si="134"/>
        <v>#N/A</v>
      </c>
      <c r="AC155" s="152" t="e">
        <f t="shared" si="134"/>
        <v>#N/A</v>
      </c>
      <c r="AD155" s="152" t="e">
        <f t="shared" si="134"/>
        <v>#N/A</v>
      </c>
      <c r="AE155" s="152" t="e">
        <f t="shared" si="134"/>
        <v>#N/A</v>
      </c>
      <c r="AF155" s="152" t="e">
        <f t="shared" si="134"/>
        <v>#N/A</v>
      </c>
      <c r="AG155" s="152" t="e">
        <f t="shared" si="134"/>
        <v>#N/A</v>
      </c>
      <c r="AH155" s="152" t="e">
        <f t="shared" si="134"/>
        <v>#N/A</v>
      </c>
      <c r="AI155" s="152" t="e">
        <f t="shared" si="134"/>
        <v>#N/A</v>
      </c>
      <c r="AJ155" s="152" t="e">
        <f t="shared" si="134"/>
        <v>#N/A</v>
      </c>
      <c r="AK155" s="152" t="e">
        <f t="shared" si="134"/>
        <v>#N/A</v>
      </c>
      <c r="AL155" s="152" t="e">
        <f t="shared" si="134"/>
        <v>#N/A</v>
      </c>
      <c r="AM155" s="152" t="e">
        <f t="shared" si="134"/>
        <v>#N/A</v>
      </c>
    </row>
    <row r="156" spans="2:39" ht="14.25" customHeight="1" outlineLevel="1" x14ac:dyDescent="0.25">
      <c r="B156" s="84" t="str">
        <f t="shared" ref="B156:C156" si="135">+B73</f>
        <v>General Cargo</v>
      </c>
      <c r="C156" s="84" t="str">
        <f t="shared" si="135"/>
        <v>Default</v>
      </c>
      <c r="D156" s="152" t="e">
        <f t="shared" ref="D156:AM156" si="136">+D155</f>
        <v>#N/A</v>
      </c>
      <c r="E156" s="152" t="e">
        <f t="shared" si="136"/>
        <v>#N/A</v>
      </c>
      <c r="F156" s="152" t="e">
        <f t="shared" si="136"/>
        <v>#N/A</v>
      </c>
      <c r="G156" s="152" t="e">
        <f t="shared" si="136"/>
        <v>#N/A</v>
      </c>
      <c r="H156" s="152" t="e">
        <f t="shared" si="136"/>
        <v>#N/A</v>
      </c>
      <c r="I156" s="152" t="e">
        <f t="shared" si="136"/>
        <v>#N/A</v>
      </c>
      <c r="J156" s="152" t="e">
        <f t="shared" si="136"/>
        <v>#N/A</v>
      </c>
      <c r="K156" s="152" t="e">
        <f t="shared" si="136"/>
        <v>#N/A</v>
      </c>
      <c r="L156" s="152" t="e">
        <f t="shared" si="136"/>
        <v>#N/A</v>
      </c>
      <c r="M156" s="152" t="e">
        <f t="shared" si="136"/>
        <v>#N/A</v>
      </c>
      <c r="N156" s="152" t="e">
        <f t="shared" si="136"/>
        <v>#N/A</v>
      </c>
      <c r="O156" s="152" t="e">
        <f t="shared" si="136"/>
        <v>#N/A</v>
      </c>
      <c r="P156" s="152" t="e">
        <f t="shared" si="136"/>
        <v>#N/A</v>
      </c>
      <c r="Q156" s="152" t="e">
        <f t="shared" si="136"/>
        <v>#N/A</v>
      </c>
      <c r="R156" s="152" t="e">
        <f t="shared" si="136"/>
        <v>#N/A</v>
      </c>
      <c r="S156" s="152" t="e">
        <f t="shared" si="136"/>
        <v>#N/A</v>
      </c>
      <c r="T156" s="152" t="e">
        <f t="shared" si="136"/>
        <v>#N/A</v>
      </c>
      <c r="U156" s="152" t="e">
        <f t="shared" si="136"/>
        <v>#N/A</v>
      </c>
      <c r="V156" s="152" t="e">
        <f t="shared" si="136"/>
        <v>#N/A</v>
      </c>
      <c r="W156" s="152" t="e">
        <f t="shared" si="136"/>
        <v>#N/A</v>
      </c>
      <c r="X156" s="152" t="e">
        <f t="shared" si="136"/>
        <v>#N/A</v>
      </c>
      <c r="Y156" s="152" t="e">
        <f t="shared" si="136"/>
        <v>#N/A</v>
      </c>
      <c r="Z156" s="152" t="e">
        <f t="shared" si="136"/>
        <v>#N/A</v>
      </c>
      <c r="AA156" s="152" t="e">
        <f t="shared" si="136"/>
        <v>#N/A</v>
      </c>
      <c r="AB156" s="152" t="e">
        <f t="shared" si="136"/>
        <v>#N/A</v>
      </c>
      <c r="AC156" s="152" t="e">
        <f t="shared" si="136"/>
        <v>#N/A</v>
      </c>
      <c r="AD156" s="152" t="e">
        <f t="shared" si="136"/>
        <v>#N/A</v>
      </c>
      <c r="AE156" s="152" t="e">
        <f t="shared" si="136"/>
        <v>#N/A</v>
      </c>
      <c r="AF156" s="152" t="e">
        <f t="shared" si="136"/>
        <v>#N/A</v>
      </c>
      <c r="AG156" s="152" t="e">
        <f t="shared" si="136"/>
        <v>#N/A</v>
      </c>
      <c r="AH156" s="152" t="e">
        <f t="shared" si="136"/>
        <v>#N/A</v>
      </c>
      <c r="AI156" s="152" t="e">
        <f t="shared" si="136"/>
        <v>#N/A</v>
      </c>
      <c r="AJ156" s="152" t="e">
        <f t="shared" si="136"/>
        <v>#N/A</v>
      </c>
      <c r="AK156" s="152" t="e">
        <f t="shared" si="136"/>
        <v>#N/A</v>
      </c>
      <c r="AL156" s="152" t="e">
        <f t="shared" si="136"/>
        <v>#N/A</v>
      </c>
      <c r="AM156" s="152" t="e">
        <f t="shared" si="136"/>
        <v>#N/A</v>
      </c>
    </row>
    <row r="157" spans="2:39" ht="14.25" customHeight="1" outlineLevel="1" x14ac:dyDescent="0.25">
      <c r="B157" s="84" t="str">
        <f t="shared" ref="B157:C157" si="137">+B74</f>
        <v>Liquefied Gas Tanker</v>
      </c>
      <c r="C157" s="84" t="str">
        <f t="shared" si="137"/>
        <v>Default</v>
      </c>
      <c r="D157" s="152" t="e">
        <f t="shared" ref="D157:AM157" si="138">+D156</f>
        <v>#N/A</v>
      </c>
      <c r="E157" s="152" t="e">
        <f t="shared" si="138"/>
        <v>#N/A</v>
      </c>
      <c r="F157" s="152" t="e">
        <f t="shared" si="138"/>
        <v>#N/A</v>
      </c>
      <c r="G157" s="152" t="e">
        <f t="shared" si="138"/>
        <v>#N/A</v>
      </c>
      <c r="H157" s="152" t="e">
        <f t="shared" si="138"/>
        <v>#N/A</v>
      </c>
      <c r="I157" s="152" t="e">
        <f t="shared" si="138"/>
        <v>#N/A</v>
      </c>
      <c r="J157" s="152" t="e">
        <f t="shared" si="138"/>
        <v>#N/A</v>
      </c>
      <c r="K157" s="152" t="e">
        <f t="shared" si="138"/>
        <v>#N/A</v>
      </c>
      <c r="L157" s="152" t="e">
        <f t="shared" si="138"/>
        <v>#N/A</v>
      </c>
      <c r="M157" s="152" t="e">
        <f t="shared" si="138"/>
        <v>#N/A</v>
      </c>
      <c r="N157" s="152" t="e">
        <f t="shared" si="138"/>
        <v>#N/A</v>
      </c>
      <c r="O157" s="152" t="e">
        <f t="shared" si="138"/>
        <v>#N/A</v>
      </c>
      <c r="P157" s="152" t="e">
        <f t="shared" si="138"/>
        <v>#N/A</v>
      </c>
      <c r="Q157" s="152" t="e">
        <f t="shared" si="138"/>
        <v>#N/A</v>
      </c>
      <c r="R157" s="152" t="e">
        <f t="shared" si="138"/>
        <v>#N/A</v>
      </c>
      <c r="S157" s="152" t="e">
        <f t="shared" si="138"/>
        <v>#N/A</v>
      </c>
      <c r="T157" s="152" t="e">
        <f t="shared" si="138"/>
        <v>#N/A</v>
      </c>
      <c r="U157" s="152" t="e">
        <f t="shared" si="138"/>
        <v>#N/A</v>
      </c>
      <c r="V157" s="152" t="e">
        <f t="shared" si="138"/>
        <v>#N/A</v>
      </c>
      <c r="W157" s="152" t="e">
        <f t="shared" si="138"/>
        <v>#N/A</v>
      </c>
      <c r="X157" s="152" t="e">
        <f t="shared" si="138"/>
        <v>#N/A</v>
      </c>
      <c r="Y157" s="152" t="e">
        <f t="shared" si="138"/>
        <v>#N/A</v>
      </c>
      <c r="Z157" s="152" t="e">
        <f t="shared" si="138"/>
        <v>#N/A</v>
      </c>
      <c r="AA157" s="152" t="e">
        <f t="shared" si="138"/>
        <v>#N/A</v>
      </c>
      <c r="AB157" s="152" t="e">
        <f t="shared" si="138"/>
        <v>#N/A</v>
      </c>
      <c r="AC157" s="152" t="e">
        <f t="shared" si="138"/>
        <v>#N/A</v>
      </c>
      <c r="AD157" s="152" t="e">
        <f t="shared" si="138"/>
        <v>#N/A</v>
      </c>
      <c r="AE157" s="152" t="e">
        <f t="shared" si="138"/>
        <v>#N/A</v>
      </c>
      <c r="AF157" s="152" t="e">
        <f t="shared" si="138"/>
        <v>#N/A</v>
      </c>
      <c r="AG157" s="152" t="e">
        <f t="shared" si="138"/>
        <v>#N/A</v>
      </c>
      <c r="AH157" s="152" t="e">
        <f t="shared" si="138"/>
        <v>#N/A</v>
      </c>
      <c r="AI157" s="152" t="e">
        <f t="shared" si="138"/>
        <v>#N/A</v>
      </c>
      <c r="AJ157" s="152" t="e">
        <f t="shared" si="138"/>
        <v>#N/A</v>
      </c>
      <c r="AK157" s="152" t="e">
        <f t="shared" si="138"/>
        <v>#N/A</v>
      </c>
      <c r="AL157" s="152" t="e">
        <f t="shared" si="138"/>
        <v>#N/A</v>
      </c>
      <c r="AM157" s="152" t="e">
        <f t="shared" si="138"/>
        <v>#N/A</v>
      </c>
    </row>
    <row r="158" spans="2:39" ht="14.25" customHeight="1" outlineLevel="1" x14ac:dyDescent="0.25">
      <c r="B158" s="84" t="str">
        <f t="shared" ref="B158:C158" si="139">+B75</f>
        <v>Oil Tanker</v>
      </c>
      <c r="C158" s="84" t="str">
        <f t="shared" si="139"/>
        <v>Default</v>
      </c>
      <c r="D158" s="152" t="e">
        <f t="shared" ref="D158:AM158" si="140">+D157</f>
        <v>#N/A</v>
      </c>
      <c r="E158" s="152" t="e">
        <f t="shared" si="140"/>
        <v>#N/A</v>
      </c>
      <c r="F158" s="152" t="e">
        <f t="shared" si="140"/>
        <v>#N/A</v>
      </c>
      <c r="G158" s="152" t="e">
        <f t="shared" si="140"/>
        <v>#N/A</v>
      </c>
      <c r="H158" s="152" t="e">
        <f t="shared" si="140"/>
        <v>#N/A</v>
      </c>
      <c r="I158" s="152" t="e">
        <f t="shared" si="140"/>
        <v>#N/A</v>
      </c>
      <c r="J158" s="152" t="e">
        <f t="shared" si="140"/>
        <v>#N/A</v>
      </c>
      <c r="K158" s="152" t="e">
        <f t="shared" si="140"/>
        <v>#N/A</v>
      </c>
      <c r="L158" s="152" t="e">
        <f t="shared" si="140"/>
        <v>#N/A</v>
      </c>
      <c r="M158" s="152" t="e">
        <f t="shared" si="140"/>
        <v>#N/A</v>
      </c>
      <c r="N158" s="152" t="e">
        <f t="shared" si="140"/>
        <v>#N/A</v>
      </c>
      <c r="O158" s="152" t="e">
        <f t="shared" si="140"/>
        <v>#N/A</v>
      </c>
      <c r="P158" s="152" t="e">
        <f t="shared" si="140"/>
        <v>#N/A</v>
      </c>
      <c r="Q158" s="152" t="e">
        <f t="shared" si="140"/>
        <v>#N/A</v>
      </c>
      <c r="R158" s="152" t="e">
        <f t="shared" si="140"/>
        <v>#N/A</v>
      </c>
      <c r="S158" s="152" t="e">
        <f t="shared" si="140"/>
        <v>#N/A</v>
      </c>
      <c r="T158" s="152" t="e">
        <f t="shared" si="140"/>
        <v>#N/A</v>
      </c>
      <c r="U158" s="152" t="e">
        <f t="shared" si="140"/>
        <v>#N/A</v>
      </c>
      <c r="V158" s="152" t="e">
        <f t="shared" si="140"/>
        <v>#N/A</v>
      </c>
      <c r="W158" s="152" t="e">
        <f t="shared" si="140"/>
        <v>#N/A</v>
      </c>
      <c r="X158" s="152" t="e">
        <f t="shared" si="140"/>
        <v>#N/A</v>
      </c>
      <c r="Y158" s="152" t="e">
        <f t="shared" si="140"/>
        <v>#N/A</v>
      </c>
      <c r="Z158" s="152" t="e">
        <f t="shared" si="140"/>
        <v>#N/A</v>
      </c>
      <c r="AA158" s="152" t="e">
        <f t="shared" si="140"/>
        <v>#N/A</v>
      </c>
      <c r="AB158" s="152" t="e">
        <f t="shared" si="140"/>
        <v>#N/A</v>
      </c>
      <c r="AC158" s="152" t="e">
        <f t="shared" si="140"/>
        <v>#N/A</v>
      </c>
      <c r="AD158" s="152" t="e">
        <f t="shared" si="140"/>
        <v>#N/A</v>
      </c>
      <c r="AE158" s="152" t="e">
        <f t="shared" si="140"/>
        <v>#N/A</v>
      </c>
      <c r="AF158" s="152" t="e">
        <f t="shared" si="140"/>
        <v>#N/A</v>
      </c>
      <c r="AG158" s="152" t="e">
        <f t="shared" si="140"/>
        <v>#N/A</v>
      </c>
      <c r="AH158" s="152" t="e">
        <f t="shared" si="140"/>
        <v>#N/A</v>
      </c>
      <c r="AI158" s="152" t="e">
        <f t="shared" si="140"/>
        <v>#N/A</v>
      </c>
      <c r="AJ158" s="152" t="e">
        <f t="shared" si="140"/>
        <v>#N/A</v>
      </c>
      <c r="AK158" s="152" t="e">
        <f t="shared" si="140"/>
        <v>#N/A</v>
      </c>
      <c r="AL158" s="152" t="e">
        <f t="shared" si="140"/>
        <v>#N/A</v>
      </c>
      <c r="AM158" s="152" t="e">
        <f t="shared" si="140"/>
        <v>#N/A</v>
      </c>
    </row>
    <row r="159" spans="2:39" ht="14.25" customHeight="1" outlineLevel="1" x14ac:dyDescent="0.25">
      <c r="B159" s="84" t="str">
        <f t="shared" ref="B159:C159" si="141">+B76</f>
        <v>Other Liquids Tankers</v>
      </c>
      <c r="C159" s="84" t="str">
        <f t="shared" si="141"/>
        <v>Default</v>
      </c>
      <c r="D159" s="152" t="e">
        <f t="shared" ref="D159:AM159" si="142">+D158</f>
        <v>#N/A</v>
      </c>
      <c r="E159" s="152" t="e">
        <f t="shared" si="142"/>
        <v>#N/A</v>
      </c>
      <c r="F159" s="152" t="e">
        <f t="shared" si="142"/>
        <v>#N/A</v>
      </c>
      <c r="G159" s="152" t="e">
        <f t="shared" si="142"/>
        <v>#N/A</v>
      </c>
      <c r="H159" s="152" t="e">
        <f t="shared" si="142"/>
        <v>#N/A</v>
      </c>
      <c r="I159" s="152" t="e">
        <f t="shared" si="142"/>
        <v>#N/A</v>
      </c>
      <c r="J159" s="152" t="e">
        <f t="shared" si="142"/>
        <v>#N/A</v>
      </c>
      <c r="K159" s="152" t="e">
        <f t="shared" si="142"/>
        <v>#N/A</v>
      </c>
      <c r="L159" s="152" t="e">
        <f t="shared" si="142"/>
        <v>#N/A</v>
      </c>
      <c r="M159" s="152" t="e">
        <f t="shared" si="142"/>
        <v>#N/A</v>
      </c>
      <c r="N159" s="152" t="e">
        <f t="shared" si="142"/>
        <v>#N/A</v>
      </c>
      <c r="O159" s="152" t="e">
        <f t="shared" si="142"/>
        <v>#N/A</v>
      </c>
      <c r="P159" s="152" t="e">
        <f t="shared" si="142"/>
        <v>#N/A</v>
      </c>
      <c r="Q159" s="152" t="e">
        <f t="shared" si="142"/>
        <v>#N/A</v>
      </c>
      <c r="R159" s="152" t="e">
        <f t="shared" si="142"/>
        <v>#N/A</v>
      </c>
      <c r="S159" s="152" t="e">
        <f t="shared" si="142"/>
        <v>#N/A</v>
      </c>
      <c r="T159" s="152" t="e">
        <f t="shared" si="142"/>
        <v>#N/A</v>
      </c>
      <c r="U159" s="152" t="e">
        <f t="shared" si="142"/>
        <v>#N/A</v>
      </c>
      <c r="V159" s="152" t="e">
        <f t="shared" si="142"/>
        <v>#N/A</v>
      </c>
      <c r="W159" s="152" t="e">
        <f t="shared" si="142"/>
        <v>#N/A</v>
      </c>
      <c r="X159" s="152" t="e">
        <f t="shared" si="142"/>
        <v>#N/A</v>
      </c>
      <c r="Y159" s="152" t="e">
        <f t="shared" si="142"/>
        <v>#N/A</v>
      </c>
      <c r="Z159" s="152" t="e">
        <f t="shared" si="142"/>
        <v>#N/A</v>
      </c>
      <c r="AA159" s="152" t="e">
        <f t="shared" si="142"/>
        <v>#N/A</v>
      </c>
      <c r="AB159" s="152" t="e">
        <f t="shared" si="142"/>
        <v>#N/A</v>
      </c>
      <c r="AC159" s="152" t="e">
        <f t="shared" si="142"/>
        <v>#N/A</v>
      </c>
      <c r="AD159" s="152" t="e">
        <f t="shared" si="142"/>
        <v>#N/A</v>
      </c>
      <c r="AE159" s="152" t="e">
        <f t="shared" si="142"/>
        <v>#N/A</v>
      </c>
      <c r="AF159" s="152" t="e">
        <f t="shared" si="142"/>
        <v>#N/A</v>
      </c>
      <c r="AG159" s="152" t="e">
        <f t="shared" si="142"/>
        <v>#N/A</v>
      </c>
      <c r="AH159" s="152" t="e">
        <f t="shared" si="142"/>
        <v>#N/A</v>
      </c>
      <c r="AI159" s="152" t="e">
        <f t="shared" si="142"/>
        <v>#N/A</v>
      </c>
      <c r="AJ159" s="152" t="e">
        <f t="shared" si="142"/>
        <v>#N/A</v>
      </c>
      <c r="AK159" s="152" t="e">
        <f t="shared" si="142"/>
        <v>#N/A</v>
      </c>
      <c r="AL159" s="152" t="e">
        <f t="shared" si="142"/>
        <v>#N/A</v>
      </c>
      <c r="AM159" s="152" t="e">
        <f t="shared" si="142"/>
        <v>#N/A</v>
      </c>
    </row>
    <row r="160" spans="2:39" ht="14.25" customHeight="1" outlineLevel="1" x14ac:dyDescent="0.25">
      <c r="B160" s="84" t="str">
        <f t="shared" ref="B160:C160" si="143">+B77</f>
        <v>Ferry Passenger Only</v>
      </c>
      <c r="C160" s="84" t="str">
        <f t="shared" si="143"/>
        <v>Default</v>
      </c>
      <c r="D160" s="152" t="e">
        <f t="shared" ref="D160:AM160" si="144">+D159</f>
        <v>#N/A</v>
      </c>
      <c r="E160" s="152" t="e">
        <f t="shared" si="144"/>
        <v>#N/A</v>
      </c>
      <c r="F160" s="152" t="e">
        <f t="shared" si="144"/>
        <v>#N/A</v>
      </c>
      <c r="G160" s="152" t="e">
        <f t="shared" si="144"/>
        <v>#N/A</v>
      </c>
      <c r="H160" s="152" t="e">
        <f t="shared" si="144"/>
        <v>#N/A</v>
      </c>
      <c r="I160" s="152" t="e">
        <f t="shared" si="144"/>
        <v>#N/A</v>
      </c>
      <c r="J160" s="152" t="e">
        <f t="shared" si="144"/>
        <v>#N/A</v>
      </c>
      <c r="K160" s="152" t="e">
        <f t="shared" si="144"/>
        <v>#N/A</v>
      </c>
      <c r="L160" s="152" t="e">
        <f t="shared" si="144"/>
        <v>#N/A</v>
      </c>
      <c r="M160" s="152" t="e">
        <f t="shared" si="144"/>
        <v>#N/A</v>
      </c>
      <c r="N160" s="152" t="e">
        <f t="shared" si="144"/>
        <v>#N/A</v>
      </c>
      <c r="O160" s="152" t="e">
        <f t="shared" si="144"/>
        <v>#N/A</v>
      </c>
      <c r="P160" s="152" t="e">
        <f t="shared" si="144"/>
        <v>#N/A</v>
      </c>
      <c r="Q160" s="152" t="e">
        <f t="shared" si="144"/>
        <v>#N/A</v>
      </c>
      <c r="R160" s="152" t="e">
        <f t="shared" si="144"/>
        <v>#N/A</v>
      </c>
      <c r="S160" s="152" t="e">
        <f t="shared" si="144"/>
        <v>#N/A</v>
      </c>
      <c r="T160" s="152" t="e">
        <f t="shared" si="144"/>
        <v>#N/A</v>
      </c>
      <c r="U160" s="152" t="e">
        <f t="shared" si="144"/>
        <v>#N/A</v>
      </c>
      <c r="V160" s="152" t="e">
        <f t="shared" si="144"/>
        <v>#N/A</v>
      </c>
      <c r="W160" s="152" t="e">
        <f t="shared" si="144"/>
        <v>#N/A</v>
      </c>
      <c r="X160" s="152" t="e">
        <f t="shared" si="144"/>
        <v>#N/A</v>
      </c>
      <c r="Y160" s="152" t="e">
        <f t="shared" si="144"/>
        <v>#N/A</v>
      </c>
      <c r="Z160" s="152" t="e">
        <f t="shared" si="144"/>
        <v>#N/A</v>
      </c>
      <c r="AA160" s="152" t="e">
        <f t="shared" si="144"/>
        <v>#N/A</v>
      </c>
      <c r="AB160" s="152" t="e">
        <f t="shared" si="144"/>
        <v>#N/A</v>
      </c>
      <c r="AC160" s="152" t="e">
        <f t="shared" si="144"/>
        <v>#N/A</v>
      </c>
      <c r="AD160" s="152" t="e">
        <f t="shared" si="144"/>
        <v>#N/A</v>
      </c>
      <c r="AE160" s="152" t="e">
        <f t="shared" si="144"/>
        <v>#N/A</v>
      </c>
      <c r="AF160" s="152" t="e">
        <f t="shared" si="144"/>
        <v>#N/A</v>
      </c>
      <c r="AG160" s="152" t="e">
        <f t="shared" si="144"/>
        <v>#N/A</v>
      </c>
      <c r="AH160" s="152" t="e">
        <f t="shared" si="144"/>
        <v>#N/A</v>
      </c>
      <c r="AI160" s="152" t="e">
        <f t="shared" si="144"/>
        <v>#N/A</v>
      </c>
      <c r="AJ160" s="152" t="e">
        <f t="shared" si="144"/>
        <v>#N/A</v>
      </c>
      <c r="AK160" s="152" t="e">
        <f t="shared" si="144"/>
        <v>#N/A</v>
      </c>
      <c r="AL160" s="152" t="e">
        <f t="shared" si="144"/>
        <v>#N/A</v>
      </c>
      <c r="AM160" s="152" t="e">
        <f t="shared" si="144"/>
        <v>#N/A</v>
      </c>
    </row>
    <row r="161" spans="2:39" ht="14.25" customHeight="1" outlineLevel="1" x14ac:dyDescent="0.25">
      <c r="B161" s="84" t="str">
        <f t="shared" ref="B161:C161" si="145">+B78</f>
        <v>Cruise</v>
      </c>
      <c r="C161" s="84" t="str">
        <f t="shared" si="145"/>
        <v>Default</v>
      </c>
      <c r="D161" s="152" t="e">
        <f t="shared" ref="D161:AM161" si="146">+D160</f>
        <v>#N/A</v>
      </c>
      <c r="E161" s="152" t="e">
        <f t="shared" si="146"/>
        <v>#N/A</v>
      </c>
      <c r="F161" s="152" t="e">
        <f t="shared" si="146"/>
        <v>#N/A</v>
      </c>
      <c r="G161" s="152" t="e">
        <f t="shared" si="146"/>
        <v>#N/A</v>
      </c>
      <c r="H161" s="152" t="e">
        <f t="shared" si="146"/>
        <v>#N/A</v>
      </c>
      <c r="I161" s="152" t="e">
        <f t="shared" si="146"/>
        <v>#N/A</v>
      </c>
      <c r="J161" s="152" t="e">
        <f t="shared" si="146"/>
        <v>#N/A</v>
      </c>
      <c r="K161" s="152" t="e">
        <f t="shared" si="146"/>
        <v>#N/A</v>
      </c>
      <c r="L161" s="152" t="e">
        <f t="shared" si="146"/>
        <v>#N/A</v>
      </c>
      <c r="M161" s="152" t="e">
        <f t="shared" si="146"/>
        <v>#N/A</v>
      </c>
      <c r="N161" s="152" t="e">
        <f t="shared" si="146"/>
        <v>#N/A</v>
      </c>
      <c r="O161" s="152" t="e">
        <f t="shared" si="146"/>
        <v>#N/A</v>
      </c>
      <c r="P161" s="152" t="e">
        <f t="shared" si="146"/>
        <v>#N/A</v>
      </c>
      <c r="Q161" s="152" t="e">
        <f t="shared" si="146"/>
        <v>#N/A</v>
      </c>
      <c r="R161" s="152" t="e">
        <f t="shared" si="146"/>
        <v>#N/A</v>
      </c>
      <c r="S161" s="152" t="e">
        <f t="shared" si="146"/>
        <v>#N/A</v>
      </c>
      <c r="T161" s="152" t="e">
        <f t="shared" si="146"/>
        <v>#N/A</v>
      </c>
      <c r="U161" s="152" t="e">
        <f t="shared" si="146"/>
        <v>#N/A</v>
      </c>
      <c r="V161" s="152" t="e">
        <f t="shared" si="146"/>
        <v>#N/A</v>
      </c>
      <c r="W161" s="152" t="e">
        <f t="shared" si="146"/>
        <v>#N/A</v>
      </c>
      <c r="X161" s="152" t="e">
        <f t="shared" si="146"/>
        <v>#N/A</v>
      </c>
      <c r="Y161" s="152" t="e">
        <f t="shared" si="146"/>
        <v>#N/A</v>
      </c>
      <c r="Z161" s="152" t="e">
        <f t="shared" si="146"/>
        <v>#N/A</v>
      </c>
      <c r="AA161" s="152" t="e">
        <f t="shared" si="146"/>
        <v>#N/A</v>
      </c>
      <c r="AB161" s="152" t="e">
        <f t="shared" si="146"/>
        <v>#N/A</v>
      </c>
      <c r="AC161" s="152" t="e">
        <f t="shared" si="146"/>
        <v>#N/A</v>
      </c>
      <c r="AD161" s="152" t="e">
        <f t="shared" si="146"/>
        <v>#N/A</v>
      </c>
      <c r="AE161" s="152" t="e">
        <f t="shared" si="146"/>
        <v>#N/A</v>
      </c>
      <c r="AF161" s="152" t="e">
        <f t="shared" si="146"/>
        <v>#N/A</v>
      </c>
      <c r="AG161" s="152" t="e">
        <f t="shared" si="146"/>
        <v>#N/A</v>
      </c>
      <c r="AH161" s="152" t="e">
        <f t="shared" si="146"/>
        <v>#N/A</v>
      </c>
      <c r="AI161" s="152" t="e">
        <f t="shared" si="146"/>
        <v>#N/A</v>
      </c>
      <c r="AJ161" s="152" t="e">
        <f t="shared" si="146"/>
        <v>#N/A</v>
      </c>
      <c r="AK161" s="152" t="e">
        <f t="shared" si="146"/>
        <v>#N/A</v>
      </c>
      <c r="AL161" s="152" t="e">
        <f t="shared" si="146"/>
        <v>#N/A</v>
      </c>
      <c r="AM161" s="152" t="e">
        <f t="shared" si="146"/>
        <v>#N/A</v>
      </c>
    </row>
    <row r="162" spans="2:39" ht="14.25" customHeight="1" outlineLevel="1" x14ac:dyDescent="0.25">
      <c r="B162" s="84" t="str">
        <f t="shared" ref="B162:C162" si="147">+B79</f>
        <v>Ferry RoRo and Passenger</v>
      </c>
      <c r="C162" s="84" t="str">
        <f t="shared" si="147"/>
        <v>Default</v>
      </c>
      <c r="D162" s="152" t="e">
        <f t="shared" ref="D162:AM162" si="148">+D161</f>
        <v>#N/A</v>
      </c>
      <c r="E162" s="152" t="e">
        <f t="shared" si="148"/>
        <v>#N/A</v>
      </c>
      <c r="F162" s="152" t="e">
        <f t="shared" si="148"/>
        <v>#N/A</v>
      </c>
      <c r="G162" s="152" t="e">
        <f t="shared" si="148"/>
        <v>#N/A</v>
      </c>
      <c r="H162" s="152" t="e">
        <f t="shared" si="148"/>
        <v>#N/A</v>
      </c>
      <c r="I162" s="152" t="e">
        <f t="shared" si="148"/>
        <v>#N/A</v>
      </c>
      <c r="J162" s="152" t="e">
        <f t="shared" si="148"/>
        <v>#N/A</v>
      </c>
      <c r="K162" s="152" t="e">
        <f t="shared" si="148"/>
        <v>#N/A</v>
      </c>
      <c r="L162" s="152" t="e">
        <f t="shared" si="148"/>
        <v>#N/A</v>
      </c>
      <c r="M162" s="152" t="e">
        <f t="shared" si="148"/>
        <v>#N/A</v>
      </c>
      <c r="N162" s="152" t="e">
        <f t="shared" si="148"/>
        <v>#N/A</v>
      </c>
      <c r="O162" s="152" t="e">
        <f t="shared" si="148"/>
        <v>#N/A</v>
      </c>
      <c r="P162" s="152" t="e">
        <f t="shared" si="148"/>
        <v>#N/A</v>
      </c>
      <c r="Q162" s="152" t="e">
        <f t="shared" si="148"/>
        <v>#N/A</v>
      </c>
      <c r="R162" s="152" t="e">
        <f t="shared" si="148"/>
        <v>#N/A</v>
      </c>
      <c r="S162" s="152" t="e">
        <f t="shared" si="148"/>
        <v>#N/A</v>
      </c>
      <c r="T162" s="152" t="e">
        <f t="shared" si="148"/>
        <v>#N/A</v>
      </c>
      <c r="U162" s="152" t="e">
        <f t="shared" si="148"/>
        <v>#N/A</v>
      </c>
      <c r="V162" s="152" t="e">
        <f t="shared" si="148"/>
        <v>#N/A</v>
      </c>
      <c r="W162" s="152" t="e">
        <f t="shared" si="148"/>
        <v>#N/A</v>
      </c>
      <c r="X162" s="152" t="e">
        <f t="shared" si="148"/>
        <v>#N/A</v>
      </c>
      <c r="Y162" s="152" t="e">
        <f t="shared" si="148"/>
        <v>#N/A</v>
      </c>
      <c r="Z162" s="152" t="e">
        <f t="shared" si="148"/>
        <v>#N/A</v>
      </c>
      <c r="AA162" s="152" t="e">
        <f t="shared" si="148"/>
        <v>#N/A</v>
      </c>
      <c r="AB162" s="152" t="e">
        <f t="shared" si="148"/>
        <v>#N/A</v>
      </c>
      <c r="AC162" s="152" t="e">
        <f t="shared" si="148"/>
        <v>#N/A</v>
      </c>
      <c r="AD162" s="152" t="e">
        <f t="shared" si="148"/>
        <v>#N/A</v>
      </c>
      <c r="AE162" s="152" t="e">
        <f t="shared" si="148"/>
        <v>#N/A</v>
      </c>
      <c r="AF162" s="152" t="e">
        <f t="shared" si="148"/>
        <v>#N/A</v>
      </c>
      <c r="AG162" s="152" t="e">
        <f t="shared" si="148"/>
        <v>#N/A</v>
      </c>
      <c r="AH162" s="152" t="e">
        <f t="shared" si="148"/>
        <v>#N/A</v>
      </c>
      <c r="AI162" s="152" t="e">
        <f t="shared" si="148"/>
        <v>#N/A</v>
      </c>
      <c r="AJ162" s="152" t="e">
        <f t="shared" si="148"/>
        <v>#N/A</v>
      </c>
      <c r="AK162" s="152" t="e">
        <f t="shared" si="148"/>
        <v>#N/A</v>
      </c>
      <c r="AL162" s="152" t="e">
        <f t="shared" si="148"/>
        <v>#N/A</v>
      </c>
      <c r="AM162" s="152" t="e">
        <f t="shared" si="148"/>
        <v>#N/A</v>
      </c>
    </row>
    <row r="163" spans="2:39" ht="14.25" customHeight="1" outlineLevel="1" x14ac:dyDescent="0.25">
      <c r="B163" s="84" t="str">
        <f t="shared" ref="B163:C163" si="149">+B80</f>
        <v>Refrigerated Bulk</v>
      </c>
      <c r="C163" s="84" t="str">
        <f t="shared" si="149"/>
        <v>Default</v>
      </c>
      <c r="D163" s="152" t="e">
        <f t="shared" ref="D163:AM163" si="150">+D162</f>
        <v>#N/A</v>
      </c>
      <c r="E163" s="152" t="e">
        <f t="shared" si="150"/>
        <v>#N/A</v>
      </c>
      <c r="F163" s="152" t="e">
        <f t="shared" si="150"/>
        <v>#N/A</v>
      </c>
      <c r="G163" s="152" t="e">
        <f t="shared" si="150"/>
        <v>#N/A</v>
      </c>
      <c r="H163" s="152" t="e">
        <f t="shared" si="150"/>
        <v>#N/A</v>
      </c>
      <c r="I163" s="152" t="e">
        <f t="shared" si="150"/>
        <v>#N/A</v>
      </c>
      <c r="J163" s="152" t="e">
        <f t="shared" si="150"/>
        <v>#N/A</v>
      </c>
      <c r="K163" s="152" t="e">
        <f t="shared" si="150"/>
        <v>#N/A</v>
      </c>
      <c r="L163" s="152" t="e">
        <f t="shared" si="150"/>
        <v>#N/A</v>
      </c>
      <c r="M163" s="152" t="e">
        <f t="shared" si="150"/>
        <v>#N/A</v>
      </c>
      <c r="N163" s="152" t="e">
        <f t="shared" si="150"/>
        <v>#N/A</v>
      </c>
      <c r="O163" s="152" t="e">
        <f t="shared" si="150"/>
        <v>#N/A</v>
      </c>
      <c r="P163" s="152" t="e">
        <f t="shared" si="150"/>
        <v>#N/A</v>
      </c>
      <c r="Q163" s="152" t="e">
        <f t="shared" si="150"/>
        <v>#N/A</v>
      </c>
      <c r="R163" s="152" t="e">
        <f t="shared" si="150"/>
        <v>#N/A</v>
      </c>
      <c r="S163" s="152" t="e">
        <f t="shared" si="150"/>
        <v>#N/A</v>
      </c>
      <c r="T163" s="152" t="e">
        <f t="shared" si="150"/>
        <v>#N/A</v>
      </c>
      <c r="U163" s="152" t="e">
        <f t="shared" si="150"/>
        <v>#N/A</v>
      </c>
      <c r="V163" s="152" t="e">
        <f t="shared" si="150"/>
        <v>#N/A</v>
      </c>
      <c r="W163" s="152" t="e">
        <f t="shared" si="150"/>
        <v>#N/A</v>
      </c>
      <c r="X163" s="152" t="e">
        <f t="shared" si="150"/>
        <v>#N/A</v>
      </c>
      <c r="Y163" s="152" t="e">
        <f t="shared" si="150"/>
        <v>#N/A</v>
      </c>
      <c r="Z163" s="152" t="e">
        <f t="shared" si="150"/>
        <v>#N/A</v>
      </c>
      <c r="AA163" s="152" t="e">
        <f t="shared" si="150"/>
        <v>#N/A</v>
      </c>
      <c r="AB163" s="152" t="e">
        <f t="shared" si="150"/>
        <v>#N/A</v>
      </c>
      <c r="AC163" s="152" t="e">
        <f t="shared" si="150"/>
        <v>#N/A</v>
      </c>
      <c r="AD163" s="152" t="e">
        <f t="shared" si="150"/>
        <v>#N/A</v>
      </c>
      <c r="AE163" s="152" t="e">
        <f t="shared" si="150"/>
        <v>#N/A</v>
      </c>
      <c r="AF163" s="152" t="e">
        <f t="shared" si="150"/>
        <v>#N/A</v>
      </c>
      <c r="AG163" s="152" t="e">
        <f t="shared" si="150"/>
        <v>#N/A</v>
      </c>
      <c r="AH163" s="152" t="e">
        <f t="shared" si="150"/>
        <v>#N/A</v>
      </c>
      <c r="AI163" s="152" t="e">
        <f t="shared" si="150"/>
        <v>#N/A</v>
      </c>
      <c r="AJ163" s="152" t="e">
        <f t="shared" si="150"/>
        <v>#N/A</v>
      </c>
      <c r="AK163" s="152" t="e">
        <f t="shared" si="150"/>
        <v>#N/A</v>
      </c>
      <c r="AL163" s="152" t="e">
        <f t="shared" si="150"/>
        <v>#N/A</v>
      </c>
      <c r="AM163" s="152" t="e">
        <f t="shared" si="150"/>
        <v>#N/A</v>
      </c>
    </row>
    <row r="164" spans="2:39" ht="14.25" customHeight="1" outlineLevel="1" x14ac:dyDescent="0.25">
      <c r="B164" s="84" t="str">
        <f t="shared" ref="B164:C164" si="151">+B81</f>
        <v>RoRo</v>
      </c>
      <c r="C164" s="84" t="str">
        <f t="shared" si="151"/>
        <v>Default</v>
      </c>
      <c r="D164" s="152" t="e">
        <f t="shared" ref="D164:AM164" si="152">+D163</f>
        <v>#N/A</v>
      </c>
      <c r="E164" s="152" t="e">
        <f t="shared" si="152"/>
        <v>#N/A</v>
      </c>
      <c r="F164" s="152" t="e">
        <f t="shared" si="152"/>
        <v>#N/A</v>
      </c>
      <c r="G164" s="152" t="e">
        <f t="shared" si="152"/>
        <v>#N/A</v>
      </c>
      <c r="H164" s="152" t="e">
        <f t="shared" si="152"/>
        <v>#N/A</v>
      </c>
      <c r="I164" s="152" t="e">
        <f t="shared" si="152"/>
        <v>#N/A</v>
      </c>
      <c r="J164" s="152" t="e">
        <f t="shared" si="152"/>
        <v>#N/A</v>
      </c>
      <c r="K164" s="152" t="e">
        <f t="shared" si="152"/>
        <v>#N/A</v>
      </c>
      <c r="L164" s="152" t="e">
        <f t="shared" si="152"/>
        <v>#N/A</v>
      </c>
      <c r="M164" s="152" t="e">
        <f t="shared" si="152"/>
        <v>#N/A</v>
      </c>
      <c r="N164" s="152" t="e">
        <f t="shared" si="152"/>
        <v>#N/A</v>
      </c>
      <c r="O164" s="152" t="e">
        <f t="shared" si="152"/>
        <v>#N/A</v>
      </c>
      <c r="P164" s="152" t="e">
        <f t="shared" si="152"/>
        <v>#N/A</v>
      </c>
      <c r="Q164" s="152" t="e">
        <f t="shared" si="152"/>
        <v>#N/A</v>
      </c>
      <c r="R164" s="152" t="e">
        <f t="shared" si="152"/>
        <v>#N/A</v>
      </c>
      <c r="S164" s="152" t="e">
        <f t="shared" si="152"/>
        <v>#N/A</v>
      </c>
      <c r="T164" s="152" t="e">
        <f t="shared" si="152"/>
        <v>#N/A</v>
      </c>
      <c r="U164" s="152" t="e">
        <f t="shared" si="152"/>
        <v>#N/A</v>
      </c>
      <c r="V164" s="152" t="e">
        <f t="shared" si="152"/>
        <v>#N/A</v>
      </c>
      <c r="W164" s="152" t="e">
        <f t="shared" si="152"/>
        <v>#N/A</v>
      </c>
      <c r="X164" s="152" t="e">
        <f t="shared" si="152"/>
        <v>#N/A</v>
      </c>
      <c r="Y164" s="152" t="e">
        <f t="shared" si="152"/>
        <v>#N/A</v>
      </c>
      <c r="Z164" s="152" t="e">
        <f t="shared" si="152"/>
        <v>#N/A</v>
      </c>
      <c r="AA164" s="152" t="e">
        <f t="shared" si="152"/>
        <v>#N/A</v>
      </c>
      <c r="AB164" s="152" t="e">
        <f t="shared" si="152"/>
        <v>#N/A</v>
      </c>
      <c r="AC164" s="152" t="e">
        <f t="shared" si="152"/>
        <v>#N/A</v>
      </c>
      <c r="AD164" s="152" t="e">
        <f t="shared" si="152"/>
        <v>#N/A</v>
      </c>
      <c r="AE164" s="152" t="e">
        <f t="shared" si="152"/>
        <v>#N/A</v>
      </c>
      <c r="AF164" s="152" t="e">
        <f t="shared" si="152"/>
        <v>#N/A</v>
      </c>
      <c r="AG164" s="152" t="e">
        <f t="shared" si="152"/>
        <v>#N/A</v>
      </c>
      <c r="AH164" s="152" t="e">
        <f t="shared" si="152"/>
        <v>#N/A</v>
      </c>
      <c r="AI164" s="152" t="e">
        <f t="shared" si="152"/>
        <v>#N/A</v>
      </c>
      <c r="AJ164" s="152" t="e">
        <f t="shared" si="152"/>
        <v>#N/A</v>
      </c>
      <c r="AK164" s="152" t="e">
        <f t="shared" si="152"/>
        <v>#N/A</v>
      </c>
      <c r="AL164" s="152" t="e">
        <f t="shared" si="152"/>
        <v>#N/A</v>
      </c>
      <c r="AM164" s="152" t="e">
        <f t="shared" si="152"/>
        <v>#N/A</v>
      </c>
    </row>
    <row r="165" spans="2:39" ht="14.25" customHeight="1" outlineLevel="1" x14ac:dyDescent="0.25">
      <c r="B165" s="84" t="str">
        <f t="shared" ref="B165:C165" si="153">+B82</f>
        <v>Vehicle Carrier</v>
      </c>
      <c r="C165" s="84" t="str">
        <f t="shared" si="153"/>
        <v>Default</v>
      </c>
      <c r="D165" s="152" t="e">
        <f t="shared" ref="D165:AM165" si="154">+D164</f>
        <v>#N/A</v>
      </c>
      <c r="E165" s="152" t="e">
        <f t="shared" si="154"/>
        <v>#N/A</v>
      </c>
      <c r="F165" s="152" t="e">
        <f t="shared" si="154"/>
        <v>#N/A</v>
      </c>
      <c r="G165" s="152" t="e">
        <f t="shared" si="154"/>
        <v>#N/A</v>
      </c>
      <c r="H165" s="152" t="e">
        <f t="shared" si="154"/>
        <v>#N/A</v>
      </c>
      <c r="I165" s="152" t="e">
        <f t="shared" si="154"/>
        <v>#N/A</v>
      </c>
      <c r="J165" s="152" t="e">
        <f t="shared" si="154"/>
        <v>#N/A</v>
      </c>
      <c r="K165" s="152" t="e">
        <f t="shared" si="154"/>
        <v>#N/A</v>
      </c>
      <c r="L165" s="152" t="e">
        <f t="shared" si="154"/>
        <v>#N/A</v>
      </c>
      <c r="M165" s="152" t="e">
        <f t="shared" si="154"/>
        <v>#N/A</v>
      </c>
      <c r="N165" s="152" t="e">
        <f t="shared" si="154"/>
        <v>#N/A</v>
      </c>
      <c r="O165" s="152" t="e">
        <f t="shared" si="154"/>
        <v>#N/A</v>
      </c>
      <c r="P165" s="152" t="e">
        <f t="shared" si="154"/>
        <v>#N/A</v>
      </c>
      <c r="Q165" s="152" t="e">
        <f t="shared" si="154"/>
        <v>#N/A</v>
      </c>
      <c r="R165" s="152" t="e">
        <f t="shared" si="154"/>
        <v>#N/A</v>
      </c>
      <c r="S165" s="152" t="e">
        <f t="shared" si="154"/>
        <v>#N/A</v>
      </c>
      <c r="T165" s="152" t="e">
        <f t="shared" si="154"/>
        <v>#N/A</v>
      </c>
      <c r="U165" s="152" t="e">
        <f t="shared" si="154"/>
        <v>#N/A</v>
      </c>
      <c r="V165" s="152" t="e">
        <f t="shared" si="154"/>
        <v>#N/A</v>
      </c>
      <c r="W165" s="152" t="e">
        <f t="shared" si="154"/>
        <v>#N/A</v>
      </c>
      <c r="X165" s="152" t="e">
        <f t="shared" si="154"/>
        <v>#N/A</v>
      </c>
      <c r="Y165" s="152" t="e">
        <f t="shared" si="154"/>
        <v>#N/A</v>
      </c>
      <c r="Z165" s="152" t="e">
        <f t="shared" si="154"/>
        <v>#N/A</v>
      </c>
      <c r="AA165" s="152" t="e">
        <f t="shared" si="154"/>
        <v>#N/A</v>
      </c>
      <c r="AB165" s="152" t="e">
        <f t="shared" si="154"/>
        <v>#N/A</v>
      </c>
      <c r="AC165" s="152" t="e">
        <f t="shared" si="154"/>
        <v>#N/A</v>
      </c>
      <c r="AD165" s="152" t="e">
        <f t="shared" si="154"/>
        <v>#N/A</v>
      </c>
      <c r="AE165" s="152" t="e">
        <f t="shared" si="154"/>
        <v>#N/A</v>
      </c>
      <c r="AF165" s="152" t="e">
        <f t="shared" si="154"/>
        <v>#N/A</v>
      </c>
      <c r="AG165" s="152" t="e">
        <f t="shared" si="154"/>
        <v>#N/A</v>
      </c>
      <c r="AH165" s="152" t="e">
        <f t="shared" si="154"/>
        <v>#N/A</v>
      </c>
      <c r="AI165" s="152" t="e">
        <f t="shared" si="154"/>
        <v>#N/A</v>
      </c>
      <c r="AJ165" s="152" t="e">
        <f t="shared" si="154"/>
        <v>#N/A</v>
      </c>
      <c r="AK165" s="152" t="e">
        <f t="shared" si="154"/>
        <v>#N/A</v>
      </c>
      <c r="AL165" s="152" t="e">
        <f t="shared" si="154"/>
        <v>#N/A</v>
      </c>
      <c r="AM165" s="152" t="e">
        <f t="shared" si="154"/>
        <v>#N/A</v>
      </c>
    </row>
    <row r="166" spans="2:39" ht="14.25" customHeight="1" outlineLevel="1" x14ac:dyDescent="0.25">
      <c r="B166" s="84" t="str">
        <f t="shared" ref="B166:C166" si="155">+B83</f>
        <v>Offshore</v>
      </c>
      <c r="C166" s="84" t="str">
        <f t="shared" si="155"/>
        <v>Default</v>
      </c>
      <c r="D166" s="152" t="e">
        <f t="shared" ref="D166:AM166" si="156">+D165</f>
        <v>#N/A</v>
      </c>
      <c r="E166" s="152" t="e">
        <f t="shared" si="156"/>
        <v>#N/A</v>
      </c>
      <c r="F166" s="152" t="e">
        <f t="shared" si="156"/>
        <v>#N/A</v>
      </c>
      <c r="G166" s="152" t="e">
        <f t="shared" si="156"/>
        <v>#N/A</v>
      </c>
      <c r="H166" s="152" t="e">
        <f t="shared" si="156"/>
        <v>#N/A</v>
      </c>
      <c r="I166" s="152" t="e">
        <f t="shared" si="156"/>
        <v>#N/A</v>
      </c>
      <c r="J166" s="152" t="e">
        <f t="shared" si="156"/>
        <v>#N/A</v>
      </c>
      <c r="K166" s="152" t="e">
        <f t="shared" si="156"/>
        <v>#N/A</v>
      </c>
      <c r="L166" s="152" t="e">
        <f t="shared" si="156"/>
        <v>#N/A</v>
      </c>
      <c r="M166" s="152" t="e">
        <f t="shared" si="156"/>
        <v>#N/A</v>
      </c>
      <c r="N166" s="152" t="e">
        <f t="shared" si="156"/>
        <v>#N/A</v>
      </c>
      <c r="O166" s="152" t="e">
        <f t="shared" si="156"/>
        <v>#N/A</v>
      </c>
      <c r="P166" s="152" t="e">
        <f t="shared" si="156"/>
        <v>#N/A</v>
      </c>
      <c r="Q166" s="152" t="e">
        <f t="shared" si="156"/>
        <v>#N/A</v>
      </c>
      <c r="R166" s="152" t="e">
        <f t="shared" si="156"/>
        <v>#N/A</v>
      </c>
      <c r="S166" s="152" t="e">
        <f t="shared" si="156"/>
        <v>#N/A</v>
      </c>
      <c r="T166" s="152" t="e">
        <f t="shared" si="156"/>
        <v>#N/A</v>
      </c>
      <c r="U166" s="152" t="e">
        <f t="shared" si="156"/>
        <v>#N/A</v>
      </c>
      <c r="V166" s="152" t="e">
        <f t="shared" si="156"/>
        <v>#N/A</v>
      </c>
      <c r="W166" s="152" t="e">
        <f t="shared" si="156"/>
        <v>#N/A</v>
      </c>
      <c r="X166" s="152" t="e">
        <f t="shared" si="156"/>
        <v>#N/A</v>
      </c>
      <c r="Y166" s="152" t="e">
        <f t="shared" si="156"/>
        <v>#N/A</v>
      </c>
      <c r="Z166" s="152" t="e">
        <f t="shared" si="156"/>
        <v>#N/A</v>
      </c>
      <c r="AA166" s="152" t="e">
        <f t="shared" si="156"/>
        <v>#N/A</v>
      </c>
      <c r="AB166" s="152" t="e">
        <f t="shared" si="156"/>
        <v>#N/A</v>
      </c>
      <c r="AC166" s="152" t="e">
        <f t="shared" si="156"/>
        <v>#N/A</v>
      </c>
      <c r="AD166" s="152" t="e">
        <f t="shared" si="156"/>
        <v>#N/A</v>
      </c>
      <c r="AE166" s="152" t="e">
        <f t="shared" si="156"/>
        <v>#N/A</v>
      </c>
      <c r="AF166" s="152" t="e">
        <f t="shared" si="156"/>
        <v>#N/A</v>
      </c>
      <c r="AG166" s="152" t="e">
        <f t="shared" si="156"/>
        <v>#N/A</v>
      </c>
      <c r="AH166" s="152" t="e">
        <f t="shared" si="156"/>
        <v>#N/A</v>
      </c>
      <c r="AI166" s="152" t="e">
        <f t="shared" si="156"/>
        <v>#N/A</v>
      </c>
      <c r="AJ166" s="152" t="e">
        <f t="shared" si="156"/>
        <v>#N/A</v>
      </c>
      <c r="AK166" s="152" t="e">
        <f t="shared" si="156"/>
        <v>#N/A</v>
      </c>
      <c r="AL166" s="152" t="e">
        <f t="shared" si="156"/>
        <v>#N/A</v>
      </c>
      <c r="AM166" s="152" t="e">
        <f t="shared" si="156"/>
        <v>#N/A</v>
      </c>
    </row>
    <row r="167" spans="2:39" ht="14.25" customHeight="1" x14ac:dyDescent="0.25"/>
    <row r="168" spans="2:39" ht="14.25" customHeight="1" x14ac:dyDescent="0.25">
      <c r="B168" s="135" t="s">
        <v>100</v>
      </c>
      <c r="C168" s="135"/>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2:39" ht="14.25" customHeight="1" x14ac:dyDescent="0.25">
      <c r="B169" s="137" t="s">
        <v>304</v>
      </c>
      <c r="C169" s="137"/>
      <c r="D169" s="138">
        <v>2015</v>
      </c>
      <c r="E169" s="136">
        <v>2016</v>
      </c>
      <c r="F169" s="136">
        <v>2017</v>
      </c>
      <c r="G169" s="136">
        <v>2018</v>
      </c>
      <c r="H169" s="136">
        <v>2019</v>
      </c>
      <c r="I169" s="138">
        <v>2020</v>
      </c>
      <c r="J169" s="136">
        <v>2021</v>
      </c>
      <c r="K169" s="136">
        <v>2022</v>
      </c>
      <c r="L169" s="136">
        <v>2023</v>
      </c>
      <c r="M169" s="136">
        <v>2024</v>
      </c>
      <c r="N169" s="138">
        <v>2025</v>
      </c>
      <c r="O169" s="136">
        <v>2026</v>
      </c>
      <c r="P169" s="136">
        <v>2027</v>
      </c>
      <c r="Q169" s="136">
        <v>2028</v>
      </c>
      <c r="R169" s="136">
        <v>2029</v>
      </c>
      <c r="S169" s="138">
        <v>2030</v>
      </c>
      <c r="T169" s="136">
        <v>2031</v>
      </c>
      <c r="U169" s="136">
        <v>2032</v>
      </c>
      <c r="V169" s="136">
        <v>2033</v>
      </c>
      <c r="W169" s="136">
        <v>2034</v>
      </c>
      <c r="X169" s="138">
        <v>2035</v>
      </c>
      <c r="Y169" s="136">
        <v>2036</v>
      </c>
      <c r="Z169" s="136">
        <v>2037</v>
      </c>
      <c r="AA169" s="136">
        <v>2038</v>
      </c>
      <c r="AB169" s="136">
        <v>2039</v>
      </c>
      <c r="AC169" s="138">
        <v>2040</v>
      </c>
      <c r="AD169" s="136">
        <v>2041</v>
      </c>
      <c r="AE169" s="136">
        <v>2042</v>
      </c>
      <c r="AF169" s="136">
        <v>2043</v>
      </c>
      <c r="AG169" s="136">
        <v>2044</v>
      </c>
      <c r="AH169" s="138">
        <v>2045</v>
      </c>
      <c r="AI169" s="136">
        <v>2046</v>
      </c>
      <c r="AJ169" s="136">
        <v>2047</v>
      </c>
      <c r="AK169" s="136">
        <v>2048</v>
      </c>
      <c r="AL169" s="136">
        <v>2049</v>
      </c>
      <c r="AM169" s="138">
        <v>2050</v>
      </c>
    </row>
    <row r="170" spans="2:39" ht="14.25" customHeight="1" outlineLevel="1" x14ac:dyDescent="0.25">
      <c r="B170" s="84" t="str">
        <f t="shared" ref="B170:C170" si="157">+B88</f>
        <v>Bulk Carrier</v>
      </c>
      <c r="C170" s="84" t="str">
        <f t="shared" si="157"/>
        <v>(DWT) 0 - 9,999</v>
      </c>
      <c r="D170" s="153">
        <v>53.210851102301774</v>
      </c>
      <c r="E170" s="153">
        <v>52.318947817031933</v>
      </c>
      <c r="F170" s="153">
        <v>52.316412329343706</v>
      </c>
      <c r="G170" s="153">
        <v>50.904332667120059</v>
      </c>
      <c r="H170" s="153">
        <v>47.316247881692085</v>
      </c>
      <c r="I170" s="153">
        <v>45.620586864866539</v>
      </c>
      <c r="J170" s="153">
        <v>44.114905534200965</v>
      </c>
      <c r="K170" s="153">
        <v>42.603601734428963</v>
      </c>
      <c r="L170" s="153">
        <v>41.049927232974525</v>
      </c>
      <c r="M170" s="153">
        <v>39.407694374070694</v>
      </c>
      <c r="N170" s="153">
        <v>37.62001021808743</v>
      </c>
      <c r="O170" s="153">
        <v>35.469387933615984</v>
      </c>
      <c r="P170" s="153">
        <v>33.06257730485909</v>
      </c>
      <c r="Q170" s="153">
        <v>30.338272387477645</v>
      </c>
      <c r="R170" s="153">
        <v>27.265353710124174</v>
      </c>
      <c r="S170" s="153">
        <v>23.8696295775027</v>
      </c>
      <c r="T170" s="153">
        <v>20.339504678115158</v>
      </c>
      <c r="U170" s="153">
        <v>16.735382462554444</v>
      </c>
      <c r="V170" s="153">
        <v>13.278753369758427</v>
      </c>
      <c r="W170" s="153">
        <v>10.173343030577845</v>
      </c>
      <c r="X170" s="153">
        <v>7.5525633234368268</v>
      </c>
      <c r="Y170" s="153">
        <v>5.4463934411924111</v>
      </c>
      <c r="Z170" s="153">
        <v>3.8456167076597927</v>
      </c>
      <c r="AA170" s="153">
        <v>2.6720390300169243</v>
      </c>
      <c r="AB170" s="153">
        <v>1.8347962976083707</v>
      </c>
      <c r="AC170" s="153">
        <v>1.2493007014318436</v>
      </c>
      <c r="AD170" s="153">
        <v>0.84859634638414261</v>
      </c>
      <c r="AE170" s="153">
        <v>0.57402987422966167</v>
      </c>
      <c r="AF170" s="153">
        <v>0.38721136701848002</v>
      </c>
      <c r="AG170" s="153">
        <v>0.26070568045896281</v>
      </c>
      <c r="AH170" s="153">
        <v>0.17531760032933347</v>
      </c>
      <c r="AI170" s="153">
        <v>0.11757104169438412</v>
      </c>
      <c r="AJ170" s="153">
        <v>7.8814167365599652E-2</v>
      </c>
      <c r="AK170" s="153">
        <v>5.2823468997686723E-2</v>
      </c>
      <c r="AL170" s="153">
        <v>3.5402054577999713E-2</v>
      </c>
      <c r="AM170" s="153">
        <v>0</v>
      </c>
    </row>
    <row r="171" spans="2:39" ht="14.25" customHeight="1" outlineLevel="1" x14ac:dyDescent="0.25">
      <c r="B171" s="84" t="str">
        <f t="shared" ref="B171:C171" si="158">+B89</f>
        <v>Bulk Carrier</v>
      </c>
      <c r="C171" s="84" t="str">
        <f t="shared" si="158"/>
        <v>(DWT) 10,000 - 34,999</v>
      </c>
      <c r="D171" s="153">
        <v>14.727254863211435</v>
      </c>
      <c r="E171" s="153">
        <v>14.805402900825182</v>
      </c>
      <c r="F171" s="153">
        <v>14.537003413120916</v>
      </c>
      <c r="G171" s="153">
        <v>14.498443643261551</v>
      </c>
      <c r="H171" s="153">
        <v>13.476494384267074</v>
      </c>
      <c r="I171" s="153">
        <v>12.993540490120452</v>
      </c>
      <c r="J171" s="153">
        <v>12.564696131033779</v>
      </c>
      <c r="K171" s="153">
        <v>12.134250394476773</v>
      </c>
      <c r="L171" s="153">
        <v>11.691736741530693</v>
      </c>
      <c r="M171" s="153">
        <v>11.224000120570949</v>
      </c>
      <c r="N171" s="153">
        <v>10.7148364280231</v>
      </c>
      <c r="O171" s="153">
        <v>10.102301613093845</v>
      </c>
      <c r="P171" s="153">
        <v>9.4167998800837189</v>
      </c>
      <c r="Q171" s="153">
        <v>8.6408702245471929</v>
      </c>
      <c r="R171" s="153">
        <v>7.7656492771422112</v>
      </c>
      <c r="S171" s="153">
        <v>6.7984876941228576</v>
      </c>
      <c r="T171" s="153">
        <v>5.7930464236884562</v>
      </c>
      <c r="U171" s="153">
        <v>4.7665294242919432</v>
      </c>
      <c r="V171" s="153">
        <v>3.7820210441254756</v>
      </c>
      <c r="W171" s="153">
        <v>2.8975459035468645</v>
      </c>
      <c r="X171" s="153">
        <v>2.1511020372877043</v>
      </c>
      <c r="Y171" s="153">
        <v>1.5512280434463253</v>
      </c>
      <c r="Z171" s="153">
        <v>1.0952988515573625</v>
      </c>
      <c r="AA171" s="153">
        <v>0.76104341731835923</v>
      </c>
      <c r="AB171" s="153">
        <v>0.52258205390289647</v>
      </c>
      <c r="AC171" s="153">
        <v>0.35582267489180031</v>
      </c>
      <c r="AD171" s="153">
        <v>0.24169507111277913</v>
      </c>
      <c r="AE171" s="153">
        <v>0.16349374100415093</v>
      </c>
      <c r="AF171" s="153">
        <v>0.11028456495951369</v>
      </c>
      <c r="AG171" s="153">
        <v>7.4253534376532135E-2</v>
      </c>
      <c r="AH171" s="153">
        <v>4.9933516753250848E-2</v>
      </c>
      <c r="AI171" s="153">
        <v>3.348628756676756E-2</v>
      </c>
      <c r="AJ171" s="153">
        <v>2.2447652370046839E-2</v>
      </c>
      <c r="AK171" s="153">
        <v>1.5045047212635693E-2</v>
      </c>
      <c r="AL171" s="153">
        <v>1.0083123896570222E-2</v>
      </c>
      <c r="AM171" s="153">
        <v>0</v>
      </c>
    </row>
    <row r="172" spans="2:39" ht="14.25" customHeight="1" outlineLevel="1" x14ac:dyDescent="0.25">
      <c r="B172" s="84" t="str">
        <f t="shared" ref="B172:C172" si="159">+B90</f>
        <v>Bulk Carrier</v>
      </c>
      <c r="C172" s="84" t="str">
        <f t="shared" si="159"/>
        <v>(DWT) 35,000 - 59,999</v>
      </c>
      <c r="D172" s="153">
        <v>10.673835485797408</v>
      </c>
      <c r="E172" s="153">
        <v>10.904694790326342</v>
      </c>
      <c r="F172" s="153">
        <v>10.904525362863298</v>
      </c>
      <c r="G172" s="153">
        <v>10.751839696311849</v>
      </c>
      <c r="H172" s="153">
        <v>9.9939766538479695</v>
      </c>
      <c r="I172" s="153">
        <v>9.6358249116099373</v>
      </c>
      <c r="J172" s="153">
        <v>9.3178000313524976</v>
      </c>
      <c r="K172" s="153">
        <v>8.9985875923282013</v>
      </c>
      <c r="L172" s="153">
        <v>8.6704257580669832</v>
      </c>
      <c r="M172" s="153">
        <v>8.3235589292959453</v>
      </c>
      <c r="N172" s="153">
        <v>7.9459703731614351</v>
      </c>
      <c r="O172" s="153">
        <v>7.4917232621902983</v>
      </c>
      <c r="P172" s="153">
        <v>6.9833649220663654</v>
      </c>
      <c r="Q172" s="153">
        <v>6.4079465201180552</v>
      </c>
      <c r="R172" s="153">
        <v>5.7588951076427488</v>
      </c>
      <c r="S172" s="153">
        <v>5.0416618268217182</v>
      </c>
      <c r="T172" s="153">
        <v>4.2960408739968159</v>
      </c>
      <c r="U172" s="153">
        <v>3.5347904601856759</v>
      </c>
      <c r="V172" s="153">
        <v>2.8046930412020021</v>
      </c>
      <c r="W172" s="153">
        <v>2.1487788506265222</v>
      </c>
      <c r="X172" s="153">
        <v>1.5952266908370254</v>
      </c>
      <c r="Y172" s="153">
        <v>1.1503686647987257</v>
      </c>
      <c r="Z172" s="153">
        <v>0.81225805757244773</v>
      </c>
      <c r="AA172" s="153">
        <v>0.56437897930812719</v>
      </c>
      <c r="AB172" s="153">
        <v>0.38753942216030585</v>
      </c>
      <c r="AC172" s="153">
        <v>0.26387303733305328</v>
      </c>
      <c r="AD172" s="153">
        <v>0.17923762880583929</v>
      </c>
      <c r="AE172" s="153">
        <v>0.12124463410553442</v>
      </c>
      <c r="AF172" s="153">
        <v>8.1785465571215937E-2</v>
      </c>
      <c r="AG172" s="153">
        <v>5.5065365507152887E-2</v>
      </c>
      <c r="AH172" s="153">
        <v>3.7029986170521133E-2</v>
      </c>
      <c r="AI172" s="153">
        <v>2.4832954819245096E-2</v>
      </c>
      <c r="AJ172" s="153">
        <v>1.664685988233312E-2</v>
      </c>
      <c r="AK172" s="153">
        <v>1.1157193132856336E-2</v>
      </c>
      <c r="AL172" s="153">
        <v>7.4775013402463434E-3</v>
      </c>
      <c r="AM172" s="153">
        <v>0</v>
      </c>
    </row>
    <row r="173" spans="2:39" ht="14.25" customHeight="1" outlineLevel="1" x14ac:dyDescent="0.25">
      <c r="B173" s="84" t="str">
        <f t="shared" ref="B173:C173" si="160">+B91</f>
        <v>Bulk Carrier</v>
      </c>
      <c r="C173" s="84" t="str">
        <f t="shared" si="160"/>
        <v>(DWT) 60,000 - 99,999</v>
      </c>
      <c r="D173" s="153">
        <v>9.3846751165806985</v>
      </c>
      <c r="E173" s="153">
        <v>9.2788504082389895</v>
      </c>
      <c r="F173" s="153">
        <v>9.0451537801248296</v>
      </c>
      <c r="G173" s="153">
        <v>8.8857112094049704</v>
      </c>
      <c r="H173" s="153">
        <v>8.2593856389144591</v>
      </c>
      <c r="I173" s="153">
        <v>7.9633960184810313</v>
      </c>
      <c r="J173" s="153">
        <v>7.700568695605063</v>
      </c>
      <c r="K173" s="153">
        <v>7.4367599309903287</v>
      </c>
      <c r="L173" s="153">
        <v>7.165555060795505</v>
      </c>
      <c r="M173" s="153">
        <v>6.8788917031155332</v>
      </c>
      <c r="N173" s="153">
        <v>6.5668387930504446</v>
      </c>
      <c r="O173" s="153">
        <v>6.1914324663377602</v>
      </c>
      <c r="P173" s="153">
        <v>5.7713066526332248</v>
      </c>
      <c r="Q173" s="153">
        <v>5.2957599658607384</v>
      </c>
      <c r="R173" s="153">
        <v>4.7593602822521479</v>
      </c>
      <c r="S173" s="153">
        <v>4.1666126238829602</v>
      </c>
      <c r="T173" s="153">
        <v>3.5504043613326806</v>
      </c>
      <c r="U173" s="153">
        <v>2.9212793440125164</v>
      </c>
      <c r="V173" s="153">
        <v>2.3179002941884925</v>
      </c>
      <c r="W173" s="153">
        <v>1.7758289612608289</v>
      </c>
      <c r="X173" s="153">
        <v>1.3183533319581429</v>
      </c>
      <c r="Y173" s="153">
        <v>0.95070648637522148</v>
      </c>
      <c r="Z173" s="153">
        <v>0.67127958851328362</v>
      </c>
      <c r="AA173" s="153">
        <v>0.46642330656315506</v>
      </c>
      <c r="AB173" s="153">
        <v>0.32027666751368916</v>
      </c>
      <c r="AC173" s="153">
        <v>0.21807427118675685</v>
      </c>
      <c r="AD173" s="153">
        <v>0.14812849264982378</v>
      </c>
      <c r="AE173" s="153">
        <v>0.10020097348747746</v>
      </c>
      <c r="AF173" s="153">
        <v>6.7590482068091248E-2</v>
      </c>
      <c r="AG173" s="153">
        <v>4.5508019962828376E-2</v>
      </c>
      <c r="AH173" s="153">
        <v>3.0602926800738933E-2</v>
      </c>
      <c r="AI173" s="153">
        <v>2.0522856667562178E-2</v>
      </c>
      <c r="AJ173" s="153">
        <v>1.3757570205272062E-2</v>
      </c>
      <c r="AK173" s="153">
        <v>9.2207100260362964E-3</v>
      </c>
      <c r="AL173" s="153">
        <v>6.1796789530036622E-3</v>
      </c>
      <c r="AM173" s="153">
        <v>0</v>
      </c>
    </row>
    <row r="174" spans="2:39" ht="14.25" customHeight="1" outlineLevel="1" x14ac:dyDescent="0.25">
      <c r="B174" s="84" t="str">
        <f t="shared" ref="B174:C174" si="161">+B92</f>
        <v>Bulk Carrier</v>
      </c>
      <c r="C174" s="84" t="str">
        <f t="shared" si="161"/>
        <v>(DWT) 100,000 - 199,999</v>
      </c>
      <c r="D174" s="153">
        <v>6.1233970772848378</v>
      </c>
      <c r="E174" s="153">
        <v>6.1132079500946874</v>
      </c>
      <c r="F174" s="153">
        <v>6.0535375057320531</v>
      </c>
      <c r="G174" s="153">
        <v>6.0507142477937004</v>
      </c>
      <c r="H174" s="153">
        <v>5.6242186118435606</v>
      </c>
      <c r="I174" s="153">
        <v>5.4226648395737644</v>
      </c>
      <c r="J174" s="153">
        <v>5.2436928935181832</v>
      </c>
      <c r="K174" s="153">
        <v>5.0640526359034954</v>
      </c>
      <c r="L174" s="153">
        <v>4.879376009183737</v>
      </c>
      <c r="M174" s="153">
        <v>4.6841729442001805</v>
      </c>
      <c r="N174" s="153">
        <v>4.4716808943800341</v>
      </c>
      <c r="O174" s="153">
        <v>4.2160484124974227</v>
      </c>
      <c r="P174" s="153">
        <v>3.9299642503025782</v>
      </c>
      <c r="Q174" s="153">
        <v>3.6061413119541177</v>
      </c>
      <c r="R174" s="153">
        <v>3.2408805993746603</v>
      </c>
      <c r="S174" s="153">
        <v>2.8372498018708359</v>
      </c>
      <c r="T174" s="153">
        <v>2.4176435344653875</v>
      </c>
      <c r="U174" s="153">
        <v>1.989241618599219</v>
      </c>
      <c r="V174" s="153">
        <v>1.5783713880062842</v>
      </c>
      <c r="W174" s="153">
        <v>1.2092485727166822</v>
      </c>
      <c r="X174" s="153">
        <v>0.89773109898758563</v>
      </c>
      <c r="Y174" s="153">
        <v>0.64738242634892607</v>
      </c>
      <c r="Z174" s="153">
        <v>0.45710701988281366</v>
      </c>
      <c r="AA174" s="153">
        <v>0.31761038368404487</v>
      </c>
      <c r="AB174" s="153">
        <v>0.21809200745910085</v>
      </c>
      <c r="AC174" s="153">
        <v>0.14849740990347776</v>
      </c>
      <c r="AD174" s="153">
        <v>0.10086791702523862</v>
      </c>
      <c r="AE174" s="153">
        <v>6.8231731105751148E-2</v>
      </c>
      <c r="AF174" s="153">
        <v>4.6025656610556326E-2</v>
      </c>
      <c r="AG174" s="153">
        <v>3.0988630880386777E-2</v>
      </c>
      <c r="AH174" s="153">
        <v>2.0839025808246876E-2</v>
      </c>
      <c r="AI174" s="153">
        <v>1.3975014303009512E-2</v>
      </c>
      <c r="AJ174" s="153">
        <v>9.3682007094664666E-3</v>
      </c>
      <c r="AK174" s="153">
        <v>6.2788312848002324E-3</v>
      </c>
      <c r="AL174" s="153">
        <v>4.2080448718785253E-3</v>
      </c>
      <c r="AM174" s="153">
        <v>0</v>
      </c>
    </row>
    <row r="175" spans="2:39" ht="14.25" customHeight="1" outlineLevel="1" x14ac:dyDescent="0.25">
      <c r="B175" s="84" t="str">
        <f t="shared" ref="B175:C175" si="162">+B93</f>
        <v>Bulk Carrier</v>
      </c>
      <c r="C175" s="84" t="str">
        <f t="shared" si="162"/>
        <v>(DWT) &gt;200,000</v>
      </c>
      <c r="D175" s="153">
        <v>5.6728677731999495</v>
      </c>
      <c r="E175" s="153">
        <v>5.6800056502982104</v>
      </c>
      <c r="F175" s="153">
        <v>5.4650706951585208</v>
      </c>
      <c r="G175" s="153">
        <v>5.4130179953772242</v>
      </c>
      <c r="H175" s="153">
        <v>5.0314715435364743</v>
      </c>
      <c r="I175" s="153">
        <v>4.8511599056615911</v>
      </c>
      <c r="J175" s="153">
        <v>4.69105015249984</v>
      </c>
      <c r="K175" s="153">
        <v>4.5303425224019431</v>
      </c>
      <c r="L175" s="153">
        <v>4.3651293156926476</v>
      </c>
      <c r="M175" s="153">
        <v>4.1904990720161983</v>
      </c>
      <c r="N175" s="153">
        <v>4.0004019624112521</v>
      </c>
      <c r="O175" s="153">
        <v>3.7717110727137131</v>
      </c>
      <c r="P175" s="153">
        <v>3.515777863057056</v>
      </c>
      <c r="Q175" s="153">
        <v>3.2260832384538038</v>
      </c>
      <c r="R175" s="153">
        <v>2.8993180452507281</v>
      </c>
      <c r="S175" s="153">
        <v>2.538226663159211</v>
      </c>
      <c r="T175" s="153">
        <v>2.1628434962435086</v>
      </c>
      <c r="U175" s="153">
        <v>1.7795916709431785</v>
      </c>
      <c r="V175" s="153">
        <v>1.4120238333485822</v>
      </c>
      <c r="W175" s="153">
        <v>1.0818035717661609</v>
      </c>
      <c r="X175" s="153">
        <v>0.80311751552331057</v>
      </c>
      <c r="Y175" s="153">
        <v>0.57915356439043431</v>
      </c>
      <c r="Z175" s="153">
        <v>0.40893164395280285</v>
      </c>
      <c r="AA175" s="153">
        <v>0.28413682285976249</v>
      </c>
      <c r="AB175" s="153">
        <v>0.19510687708554753</v>
      </c>
      <c r="AC175" s="153">
        <v>0.13284698618308299</v>
      </c>
      <c r="AD175" s="153">
        <v>9.0237255909568645E-2</v>
      </c>
      <c r="AE175" s="153">
        <v>6.1040659533020389E-2</v>
      </c>
      <c r="AF175" s="153">
        <v>4.1174925352463691E-2</v>
      </c>
      <c r="AG175" s="153">
        <v>2.7722680288331334E-2</v>
      </c>
      <c r="AH175" s="153">
        <v>1.8642761347935456E-2</v>
      </c>
      <c r="AI175" s="153">
        <v>1.2502161035852602E-2</v>
      </c>
      <c r="AJ175" s="153">
        <v>8.38086826578174E-3</v>
      </c>
      <c r="AK175" s="153">
        <v>5.6170933451293202E-3</v>
      </c>
      <c r="AL175" s="153">
        <v>3.7645510404228774E-3</v>
      </c>
      <c r="AM175" s="153">
        <v>0</v>
      </c>
    </row>
    <row r="176" spans="2:39" ht="14.25" customHeight="1" outlineLevel="1" x14ac:dyDescent="0.25">
      <c r="B176" s="84" t="str">
        <f t="shared" ref="B176:C176" si="163">+B94</f>
        <v>Chemical Tanker</v>
      </c>
      <c r="C176" s="84" t="str">
        <f t="shared" si="163"/>
        <v>(DWT) 0 - 4,999</v>
      </c>
      <c r="D176" s="153">
        <v>88.946907696243841</v>
      </c>
      <c r="E176" s="153">
        <v>91.77596930808167</v>
      </c>
      <c r="F176" s="153">
        <v>92.900609182889951</v>
      </c>
      <c r="G176" s="153">
        <v>93.785538021986312</v>
      </c>
      <c r="H176" s="153">
        <v>87.174893221465751</v>
      </c>
      <c r="I176" s="153">
        <v>84.050827499873236</v>
      </c>
      <c r="J176" s="153">
        <v>81.276778096071865</v>
      </c>
      <c r="K176" s="153">
        <v>78.492369921955074</v>
      </c>
      <c r="L176" s="153">
        <v>75.629898470206456</v>
      </c>
      <c r="M176" s="153">
        <v>72.604268152314816</v>
      </c>
      <c r="N176" s="153">
        <v>69.310660091903785</v>
      </c>
      <c r="O176" s="153">
        <v>65.348379133420508</v>
      </c>
      <c r="P176" s="153">
        <v>60.914099811636973</v>
      </c>
      <c r="Q176" s="153">
        <v>55.894872782704844</v>
      </c>
      <c r="R176" s="153">
        <v>50.233363902154174</v>
      </c>
      <c r="S176" s="153">
        <v>43.977122084100586</v>
      </c>
      <c r="T176" s="153">
        <v>37.473261889353012</v>
      </c>
      <c r="U176" s="153">
        <v>30.833069917998795</v>
      </c>
      <c r="V176" s="153">
        <v>24.464617524560005</v>
      </c>
      <c r="W176" s="153">
        <v>18.743246392094338</v>
      </c>
      <c r="X176" s="153">
        <v>13.914752981157536</v>
      </c>
      <c r="Y176" s="153">
        <v>10.034370600669464</v>
      </c>
      <c r="Z176" s="153">
        <v>7.0851185558743524</v>
      </c>
      <c r="AA176" s="153">
        <v>4.9229329787039804</v>
      </c>
      <c r="AB176" s="153">
        <v>3.3804069106890999</v>
      </c>
      <c r="AC176" s="153">
        <v>2.3016967769957626</v>
      </c>
      <c r="AD176" s="153">
        <v>1.5634438315804622</v>
      </c>
      <c r="AE176" s="153">
        <v>1.0575858237327471</v>
      </c>
      <c r="AF176" s="153">
        <v>0.71339362449816168</v>
      </c>
      <c r="AG176" s="153">
        <v>0.480321049823423</v>
      </c>
      <c r="AH176" s="153">
        <v>0.32300306496760001</v>
      </c>
      <c r="AI176" s="153">
        <v>0.21661149107324165</v>
      </c>
      <c r="AJ176" s="153">
        <v>0.14520628604393851</v>
      </c>
      <c r="AK176" s="153">
        <v>9.732133200786823E-2</v>
      </c>
      <c r="AL176" s="153">
        <v>6.5224324958610025E-2</v>
      </c>
      <c r="AM176" s="153">
        <v>0</v>
      </c>
    </row>
    <row r="177" spans="2:39" ht="14.25" customHeight="1" outlineLevel="1" x14ac:dyDescent="0.25">
      <c r="B177" s="84" t="str">
        <f t="shared" ref="B177:C177" si="164">+B95</f>
        <v>Chemical Tanker</v>
      </c>
      <c r="C177" s="84" t="str">
        <f t="shared" si="164"/>
        <v>(DWT) 5,000 - 9,999</v>
      </c>
      <c r="D177" s="153">
        <v>45.390371034935278</v>
      </c>
      <c r="E177" s="153">
        <v>45.547077081857552</v>
      </c>
      <c r="F177" s="153">
        <v>45.545634776936183</v>
      </c>
      <c r="G177" s="153">
        <v>45.258365452863679</v>
      </c>
      <c r="H177" s="153">
        <v>42.06824697008765</v>
      </c>
      <c r="I177" s="153">
        <v>40.560657302121442</v>
      </c>
      <c r="J177" s="153">
        <v>39.221976047532827</v>
      </c>
      <c r="K177" s="153">
        <v>37.878295930406708</v>
      </c>
      <c r="L177" s="153">
        <v>36.496944585690237</v>
      </c>
      <c r="M177" s="153">
        <v>35.036857182659055</v>
      </c>
      <c r="N177" s="153">
        <v>33.447450965022021</v>
      </c>
      <c r="O177" s="153">
        <v>31.535361282240448</v>
      </c>
      <c r="P177" s="153">
        <v>29.395497948318877</v>
      </c>
      <c r="Q177" s="153">
        <v>26.97335466314577</v>
      </c>
      <c r="R177" s="153">
        <v>24.241263518447884</v>
      </c>
      <c r="S177" s="153">
        <v>21.222170334842342</v>
      </c>
      <c r="T177" s="153">
        <v>18.083583216226966</v>
      </c>
      <c r="U177" s="153">
        <v>14.879206067521286</v>
      </c>
      <c r="V177" s="153">
        <v>11.805963093494226</v>
      </c>
      <c r="W177" s="153">
        <v>9.0449840442095493</v>
      </c>
      <c r="X177" s="153">
        <v>6.7148836471985325</v>
      </c>
      <c r="Y177" s="153">
        <v>4.8423160042874107</v>
      </c>
      <c r="Z177" s="153">
        <v>3.4190866912066347</v>
      </c>
      <c r="AA177" s="153">
        <v>2.3756743795392761</v>
      </c>
      <c r="AB177" s="153">
        <v>1.6312929964477794</v>
      </c>
      <c r="AC177" s="153">
        <v>1.1107366454573377</v>
      </c>
      <c r="AD177" s="153">
        <v>0.75447573034241022</v>
      </c>
      <c r="AE177" s="153">
        <v>0.51036233003262776</v>
      </c>
      <c r="AF177" s="153">
        <v>0.34426447883373767</v>
      </c>
      <c r="AG177" s="153">
        <v>0.23178995467846455</v>
      </c>
      <c r="AH177" s="153">
        <v>0.15587254778313098</v>
      </c>
      <c r="AI177" s="153">
        <v>0.10453085018272477</v>
      </c>
      <c r="AJ177" s="153">
        <v>7.0072628450337293E-2</v>
      </c>
      <c r="AK177" s="153">
        <v>4.6964644051399482E-2</v>
      </c>
      <c r="AL177" s="153">
        <v>3.1475496090890689E-2</v>
      </c>
      <c r="AM177" s="153">
        <v>0</v>
      </c>
    </row>
    <row r="178" spans="2:39" ht="14.25" customHeight="1" outlineLevel="1" x14ac:dyDescent="0.25">
      <c r="B178" s="84" t="str">
        <f t="shared" ref="B178:C178" si="165">+B96</f>
        <v>Chemical Tanker</v>
      </c>
      <c r="C178" s="84" t="str">
        <f t="shared" si="165"/>
        <v>(DWT) 10,000 - 19,999</v>
      </c>
      <c r="D178" s="153">
        <v>30.538017685409834</v>
      </c>
      <c r="E178" s="153">
        <v>30.934621860353616</v>
      </c>
      <c r="F178" s="153">
        <v>30.149734423529079</v>
      </c>
      <c r="G178" s="153">
        <v>30.811096044847666</v>
      </c>
      <c r="H178" s="153">
        <v>28.639319711704893</v>
      </c>
      <c r="I178" s="153">
        <v>27.612979286213726</v>
      </c>
      <c r="J178" s="153">
        <v>26.701628726027792</v>
      </c>
      <c r="K178" s="153">
        <v>25.786875028494389</v>
      </c>
      <c r="L178" s="153">
        <v>24.846475424402069</v>
      </c>
      <c r="M178" s="153">
        <v>23.852473702101257</v>
      </c>
      <c r="N178" s="153">
        <v>22.770434014280536</v>
      </c>
      <c r="O178" s="153">
        <v>21.468717121214578</v>
      </c>
      <c r="P178" s="153">
        <v>20.011935948395319</v>
      </c>
      <c r="Q178" s="153">
        <v>18.362983569158885</v>
      </c>
      <c r="R178" s="153">
        <v>16.503024160102544</v>
      </c>
      <c r="S178" s="153">
        <v>14.447678830733619</v>
      </c>
      <c r="T178" s="153">
        <v>12.310984140389666</v>
      </c>
      <c r="U178" s="153">
        <v>10.129500759256228</v>
      </c>
      <c r="V178" s="153">
        <v>8.0372912087252857</v>
      </c>
      <c r="W178" s="153">
        <v>6.1576654243181803</v>
      </c>
      <c r="X178" s="153">
        <v>4.5713742180832568</v>
      </c>
      <c r="Y178" s="153">
        <v>3.2965632318955547</v>
      </c>
      <c r="Z178" s="153">
        <v>2.327653846406474</v>
      </c>
      <c r="AA178" s="153">
        <v>1.617317168811651</v>
      </c>
      <c r="AB178" s="153">
        <v>1.1105554672138431</v>
      </c>
      <c r="AC178" s="153">
        <v>0.75616989525087941</v>
      </c>
      <c r="AD178" s="153">
        <v>0.51363375496398334</v>
      </c>
      <c r="AE178" s="153">
        <v>0.3474456624971321</v>
      </c>
      <c r="AF178" s="153">
        <v>0.23436917829529258</v>
      </c>
      <c r="AG178" s="153">
        <v>0.15779850828389064</v>
      </c>
      <c r="AH178" s="153">
        <v>0.10611527819101288</v>
      </c>
      <c r="AI178" s="153">
        <v>7.116275703734519E-2</v>
      </c>
      <c r="AJ178" s="153">
        <v>4.7704208132458265E-2</v>
      </c>
      <c r="AK178" s="153">
        <v>3.1972700385895038E-2</v>
      </c>
      <c r="AL178" s="153">
        <v>2.1427961956021049E-2</v>
      </c>
      <c r="AM178" s="153">
        <v>0</v>
      </c>
    </row>
    <row r="179" spans="2:39" ht="14.25" customHeight="1" outlineLevel="1" x14ac:dyDescent="0.25">
      <c r="B179" s="84" t="str">
        <f t="shared" ref="B179:C179" si="166">+B97</f>
        <v>Chemical Tanker</v>
      </c>
      <c r="C179" s="84" t="str">
        <f t="shared" si="166"/>
        <v>(DWT) 20,000 - 39,999</v>
      </c>
      <c r="D179" s="153">
        <v>19.868329627008912</v>
      </c>
      <c r="E179" s="153">
        <v>20.083116188315053</v>
      </c>
      <c r="F179" s="153">
        <v>19.31237476671695</v>
      </c>
      <c r="G179" s="153">
        <v>19.054718682329742</v>
      </c>
      <c r="H179" s="153">
        <v>17.711612062275005</v>
      </c>
      <c r="I179" s="153">
        <v>17.076885272563572</v>
      </c>
      <c r="J179" s="153">
        <v>16.513272458528984</v>
      </c>
      <c r="K179" s="153">
        <v>15.947555018787508</v>
      </c>
      <c r="L179" s="153">
        <v>15.365977204130377</v>
      </c>
      <c r="M179" s="153">
        <v>14.751249861726716</v>
      </c>
      <c r="N179" s="153">
        <v>14.082076592962473</v>
      </c>
      <c r="O179" s="153">
        <v>13.277046834679794</v>
      </c>
      <c r="P179" s="153">
        <v>12.376119604133342</v>
      </c>
      <c r="Q179" s="153">
        <v>11.35634660867826</v>
      </c>
      <c r="R179" s="153">
        <v>10.20607908010563</v>
      </c>
      <c r="S179" s="153">
        <v>8.9349776889328094</v>
      </c>
      <c r="T179" s="153">
        <v>7.6135668512505168</v>
      </c>
      <c r="U179" s="153">
        <v>6.2644570345412793</v>
      </c>
      <c r="V179" s="153">
        <v>4.9705574487614594</v>
      </c>
      <c r="W179" s="153">
        <v>3.8081275080089942</v>
      </c>
      <c r="X179" s="153">
        <v>2.8271064940514425</v>
      </c>
      <c r="Y179" s="153">
        <v>2.0387163413742204</v>
      </c>
      <c r="Z179" s="153">
        <v>1.4395070259285681</v>
      </c>
      <c r="AA179" s="153">
        <v>1.0002086140314836</v>
      </c>
      <c r="AB179" s="153">
        <v>0.6868084789350335</v>
      </c>
      <c r="AC179" s="153">
        <v>0.46764336487996216</v>
      </c>
      <c r="AD179" s="153">
        <v>0.31765006646766236</v>
      </c>
      <c r="AE179" s="153">
        <v>0.21487321796803252</v>
      </c>
      <c r="AF179" s="153">
        <v>0.14494254776672816</v>
      </c>
      <c r="AG179" s="153">
        <v>9.7588420076462151E-2</v>
      </c>
      <c r="AH179" s="153">
        <v>6.562560354502664E-2</v>
      </c>
      <c r="AI179" s="153">
        <v>4.4009674762360368E-2</v>
      </c>
      <c r="AJ179" s="153">
        <v>2.9502042530528648E-2</v>
      </c>
      <c r="AK179" s="153">
        <v>1.9773097668478533E-2</v>
      </c>
      <c r="AL179" s="153">
        <v>1.3251842336713081E-2</v>
      </c>
      <c r="AM179" s="153">
        <v>0</v>
      </c>
    </row>
    <row r="180" spans="2:39" ht="14.25" customHeight="1" outlineLevel="1" x14ac:dyDescent="0.25">
      <c r="B180" s="84" t="str">
        <f t="shared" ref="B180:C180" si="167">+B98</f>
        <v>Chemical Tanker</v>
      </c>
      <c r="C180" s="84" t="str">
        <f t="shared" si="167"/>
        <v>(DWT) &gt;40,000</v>
      </c>
      <c r="D180" s="153">
        <v>15.163997271535543</v>
      </c>
      <c r="E180" s="153">
        <v>14.990261037729315</v>
      </c>
      <c r="F180" s="153">
        <v>14.665286137423312</v>
      </c>
      <c r="G180" s="153">
        <v>14.669691407206971</v>
      </c>
      <c r="H180" s="153">
        <v>13.635671437053794</v>
      </c>
      <c r="I180" s="153">
        <v>13.147013153077731</v>
      </c>
      <c r="J180" s="153">
        <v>12.713103516683979</v>
      </c>
      <c r="K180" s="153">
        <v>12.277573588216519</v>
      </c>
      <c r="L180" s="153">
        <v>11.829833203667594</v>
      </c>
      <c r="M180" s="153">
        <v>11.356571931067604</v>
      </c>
      <c r="N180" s="153">
        <v>10.841394272746847</v>
      </c>
      <c r="O180" s="153">
        <v>10.221624528332997</v>
      </c>
      <c r="P180" s="153">
        <v>9.5280260201208478</v>
      </c>
      <c r="Q180" s="153">
        <v>8.7429315037372515</v>
      </c>
      <c r="R180" s="153">
        <v>7.8573729205218958</v>
      </c>
      <c r="S180" s="153">
        <v>6.8787877486994118</v>
      </c>
      <c r="T180" s="153">
        <v>5.8614707505264425</v>
      </c>
      <c r="U180" s="153">
        <v>4.8228290882954941</v>
      </c>
      <c r="V180" s="153">
        <v>3.8266922283530338</v>
      </c>
      <c r="W180" s="153">
        <v>2.9317701464463588</v>
      </c>
      <c r="X180" s="153">
        <v>2.1765096895135461</v>
      </c>
      <c r="Y180" s="153">
        <v>1.5695503089491523</v>
      </c>
      <c r="Z180" s="153">
        <v>1.1082359283772156</v>
      </c>
      <c r="AA180" s="153">
        <v>0.77003244998199427</v>
      </c>
      <c r="AB180" s="153">
        <v>0.52875451009273511</v>
      </c>
      <c r="AC180" s="153">
        <v>0.36002545961377419</v>
      </c>
      <c r="AD180" s="153">
        <v>0.24454984239051758</v>
      </c>
      <c r="AE180" s="153">
        <v>0.16542484052454978</v>
      </c>
      <c r="AF180" s="153">
        <v>0.11158718651060602</v>
      </c>
      <c r="AG180" s="153">
        <v>7.5130576908813543E-2</v>
      </c>
      <c r="AH180" s="153">
        <v>5.0523304409107246E-2</v>
      </c>
      <c r="AI180" s="153">
        <v>3.3881809459305828E-2</v>
      </c>
      <c r="AJ180" s="153">
        <v>2.271279188217518E-2</v>
      </c>
      <c r="AK180" s="153">
        <v>1.5222751161901625E-2</v>
      </c>
      <c r="AL180" s="153">
        <v>1.0202220295008464E-2</v>
      </c>
      <c r="AM180" s="153">
        <v>0</v>
      </c>
    </row>
    <row r="181" spans="2:39" ht="14.25" customHeight="1" outlineLevel="1" x14ac:dyDescent="0.25">
      <c r="B181" s="84" t="str">
        <f t="shared" ref="B181:C181" si="168">+B99</f>
        <v>Container</v>
      </c>
      <c r="C181" s="84" t="str">
        <f t="shared" si="168"/>
        <v>(TEU) 0 - 999</v>
      </c>
      <c r="D181" s="153">
        <v>41.496505361613124</v>
      </c>
      <c r="E181" s="153">
        <v>42.293696405231479</v>
      </c>
      <c r="F181" s="153">
        <v>41.150215114817478</v>
      </c>
      <c r="G181" s="153">
        <v>41.571344536477703</v>
      </c>
      <c r="H181" s="153">
        <v>38.641112451587496</v>
      </c>
      <c r="I181" s="153">
        <v>37.256340180659365</v>
      </c>
      <c r="J181" s="153">
        <v>36.02671601942032</v>
      </c>
      <c r="K181" s="153">
        <v>34.792500233301375</v>
      </c>
      <c r="L181" s="153">
        <v>33.52368214624645</v>
      </c>
      <c r="M181" s="153">
        <v>32.182542317677154</v>
      </c>
      <c r="N181" s="153">
        <v>30.722618769385853</v>
      </c>
      <c r="O181" s="153">
        <v>28.966299507914879</v>
      </c>
      <c r="P181" s="153">
        <v>27.000762418245177</v>
      </c>
      <c r="Q181" s="153">
        <v>24.775941614022429</v>
      </c>
      <c r="R181" s="153">
        <v>22.266423182571675</v>
      </c>
      <c r="S181" s="153">
        <v>19.493283638809029</v>
      </c>
      <c r="T181" s="153">
        <v>16.610384860646132</v>
      </c>
      <c r="U181" s="153">
        <v>13.667055707223708</v>
      </c>
      <c r="V181" s="153">
        <v>10.844177743355386</v>
      </c>
      <c r="W181" s="153">
        <v>8.3081247912144125</v>
      </c>
      <c r="X181" s="153">
        <v>6.167848503295593</v>
      </c>
      <c r="Y181" s="153">
        <v>4.4478315766482206</v>
      </c>
      <c r="Z181" s="153">
        <v>3.1405471544983299</v>
      </c>
      <c r="AA181" s="153">
        <v>2.1821375374496914</v>
      </c>
      <c r="AB181" s="153">
        <v>1.498397976080305</v>
      </c>
      <c r="AC181" s="153">
        <v>1.020249302323772</v>
      </c>
      <c r="AD181" s="153">
        <v>0.69301156187668767</v>
      </c>
      <c r="AE181" s="153">
        <v>0.4687851195669609</v>
      </c>
      <c r="AF181" s="153">
        <v>0.31621860661701595</v>
      </c>
      <c r="AG181" s="153">
        <v>0.21290693929432011</v>
      </c>
      <c r="AH181" s="153">
        <v>0.14317422476116218</v>
      </c>
      <c r="AI181" s="153">
        <v>9.6015133205877373E-2</v>
      </c>
      <c r="AJ181" s="153">
        <v>6.4364087185593305E-2</v>
      </c>
      <c r="AK181" s="153">
        <v>4.3138619332754334E-2</v>
      </c>
      <c r="AL181" s="153">
        <v>2.8911311298101271E-2</v>
      </c>
      <c r="AM181" s="153">
        <v>0</v>
      </c>
    </row>
    <row r="182" spans="2:39" ht="14.25" customHeight="1" outlineLevel="1" x14ac:dyDescent="0.25">
      <c r="B182" s="84" t="str">
        <f t="shared" ref="B182:C182" si="169">+B100</f>
        <v>Container</v>
      </c>
      <c r="C182" s="84" t="str">
        <f t="shared" si="169"/>
        <v>(TEU) 1,000 - 1,999</v>
      </c>
      <c r="D182" s="153">
        <v>32.049048344676905</v>
      </c>
      <c r="E182" s="153">
        <v>32.465665959641825</v>
      </c>
      <c r="F182" s="153">
        <v>31.54242361607507</v>
      </c>
      <c r="G182" s="153">
        <v>31.095293661126782</v>
      </c>
      <c r="H182" s="153">
        <v>28.903485140356793</v>
      </c>
      <c r="I182" s="153">
        <v>27.867677881813307</v>
      </c>
      <c r="J182" s="153">
        <v>26.947921140411928</v>
      </c>
      <c r="K182" s="153">
        <v>26.024729871558666</v>
      </c>
      <c r="L182" s="153">
        <v>25.075656141578584</v>
      </c>
      <c r="M182" s="153">
        <v>24.072485874295019</v>
      </c>
      <c r="N182" s="153">
        <v>22.980465590537349</v>
      </c>
      <c r="O182" s="153">
        <v>21.666741827039353</v>
      </c>
      <c r="P182" s="153">
        <v>20.196523490668596</v>
      </c>
      <c r="Q182" s="153">
        <v>18.532361385207082</v>
      </c>
      <c r="R182" s="153">
        <v>16.655245948021772</v>
      </c>
      <c r="S182" s="153">
        <v>14.580942375739749</v>
      </c>
      <c r="T182" s="153">
        <v>12.424539086362897</v>
      </c>
      <c r="U182" s="153">
        <v>10.222933981030872</v>
      </c>
      <c r="V182" s="153">
        <v>8.1114261567172701</v>
      </c>
      <c r="W182" s="153">
        <v>6.2144629440457591</v>
      </c>
      <c r="X182" s="153">
        <v>4.6135399902455987</v>
      </c>
      <c r="Y182" s="153">
        <v>3.3269703102758372</v>
      </c>
      <c r="Z182" s="153">
        <v>2.349123828315224</v>
      </c>
      <c r="AA182" s="153">
        <v>1.6322350958946252</v>
      </c>
      <c r="AB182" s="153">
        <v>1.1207990890593142</v>
      </c>
      <c r="AC182" s="153">
        <v>0.76314470982480831</v>
      </c>
      <c r="AD182" s="153">
        <v>0.51837144714438421</v>
      </c>
      <c r="AE182" s="153">
        <v>0.35065045692977659</v>
      </c>
      <c r="AF182" s="153">
        <v>0.23653096967408241</v>
      </c>
      <c r="AG182" s="153">
        <v>0.15925402157823776</v>
      </c>
      <c r="AH182" s="153">
        <v>0.10709407196935769</v>
      </c>
      <c r="AI182" s="153">
        <v>7.1819153222940968E-2</v>
      </c>
      <c r="AJ182" s="153">
        <v>4.8144225657897596E-2</v>
      </c>
      <c r="AK182" s="153">
        <v>3.2267612492314475E-2</v>
      </c>
      <c r="AL182" s="153">
        <v>2.1625610741405274E-2</v>
      </c>
      <c r="AM182" s="153">
        <v>0</v>
      </c>
    </row>
    <row r="183" spans="2:39" ht="14.25" customHeight="1" outlineLevel="1" x14ac:dyDescent="0.25">
      <c r="B183" s="84" t="str">
        <f t="shared" ref="B183:C183" si="170">+B101</f>
        <v>Container</v>
      </c>
      <c r="C183" s="84" t="str">
        <f t="shared" si="170"/>
        <v>(TEU) 2,000 - 2,999</v>
      </c>
      <c r="D183" s="153">
        <v>22.380865747232143</v>
      </c>
      <c r="E183" s="153">
        <v>23.14119232674151</v>
      </c>
      <c r="F183" s="153">
        <v>22.61043260825663</v>
      </c>
      <c r="G183" s="153">
        <v>22.055464990261548</v>
      </c>
      <c r="H183" s="153">
        <v>20.500845290508316</v>
      </c>
      <c r="I183" s="153">
        <v>19.766161419166586</v>
      </c>
      <c r="J183" s="153">
        <v>19.113790586763258</v>
      </c>
      <c r="K183" s="153">
        <v>18.458983691179483</v>
      </c>
      <c r="L183" s="153">
        <v>17.78581872117244</v>
      </c>
      <c r="M183" s="153">
        <v>17.074283819766968</v>
      </c>
      <c r="N183" s="153">
        <v>16.299728821201956</v>
      </c>
      <c r="O183" s="153">
        <v>15.367922587484761</v>
      </c>
      <c r="P183" s="153">
        <v>14.325116901220957</v>
      </c>
      <c r="Q183" s="153">
        <v>13.144749561548233</v>
      </c>
      <c r="R183" s="153">
        <v>11.813337346609856</v>
      </c>
      <c r="S183" s="153">
        <v>10.342062293985611</v>
      </c>
      <c r="T183" s="153">
        <v>8.8125550388991964</v>
      </c>
      <c r="U183" s="153">
        <v>7.2509867561807502</v>
      </c>
      <c r="V183" s="153">
        <v>5.7533232382435973</v>
      </c>
      <c r="W183" s="153">
        <v>4.4078332685767689</v>
      </c>
      <c r="X183" s="153">
        <v>3.272320591178048</v>
      </c>
      <c r="Y183" s="153">
        <v>2.3597743761995837</v>
      </c>
      <c r="Z183" s="153">
        <v>1.6662012881378963</v>
      </c>
      <c r="AA183" s="153">
        <v>1.1577219500063602</v>
      </c>
      <c r="AB183" s="153">
        <v>0.79496741015723815</v>
      </c>
      <c r="AC183" s="153">
        <v>0.54128806801030405</v>
      </c>
      <c r="AD183" s="153">
        <v>0.36767375246681916</v>
      </c>
      <c r="AE183" s="153">
        <v>0.248711556189679</v>
      </c>
      <c r="AF183" s="153">
        <v>0.1677681702450371</v>
      </c>
      <c r="AG183" s="153">
        <v>0.1129566916381359</v>
      </c>
      <c r="AH183" s="153">
        <v>7.5960355310538283E-2</v>
      </c>
      <c r="AI183" s="153">
        <v>5.0940339615413228E-2</v>
      </c>
      <c r="AJ183" s="153">
        <v>3.4148038447646384E-2</v>
      </c>
      <c r="AK183" s="153">
        <v>2.2886974646367738E-2</v>
      </c>
      <c r="AL183" s="153">
        <v>1.5338748872995999E-2</v>
      </c>
      <c r="AM183" s="153">
        <v>0</v>
      </c>
    </row>
    <row r="184" spans="2:39" ht="14.25" customHeight="1" outlineLevel="1" x14ac:dyDescent="0.25">
      <c r="B184" s="84" t="str">
        <f t="shared" ref="B184:C184" si="171">+B102</f>
        <v>Container</v>
      </c>
      <c r="C184" s="84" t="str">
        <f t="shared" si="171"/>
        <v>(TEU) 3,000 - 4,999</v>
      </c>
      <c r="D184" s="153">
        <v>19.182906170714357</v>
      </c>
      <c r="E184" s="153">
        <v>19.855175474050228</v>
      </c>
      <c r="F184" s="153">
        <v>19.753413937907474</v>
      </c>
      <c r="G184" s="153">
        <v>19.375157864781446</v>
      </c>
      <c r="H184" s="153">
        <v>18.009464504169113</v>
      </c>
      <c r="I184" s="153">
        <v>17.364063647998542</v>
      </c>
      <c r="J184" s="153">
        <v>16.790972676224683</v>
      </c>
      <c r="K184" s="153">
        <v>16.215741685697619</v>
      </c>
      <c r="L184" s="153">
        <v>15.624383599677385</v>
      </c>
      <c r="M184" s="153">
        <v>14.999318517298942</v>
      </c>
      <c r="N184" s="153">
        <v>14.318891902907497</v>
      </c>
      <c r="O184" s="153">
        <v>13.500324129086831</v>
      </c>
      <c r="P184" s="153">
        <v>12.584246195451147</v>
      </c>
      <c r="Q184" s="153">
        <v>11.547323892761581</v>
      </c>
      <c r="R184" s="153">
        <v>10.377712557932794</v>
      </c>
      <c r="S184" s="153">
        <v>9.085235322939285</v>
      </c>
      <c r="T184" s="153">
        <v>7.7416025980925074</v>
      </c>
      <c r="U184" s="153">
        <v>6.3698050863345479</v>
      </c>
      <c r="V184" s="153">
        <v>5.0541462643070485</v>
      </c>
      <c r="W184" s="153">
        <v>3.8721679845797587</v>
      </c>
      <c r="X184" s="153">
        <v>2.8746493472816947</v>
      </c>
      <c r="Y184" s="153">
        <v>2.0730010038020472</v>
      </c>
      <c r="Z184" s="153">
        <v>1.4637149117657802</v>
      </c>
      <c r="AA184" s="153">
        <v>1.0170289111927646</v>
      </c>
      <c r="AB184" s="153">
        <v>0.69835839216964501</v>
      </c>
      <c r="AC184" s="153">
        <v>0.47550762464780971</v>
      </c>
      <c r="AD184" s="153">
        <v>0.3229919205932244</v>
      </c>
      <c r="AE184" s="153">
        <v>0.21848669552413488</v>
      </c>
      <c r="AF184" s="153">
        <v>0.14738001600140266</v>
      </c>
      <c r="AG184" s="153">
        <v>9.9229543940182796E-2</v>
      </c>
      <c r="AH184" s="153">
        <v>6.6729215469109732E-2</v>
      </c>
      <c r="AI184" s="153">
        <v>4.4749776174295354E-2</v>
      </c>
      <c r="AJ184" s="153">
        <v>2.9998172153156179E-2</v>
      </c>
      <c r="AK184" s="153">
        <v>2.0105617678721488E-2</v>
      </c>
      <c r="AL184" s="153">
        <v>1.3474695772397393E-2</v>
      </c>
      <c r="AM184" s="153">
        <v>0</v>
      </c>
    </row>
    <row r="185" spans="2:39" ht="14.25" customHeight="1" outlineLevel="1" x14ac:dyDescent="0.25">
      <c r="B185" s="84" t="str">
        <f t="shared" ref="B185:C185" si="172">+B103</f>
        <v>Container</v>
      </c>
      <c r="C185" s="84" t="str">
        <f t="shared" si="172"/>
        <v>(TEU) 5,000 - 7,999</v>
      </c>
      <c r="D185" s="153">
        <v>18.150372495238976</v>
      </c>
      <c r="E185" s="153">
        <v>18.974156211510891</v>
      </c>
      <c r="F185" s="153">
        <v>18.953893859296411</v>
      </c>
      <c r="G185" s="153">
        <v>18.488268272187419</v>
      </c>
      <c r="H185" s="153">
        <v>17.185088943029946</v>
      </c>
      <c r="I185" s="153">
        <v>16.569231035948292</v>
      </c>
      <c r="J185" s="153">
        <v>16.022373059127197</v>
      </c>
      <c r="K185" s="153">
        <v>15.473473021999144</v>
      </c>
      <c r="L185" s="153">
        <v>14.909184100299941</v>
      </c>
      <c r="M185" s="153">
        <v>14.312731105633208</v>
      </c>
      <c r="N185" s="153">
        <v>13.6634507294835</v>
      </c>
      <c r="O185" s="153">
        <v>12.882352546594737</v>
      </c>
      <c r="P185" s="153">
        <v>12.008207689892757</v>
      </c>
      <c r="Q185" s="153">
        <v>11.01875006362039</v>
      </c>
      <c r="R185" s="153">
        <v>9.902677189096238</v>
      </c>
      <c r="S185" s="153">
        <v>8.6693625486157817</v>
      </c>
      <c r="T185" s="153">
        <v>7.3872340390250493</v>
      </c>
      <c r="U185" s="153">
        <v>6.078229973638746</v>
      </c>
      <c r="V185" s="153">
        <v>4.822794873389622</v>
      </c>
      <c r="W185" s="153">
        <v>3.694921145598284</v>
      </c>
      <c r="X185" s="153">
        <v>2.7430634987299465</v>
      </c>
      <c r="Y185" s="153">
        <v>1.9781102664702539</v>
      </c>
      <c r="Z185" s="153">
        <v>1.3967139855885835</v>
      </c>
      <c r="AA185" s="153">
        <v>0.97047484629176761</v>
      </c>
      <c r="AB185" s="153">
        <v>0.66639133444353538</v>
      </c>
      <c r="AC185" s="153">
        <v>0.4537414658148114</v>
      </c>
      <c r="AD185" s="153">
        <v>0.30820710310346411</v>
      </c>
      <c r="AE185" s="153">
        <v>0.20848556016653139</v>
      </c>
      <c r="AF185" s="153">
        <v>0.14063375858971061</v>
      </c>
      <c r="AG185" s="153">
        <v>9.4687353862941193E-2</v>
      </c>
      <c r="AH185" s="153">
        <v>6.3674714074357583E-2</v>
      </c>
      <c r="AI185" s="153">
        <v>4.2701374244521327E-2</v>
      </c>
      <c r="AJ185" s="153">
        <v>2.8625018609574546E-2</v>
      </c>
      <c r="AK185" s="153">
        <v>1.9185291599503052E-2</v>
      </c>
      <c r="AL185" s="153">
        <v>1.2857897317008664E-2</v>
      </c>
      <c r="AM185" s="153">
        <v>0</v>
      </c>
    </row>
    <row r="186" spans="2:39" ht="14.25" customHeight="1" outlineLevel="1" x14ac:dyDescent="0.25">
      <c r="B186" s="84" t="str">
        <f t="shared" ref="B186:C186" si="173">+B104</f>
        <v>Container</v>
      </c>
      <c r="C186" s="84" t="str">
        <f t="shared" si="173"/>
        <v>(TEU) 8,000 - 11,999</v>
      </c>
      <c r="D186" s="153">
        <v>15.165810636189057</v>
      </c>
      <c r="E186" s="153">
        <v>15.354191383531871</v>
      </c>
      <c r="F186" s="153">
        <v>15.694475753873853</v>
      </c>
      <c r="G186" s="153">
        <v>15.37549322504678</v>
      </c>
      <c r="H186" s="153">
        <v>14.291723525716735</v>
      </c>
      <c r="I186" s="153">
        <v>13.779554460527965</v>
      </c>
      <c r="J186" s="153">
        <v>13.32476816070321</v>
      </c>
      <c r="K186" s="153">
        <v>12.868283611807609</v>
      </c>
      <c r="L186" s="153">
        <v>12.399001126026775</v>
      </c>
      <c r="M186" s="153">
        <v>11.902969867525776</v>
      </c>
      <c r="N186" s="153">
        <v>11.363005503223281</v>
      </c>
      <c r="O186" s="153">
        <v>10.713416821238972</v>
      </c>
      <c r="P186" s="153">
        <v>9.986447257402121</v>
      </c>
      <c r="Q186" s="153">
        <v>9.1635795444693908</v>
      </c>
      <c r="R186" s="153">
        <v>8.2354141442128803</v>
      </c>
      <c r="S186" s="153">
        <v>7.2097463737173211</v>
      </c>
      <c r="T186" s="153">
        <v>6.1434832752687134</v>
      </c>
      <c r="U186" s="153">
        <v>5.0548695207191345</v>
      </c>
      <c r="V186" s="153">
        <v>4.0108055989831852</v>
      </c>
      <c r="W186" s="153">
        <v>3.072826194689728</v>
      </c>
      <c r="X186" s="153">
        <v>2.2812279451852309</v>
      </c>
      <c r="Y186" s="153">
        <v>1.6450659711738604</v>
      </c>
      <c r="Z186" s="153">
        <v>1.1615564046661544</v>
      </c>
      <c r="AA186" s="153">
        <v>0.80708096640313221</v>
      </c>
      <c r="AB186" s="153">
        <v>0.55419443817677816</v>
      </c>
      <c r="AC186" s="153">
        <v>0.37734733890969285</v>
      </c>
      <c r="AD186" s="153">
        <v>0.25631585153961728</v>
      </c>
      <c r="AE186" s="153">
        <v>0.1733839140944769</v>
      </c>
      <c r="AF186" s="153">
        <v>0.11695597286749713</v>
      </c>
      <c r="AG186" s="153">
        <v>7.8745329004521761E-2</v>
      </c>
      <c r="AH186" s="153">
        <v>5.2954128555667217E-2</v>
      </c>
      <c r="AI186" s="153">
        <v>3.5511962544621016E-2</v>
      </c>
      <c r="AJ186" s="153">
        <v>2.3805570820304777E-2</v>
      </c>
      <c r="AK186" s="153">
        <v>1.5955162304327891E-2</v>
      </c>
      <c r="AL186" s="153">
        <v>1.0693078993418545E-2</v>
      </c>
      <c r="AM186" s="153">
        <v>0</v>
      </c>
    </row>
    <row r="187" spans="2:39" ht="14.25" customHeight="1" outlineLevel="1" x14ac:dyDescent="0.25">
      <c r="B187" s="84" t="str">
        <f t="shared" ref="B187:C187" si="174">+B105</f>
        <v>Container</v>
      </c>
      <c r="C187" s="84" t="str">
        <f t="shared" si="174"/>
        <v>(TEU) 12,000 - 14,499</v>
      </c>
      <c r="D187" s="153">
        <v>11.641104384276158</v>
      </c>
      <c r="E187" s="153">
        <v>11.805312722764295</v>
      </c>
      <c r="F187" s="153">
        <v>12.028093969238347</v>
      </c>
      <c r="G187" s="153">
        <v>12.110890919230521</v>
      </c>
      <c r="H187" s="153">
        <v>11.257232671131394</v>
      </c>
      <c r="I187" s="153">
        <v>10.853809926253133</v>
      </c>
      <c r="J187" s="153">
        <v>10.495586148445101</v>
      </c>
      <c r="K187" s="153">
        <v>10.136024702378258</v>
      </c>
      <c r="L187" s="153">
        <v>9.7663826419636557</v>
      </c>
      <c r="M187" s="153">
        <v>9.3756712432263356</v>
      </c>
      <c r="N187" s="153">
        <v>8.9503548373964161</v>
      </c>
      <c r="O187" s="153">
        <v>8.4386901021758813</v>
      </c>
      <c r="P187" s="153">
        <v>7.8660743843993286</v>
      </c>
      <c r="Q187" s="153">
        <v>7.2179220964420949</v>
      </c>
      <c r="R187" s="153">
        <v>6.4868294574626182</v>
      </c>
      <c r="S187" s="153">
        <v>5.678936643487261</v>
      </c>
      <c r="T187" s="153">
        <v>4.8390679064326454</v>
      </c>
      <c r="U187" s="153">
        <v>3.9815941173611518</v>
      </c>
      <c r="V187" s="153">
        <v>3.1592111158031875</v>
      </c>
      <c r="W187" s="153">
        <v>2.4203882316450551</v>
      </c>
      <c r="X187" s="153">
        <v>1.7968661168562061</v>
      </c>
      <c r="Y187" s="153">
        <v>1.2957772632210325</v>
      </c>
      <c r="Z187" s="153">
        <v>0.91492888764890856</v>
      </c>
      <c r="AA187" s="153">
        <v>0.63571746311024424</v>
      </c>
      <c r="AB187" s="153">
        <v>0.43652507861469159</v>
      </c>
      <c r="AC187" s="153">
        <v>0.29722704782911424</v>
      </c>
      <c r="AD187" s="153">
        <v>0.20189357657868204</v>
      </c>
      <c r="AE187" s="153">
        <v>0.13657016656394488</v>
      </c>
      <c r="AF187" s="153">
        <v>9.2123290551964235E-2</v>
      </c>
      <c r="AG187" s="153">
        <v>6.2025723403730401E-2</v>
      </c>
      <c r="AH187" s="153">
        <v>4.1710640775794977E-2</v>
      </c>
      <c r="AI187" s="153">
        <v>2.7971883464856882E-2</v>
      </c>
      <c r="AJ187" s="153">
        <v>1.8751051901546464E-2</v>
      </c>
      <c r="AK187" s="153">
        <v>1.2567481734606005E-2</v>
      </c>
      <c r="AL187" s="153">
        <v>8.4226705045823518E-3</v>
      </c>
      <c r="AM187" s="153">
        <v>0</v>
      </c>
    </row>
    <row r="188" spans="2:39" ht="14.25" customHeight="1" outlineLevel="1" x14ac:dyDescent="0.25">
      <c r="B188" s="84" t="str">
        <f t="shared" ref="B188:C188" si="175">+B106</f>
        <v>Container</v>
      </c>
      <c r="C188" s="84" t="str">
        <f t="shared" si="175"/>
        <v>(TEU) 14,500 - 19,999</v>
      </c>
      <c r="D188" s="153">
        <v>9.4807840430469721</v>
      </c>
      <c r="E188" s="153">
        <v>9.7689328810910645</v>
      </c>
      <c r="F188" s="153">
        <v>9.5196919025527897</v>
      </c>
      <c r="G188" s="153">
        <v>9.5844674166015853</v>
      </c>
      <c r="H188" s="153">
        <v>8.9088887396582113</v>
      </c>
      <c r="I188" s="153">
        <v>8.5896230325200182</v>
      </c>
      <c r="J188" s="153">
        <v>8.3061274458492438</v>
      </c>
      <c r="K188" s="153">
        <v>8.0215732386421017</v>
      </c>
      <c r="L188" s="153">
        <v>7.7290413095316115</v>
      </c>
      <c r="M188" s="153">
        <v>7.4198352655281532</v>
      </c>
      <c r="N188" s="153">
        <v>7.0832430808070344</v>
      </c>
      <c r="O188" s="153">
        <v>6.6783154817021391</v>
      </c>
      <c r="P188" s="153">
        <v>6.225151736287776</v>
      </c>
      <c r="Q188" s="153">
        <v>5.7122089209035085</v>
      </c>
      <c r="R188" s="153">
        <v>5.1336277394241465</v>
      </c>
      <c r="S188" s="153">
        <v>4.4942674806872649</v>
      </c>
      <c r="T188" s="153">
        <v>3.8296017184236133</v>
      </c>
      <c r="U188" s="153">
        <v>3.1510034512312441</v>
      </c>
      <c r="V188" s="153">
        <v>2.500175767705207</v>
      </c>
      <c r="W188" s="153">
        <v>1.91547692869501</v>
      </c>
      <c r="X188" s="153">
        <v>1.4220262459516846</v>
      </c>
      <c r="Y188" s="153">
        <v>1.0254683194937271</v>
      </c>
      <c r="Z188" s="153">
        <v>0.72406779737849802</v>
      </c>
      <c r="AA188" s="153">
        <v>0.50310198910881465</v>
      </c>
      <c r="AB188" s="153">
        <v>0.34546264353422013</v>
      </c>
      <c r="AC188" s="153">
        <v>0.23522323619704649</v>
      </c>
      <c r="AD188" s="153">
        <v>0.15977704854619235</v>
      </c>
      <c r="AE188" s="153">
        <v>0.1080805962370229</v>
      </c>
      <c r="AF188" s="153">
        <v>7.290567494117281E-2</v>
      </c>
      <c r="AG188" s="153">
        <v>4.9086688082561614E-2</v>
      </c>
      <c r="AH188" s="153">
        <v>3.3009485438134929E-2</v>
      </c>
      <c r="AI188" s="153">
        <v>2.2136736879051273E-2</v>
      </c>
      <c r="AJ188" s="153">
        <v>1.483944056436072E-2</v>
      </c>
      <c r="AK188" s="153">
        <v>9.945809932348058E-3</v>
      </c>
      <c r="AL188" s="153">
        <v>6.6656376934051235E-3</v>
      </c>
      <c r="AM188" s="153">
        <v>0</v>
      </c>
    </row>
    <row r="189" spans="2:39" ht="14.25" customHeight="1" outlineLevel="1" x14ac:dyDescent="0.25">
      <c r="B189" s="84" t="str">
        <f t="shared" ref="B189:C189" si="176">+B107</f>
        <v>Container</v>
      </c>
      <c r="C189" s="84" t="str">
        <f t="shared" si="176"/>
        <v>(TEU) &gt;20,000</v>
      </c>
      <c r="D189" s="153">
        <v>11.172111893821601</v>
      </c>
      <c r="E189" s="153">
        <v>10.842574256508675</v>
      </c>
      <c r="F189" s="153">
        <v>11.126450441287455</v>
      </c>
      <c r="G189" s="153">
        <v>9.1041293043341156</v>
      </c>
      <c r="H189" s="153">
        <v>8.4624081358224625</v>
      </c>
      <c r="I189" s="153">
        <v>8.1591428469039453</v>
      </c>
      <c r="J189" s="153">
        <v>7.8898550121111448</v>
      </c>
      <c r="K189" s="153">
        <v>7.6195616109338618</v>
      </c>
      <c r="L189" s="153">
        <v>7.3416903018139514</v>
      </c>
      <c r="M189" s="153">
        <v>7.0479805228633685</v>
      </c>
      <c r="N189" s="153">
        <v>6.7282570954331229</v>
      </c>
      <c r="O189" s="153">
        <v>6.3436229722309303</v>
      </c>
      <c r="P189" s="153">
        <v>5.9131701202401654</v>
      </c>
      <c r="Q189" s="153">
        <v>5.4259341045071814</v>
      </c>
      <c r="R189" s="153">
        <v>4.8763492751906847</v>
      </c>
      <c r="S189" s="153">
        <v>4.2690313915166636</v>
      </c>
      <c r="T189" s="153">
        <v>3.6376762227014838</v>
      </c>
      <c r="U189" s="153">
        <v>2.9930867946530153</v>
      </c>
      <c r="V189" s="153">
        <v>2.3748761911720111</v>
      </c>
      <c r="W189" s="153">
        <v>1.8194802987281162</v>
      </c>
      <c r="X189" s="153">
        <v>1.3507595419309595</v>
      </c>
      <c r="Y189" s="153">
        <v>0.9740756342911554</v>
      </c>
      <c r="Z189" s="153">
        <v>0.68778019329691698</v>
      </c>
      <c r="AA189" s="153">
        <v>0.47788837532909112</v>
      </c>
      <c r="AB189" s="153">
        <v>0.32814933160551257</v>
      </c>
      <c r="AC189" s="153">
        <v>0.22343471625898229</v>
      </c>
      <c r="AD189" s="153">
        <v>0.15176961291660174</v>
      </c>
      <c r="AE189" s="153">
        <v>0.10266399588640665</v>
      </c>
      <c r="AF189" s="153">
        <v>6.9251911747803249E-2</v>
      </c>
      <c r="AG189" s="153">
        <v>4.662664454897944E-2</v>
      </c>
      <c r="AH189" s="153">
        <v>3.1355171929299791E-2</v>
      </c>
      <c r="AI189" s="153">
        <v>2.1027325375828132E-2</v>
      </c>
      <c r="AJ189" s="153">
        <v>1.4095742604112685E-2</v>
      </c>
      <c r="AK189" s="153">
        <v>9.4473626675996691E-3</v>
      </c>
      <c r="AL189" s="153">
        <v>6.3315805478653276E-3</v>
      </c>
      <c r="AM189" s="153">
        <v>0</v>
      </c>
    </row>
    <row r="190" spans="2:39" ht="14.25" customHeight="1" outlineLevel="1" x14ac:dyDescent="0.25">
      <c r="B190" s="84" t="str">
        <f t="shared" ref="B190:C190" si="177">+B108</f>
        <v>General Cargo</v>
      </c>
      <c r="C190" s="84" t="str">
        <f t="shared" si="177"/>
        <v>(DWT) 0 - 4,999</v>
      </c>
      <c r="D190" s="153">
        <v>45.185962539452461</v>
      </c>
      <c r="E190" s="153">
        <v>46.195024774138766</v>
      </c>
      <c r="F190" s="153">
        <v>45.566951269449241</v>
      </c>
      <c r="G190" s="153">
        <v>44.152567562297214</v>
      </c>
      <c r="H190" s="153">
        <v>41.040393261853289</v>
      </c>
      <c r="I190" s="153">
        <v>39.56963854048746</v>
      </c>
      <c r="J190" s="153">
        <v>38.263665292311643</v>
      </c>
      <c r="K190" s="153">
        <v>36.952815318834034</v>
      </c>
      <c r="L190" s="153">
        <v>35.605214539075753</v>
      </c>
      <c r="M190" s="153">
        <v>34.180801459546075</v>
      </c>
      <c r="N190" s="153">
        <v>32.630229212714866</v>
      </c>
      <c r="O190" s="153">
        <v>30.764857627607327</v>
      </c>
      <c r="P190" s="153">
        <v>28.677277586223475</v>
      </c>
      <c r="Q190" s="153">
        <v>26.314314541180419</v>
      </c>
      <c r="R190" s="153">
        <v>23.648976594359041</v>
      </c>
      <c r="S190" s="153">
        <v>20.703648931015859</v>
      </c>
      <c r="T190" s="153">
        <v>17.64174692863029</v>
      </c>
      <c r="U190" s="153">
        <v>14.515662344319331</v>
      </c>
      <c r="V190" s="153">
        <v>11.517507932680074</v>
      </c>
      <c r="W190" s="153">
        <v>8.8239878996026206</v>
      </c>
      <c r="X190" s="153">
        <v>6.5508188583319358</v>
      </c>
      <c r="Y190" s="153">
        <v>4.7240036708785951</v>
      </c>
      <c r="Z190" s="153">
        <v>3.3355481273860326</v>
      </c>
      <c r="AA190" s="153">
        <v>2.3176295144346502</v>
      </c>
      <c r="AB190" s="153">
        <v>1.5914356057462409</v>
      </c>
      <c r="AC190" s="153">
        <v>1.0835980109257657</v>
      </c>
      <c r="AD190" s="153">
        <v>0.73604162069774914</v>
      </c>
      <c r="AE190" s="153">
        <v>0.4978926444324609</v>
      </c>
      <c r="AF190" s="153">
        <v>0.33585306294007722</v>
      </c>
      <c r="AG190" s="153">
        <v>0.2261266294484606</v>
      </c>
      <c r="AH190" s="153">
        <v>0.15206411297089009</v>
      </c>
      <c r="AI190" s="153">
        <v>0.10197684734867274</v>
      </c>
      <c r="AJ190" s="153">
        <v>6.8360543536278004E-2</v>
      </c>
      <c r="AK190" s="153">
        <v>4.5817156646505666E-2</v>
      </c>
      <c r="AL190" s="153">
        <v>3.0706455122805138E-2</v>
      </c>
      <c r="AM190" s="153">
        <v>0</v>
      </c>
    </row>
    <row r="191" spans="2:39" ht="14.25" customHeight="1" outlineLevel="1" x14ac:dyDescent="0.25">
      <c r="B191" s="84" t="str">
        <f t="shared" ref="B191:C191" si="178">+B109</f>
        <v>General Cargo</v>
      </c>
      <c r="C191" s="84" t="str">
        <f t="shared" si="178"/>
        <v>(DWT) 5,000 - 9,999</v>
      </c>
      <c r="D191" s="153">
        <v>36.652502101529713</v>
      </c>
      <c r="E191" s="153">
        <v>37.447080881364208</v>
      </c>
      <c r="F191" s="153">
        <v>36.802536502909909</v>
      </c>
      <c r="G191" s="153">
        <v>36.080341936147676</v>
      </c>
      <c r="H191" s="153">
        <v>33.537153190295591</v>
      </c>
      <c r="I191" s="153">
        <v>32.335290282182491</v>
      </c>
      <c r="J191" s="153">
        <v>31.268082553273839</v>
      </c>
      <c r="K191" s="153">
        <v>30.196889689952133</v>
      </c>
      <c r="L191" s="153">
        <v>29.095665013527718</v>
      </c>
      <c r="M191" s="153">
        <v>27.931671302511063</v>
      </c>
      <c r="N191" s="153">
        <v>26.664583566708732</v>
      </c>
      <c r="O191" s="153">
        <v>25.140249913095218</v>
      </c>
      <c r="P191" s="153">
        <v>23.434333227594813</v>
      </c>
      <c r="Q191" s="153">
        <v>21.503380638544559</v>
      </c>
      <c r="R191" s="153">
        <v>19.32533506144377</v>
      </c>
      <c r="S191" s="153">
        <v>16.918489093596556</v>
      </c>
      <c r="T191" s="153">
        <v>14.416381575949428</v>
      </c>
      <c r="U191" s="153">
        <v>11.861825704105334</v>
      </c>
      <c r="V191" s="153">
        <v>9.4118110770582213</v>
      </c>
      <c r="W191" s="153">
        <v>7.2107358243409818</v>
      </c>
      <c r="X191" s="153">
        <v>5.3531605843056305</v>
      </c>
      <c r="Y191" s="153">
        <v>3.8603342265979994</v>
      </c>
      <c r="Z191" s="153">
        <v>2.7257240886560021</v>
      </c>
      <c r="AA191" s="153">
        <v>1.8939071945051653</v>
      </c>
      <c r="AB191" s="153">
        <v>1.3004802210804249</v>
      </c>
      <c r="AC191" s="153">
        <v>0.88548840790215999</v>
      </c>
      <c r="AD191" s="153">
        <v>0.60147427024580002</v>
      </c>
      <c r="AE191" s="153">
        <v>0.40686505565660303</v>
      </c>
      <c r="AF191" s="153">
        <v>0.27445047978428461</v>
      </c>
      <c r="AG191" s="153">
        <v>0.18478486216814993</v>
      </c>
      <c r="AH191" s="153">
        <v>0.12426287971736802</v>
      </c>
      <c r="AI191" s="153">
        <v>8.3332855257376423E-2</v>
      </c>
      <c r="AJ191" s="153">
        <v>5.5862476904649842E-2</v>
      </c>
      <c r="AK191" s="153">
        <v>3.744060129720702E-2</v>
      </c>
      <c r="AL191" s="153">
        <v>2.5092524889171814E-2</v>
      </c>
      <c r="AM191" s="153">
        <v>0</v>
      </c>
    </row>
    <row r="192" spans="2:39" ht="14.25" customHeight="1" outlineLevel="1" x14ac:dyDescent="0.25">
      <c r="B192" s="84" t="str">
        <f t="shared" ref="B192:C192" si="179">+B110</f>
        <v>General Cargo</v>
      </c>
      <c r="C192" s="84" t="str">
        <f t="shared" si="179"/>
        <v>(DWT) 10,000 - 19,999</v>
      </c>
      <c r="D192" s="153">
        <v>35.439291878741052</v>
      </c>
      <c r="E192" s="153">
        <v>35.667708771570794</v>
      </c>
      <c r="F192" s="153">
        <v>33.693219336982608</v>
      </c>
      <c r="G192" s="153">
        <v>32.178169043850005</v>
      </c>
      <c r="H192" s="153">
        <v>29.910032075545463</v>
      </c>
      <c r="I192" s="153">
        <v>28.838153436112432</v>
      </c>
      <c r="J192" s="153">
        <v>27.886366705085891</v>
      </c>
      <c r="K192" s="153">
        <v>26.931025841201276</v>
      </c>
      <c r="L192" s="153">
        <v>25.948901174645876</v>
      </c>
      <c r="M192" s="153">
        <v>24.910796090571072</v>
      </c>
      <c r="N192" s="153">
        <v>23.780746840256512</v>
      </c>
      <c r="O192" s="153">
        <v>22.421273416417833</v>
      </c>
      <c r="P192" s="153">
        <v>20.899855587897736</v>
      </c>
      <c r="Q192" s="153">
        <v>19.177740012161784</v>
      </c>
      <c r="R192" s="153">
        <v>17.235255129696114</v>
      </c>
      <c r="S192" s="153">
        <v>15.088715150863376</v>
      </c>
      <c r="T192" s="153">
        <v>12.857216380390978</v>
      </c>
      <c r="U192" s="153">
        <v>10.578941667206939</v>
      </c>
      <c r="V192" s="153">
        <v>8.3939018200639435</v>
      </c>
      <c r="W192" s="153">
        <v>6.4308779749597642</v>
      </c>
      <c r="X192" s="153">
        <v>4.7742038172893553</v>
      </c>
      <c r="Y192" s="153">
        <v>3.4428301020279437</v>
      </c>
      <c r="Z192" s="153">
        <v>2.4309306892625187</v>
      </c>
      <c r="AA192" s="153">
        <v>1.6890767267672351</v>
      </c>
      <c r="AB192" s="153">
        <v>1.1598302606490591</v>
      </c>
      <c r="AC192" s="153">
        <v>0.78972077721078193</v>
      </c>
      <c r="AD192" s="153">
        <v>0.53642342907247276</v>
      </c>
      <c r="AE192" s="153">
        <v>0.36286165364294976</v>
      </c>
      <c r="AF192" s="153">
        <v>0.24476802210725876</v>
      </c>
      <c r="AG192" s="153">
        <v>0.16479994957126826</v>
      </c>
      <c r="AH192" s="153">
        <v>0.11082356027826483</v>
      </c>
      <c r="AI192" s="153">
        <v>7.4320213154411383E-2</v>
      </c>
      <c r="AJ192" s="153">
        <v>4.9820820108278478E-2</v>
      </c>
      <c r="AK192" s="153">
        <v>3.3391313191461165E-2</v>
      </c>
      <c r="AL192" s="153">
        <v>2.2378709964825633E-2</v>
      </c>
      <c r="AM192" s="153">
        <v>0</v>
      </c>
    </row>
    <row r="193" spans="2:39" ht="14.25" customHeight="1" outlineLevel="1" x14ac:dyDescent="0.25">
      <c r="B193" s="84" t="str">
        <f t="shared" ref="B193:C193" si="180">+B111</f>
        <v>General Cargo</v>
      </c>
      <c r="C193" s="84" t="str">
        <f t="shared" si="180"/>
        <v>(DWT) &gt;20,000</v>
      </c>
      <c r="D193" s="153">
        <v>17.444739560593781</v>
      </c>
      <c r="E193" s="153">
        <v>17.784810880282794</v>
      </c>
      <c r="F193" s="153">
        <v>16.854905604731886</v>
      </c>
      <c r="G193" s="153">
        <v>16.576025727992636</v>
      </c>
      <c r="H193" s="153">
        <v>15.407634304291886</v>
      </c>
      <c r="I193" s="153">
        <v>14.855474612411486</v>
      </c>
      <c r="J193" s="153">
        <v>14.365178184433919</v>
      </c>
      <c r="K193" s="153">
        <v>13.873050906552622</v>
      </c>
      <c r="L193" s="153">
        <v>13.367126417227775</v>
      </c>
      <c r="M193" s="153">
        <v>12.83236458666698</v>
      </c>
      <c r="N193" s="153">
        <v>12.25023931342391</v>
      </c>
      <c r="O193" s="153">
        <v>11.549930156014621</v>
      </c>
      <c r="P193" s="153">
        <v>10.766198147079956</v>
      </c>
      <c r="Q193" s="153">
        <v>9.8790801742992223</v>
      </c>
      <c r="R193" s="153">
        <v>8.8784427749459613</v>
      </c>
      <c r="S193" s="153">
        <v>7.7726899315567364</v>
      </c>
      <c r="T193" s="153">
        <v>6.6231720400655201</v>
      </c>
      <c r="U193" s="153">
        <v>5.4495583329055286</v>
      </c>
      <c r="V193" s="153">
        <v>4.3239729500462847</v>
      </c>
      <c r="W193" s="153">
        <v>3.3127552602899781</v>
      </c>
      <c r="X193" s="153">
        <v>2.4593482990976452</v>
      </c>
      <c r="Y193" s="153">
        <v>1.7735142192383322</v>
      </c>
      <c r="Z193" s="153">
        <v>1.2522517857765971</v>
      </c>
      <c r="AA193" s="153">
        <v>0.870098582715923</v>
      </c>
      <c r="AB193" s="153">
        <v>0.59746644423504347</v>
      </c>
      <c r="AC193" s="153">
        <v>0.40681096252361654</v>
      </c>
      <c r="AD193" s="153">
        <v>0.27632922647917918</v>
      </c>
      <c r="AE193" s="153">
        <v>0.18692188788898964</v>
      </c>
      <c r="AF193" s="153">
        <v>0.12608800166071699</v>
      </c>
      <c r="AG193" s="153">
        <v>8.4893835952649654E-2</v>
      </c>
      <c r="AH193" s="153">
        <v>5.7088835102361318E-2</v>
      </c>
      <c r="AI193" s="153">
        <v>3.8284768896534559E-2</v>
      </c>
      <c r="AJ193" s="153">
        <v>2.5664331453388037E-2</v>
      </c>
      <c r="AK193" s="153">
        <v>1.7200955896491753E-2</v>
      </c>
      <c r="AL193" s="153">
        <v>1.152800433209024E-2</v>
      </c>
      <c r="AM193" s="153">
        <v>0</v>
      </c>
    </row>
    <row r="194" spans="2:39" ht="14.25" customHeight="1" outlineLevel="1" x14ac:dyDescent="0.25">
      <c r="B194" s="84" t="str">
        <f t="shared" ref="B194:C194" si="181">+B112</f>
        <v>Liquefied Gas Tanker</v>
      </c>
      <c r="C194" s="84" t="str">
        <f t="shared" si="181"/>
        <v>(cbm) 0 - 49,999</v>
      </c>
      <c r="D194" s="153">
        <v>86.095025905148901</v>
      </c>
      <c r="E194" s="153">
        <v>83.098433138742323</v>
      </c>
      <c r="F194" s="153">
        <v>76.281312679171322</v>
      </c>
      <c r="G194" s="153">
        <v>76.089808161272998</v>
      </c>
      <c r="H194" s="153">
        <v>70.726479173641607</v>
      </c>
      <c r="I194" s="153">
        <v>68.191871317753865</v>
      </c>
      <c r="J194" s="153">
        <v>65.941237676182638</v>
      </c>
      <c r="K194" s="153">
        <v>63.682199787403256</v>
      </c>
      <c r="L194" s="153">
        <v>61.359827828737167</v>
      </c>
      <c r="M194" s="153">
        <v>58.905082296421341</v>
      </c>
      <c r="N194" s="153">
        <v>56.232921846519709</v>
      </c>
      <c r="O194" s="153">
        <v>53.018255658419598</v>
      </c>
      <c r="P194" s="153">
        <v>49.420649139929388</v>
      </c>
      <c r="Q194" s="153">
        <v>45.348464560044704</v>
      </c>
      <c r="R194" s="153">
        <v>40.755185748513497</v>
      </c>
      <c r="S194" s="153">
        <v>35.679389951141914</v>
      </c>
      <c r="T194" s="153">
        <v>30.402697137266198</v>
      </c>
      <c r="U194" s="153">
        <v>25.015396025490084</v>
      </c>
      <c r="V194" s="153">
        <v>19.848561872580948</v>
      </c>
      <c r="W194" s="153">
        <v>15.206715794066149</v>
      </c>
      <c r="X194" s="153">
        <v>11.289276654781988</v>
      </c>
      <c r="Y194" s="153">
        <v>8.1410561812319653</v>
      </c>
      <c r="Z194" s="153">
        <v>5.7482776458559277</v>
      </c>
      <c r="AA194" s="153">
        <v>3.9940595729437032</v>
      </c>
      <c r="AB194" s="153">
        <v>2.7425818390152634</v>
      </c>
      <c r="AC194" s="153">
        <v>1.8674058911510487</v>
      </c>
      <c r="AD194" s="153">
        <v>1.268448672630043</v>
      </c>
      <c r="AE194" s="153">
        <v>0.85803743454605474</v>
      </c>
      <c r="AF194" s="153">
        <v>0.57878842704740818</v>
      </c>
      <c r="AG194" s="153">
        <v>0.3896926680563223</v>
      </c>
      <c r="AH194" s="153">
        <v>0.26205790111398836</v>
      </c>
      <c r="AI194" s="153">
        <v>0.17574060083150952</v>
      </c>
      <c r="AJ194" s="153">
        <v>0.11780833891792618</v>
      </c>
      <c r="AK194" s="153">
        <v>7.8958458187255318E-2</v>
      </c>
      <c r="AL194" s="153">
        <v>5.2917608388467145E-2</v>
      </c>
      <c r="AM194" s="153">
        <v>0</v>
      </c>
    </row>
    <row r="195" spans="2:39" ht="14.25" customHeight="1" outlineLevel="1" x14ac:dyDescent="0.25">
      <c r="B195" s="84" t="str">
        <f t="shared" ref="B195:C195" si="182">+B113</f>
        <v>Liquefied Gas Tanker</v>
      </c>
      <c r="C195" s="84" t="str">
        <f t="shared" si="182"/>
        <v>(cbm) 50,000 - 99,999</v>
      </c>
      <c r="D195" s="153">
        <v>24.990715191233804</v>
      </c>
      <c r="E195" s="153">
        <v>24.611092627564659</v>
      </c>
      <c r="F195" s="153">
        <v>23.687990671949294</v>
      </c>
      <c r="G195" s="153">
        <v>23.565848431960177</v>
      </c>
      <c r="H195" s="153">
        <v>21.904766598958677</v>
      </c>
      <c r="I195" s="153">
        <v>21.119770736704599</v>
      </c>
      <c r="J195" s="153">
        <v>20.422724804341048</v>
      </c>
      <c r="K195" s="153">
        <v>19.723075984407163</v>
      </c>
      <c r="L195" s="153">
        <v>19.00381190813874</v>
      </c>
      <c r="M195" s="153">
        <v>18.243550283730695</v>
      </c>
      <c r="N195" s="153">
        <v>17.415952873906878</v>
      </c>
      <c r="O195" s="153">
        <v>16.42033548468245</v>
      </c>
      <c r="P195" s="153">
        <v>15.306117273580131</v>
      </c>
      <c r="Q195" s="153">
        <v>14.044917029874293</v>
      </c>
      <c r="R195" s="153">
        <v>12.622328185270382</v>
      </c>
      <c r="S195" s="153">
        <v>11.050298536057531</v>
      </c>
      <c r="T195" s="153">
        <v>9.4160488766255046</v>
      </c>
      <c r="U195" s="153">
        <v>7.7475426137583225</v>
      </c>
      <c r="V195" s="153">
        <v>6.1473173869781608</v>
      </c>
      <c r="W195" s="153">
        <v>4.709686726917651</v>
      </c>
      <c r="X195" s="153">
        <v>3.4964128440064108</v>
      </c>
      <c r="Y195" s="153">
        <v>2.5213744216092042</v>
      </c>
      <c r="Z195" s="153">
        <v>1.7803046560447435</v>
      </c>
      <c r="AA195" s="153">
        <v>1.2370040718819471</v>
      </c>
      <c r="AB195" s="153">
        <v>0.84940768668379052</v>
      </c>
      <c r="AC195" s="153">
        <v>0.57835609334882165</v>
      </c>
      <c r="AD195" s="153">
        <v>0.39285247111629157</v>
      </c>
      <c r="AE195" s="153">
        <v>0.26574360771948602</v>
      </c>
      <c r="AF195" s="153">
        <v>0.17925712622461246</v>
      </c>
      <c r="AG195" s="153">
        <v>0.12069209493861628</v>
      </c>
      <c r="AH195" s="153">
        <v>8.1162207229654004E-2</v>
      </c>
      <c r="AI195" s="153">
        <v>5.4428792273454984E-2</v>
      </c>
      <c r="AJ195" s="153">
        <v>3.648653513590875E-2</v>
      </c>
      <c r="AK195" s="153">
        <v>2.4454300819346339E-2</v>
      </c>
      <c r="AL195" s="153">
        <v>1.6389163920893474E-2</v>
      </c>
      <c r="AM195" s="153">
        <v>0</v>
      </c>
    </row>
    <row r="196" spans="2:39" ht="14.25" customHeight="1" outlineLevel="1" x14ac:dyDescent="0.25">
      <c r="B196" s="84" t="str">
        <f t="shared" ref="B196:C196" si="183">+B114</f>
        <v>Liquefied Gas Tanker</v>
      </c>
      <c r="C196" s="84" t="str">
        <f t="shared" si="183"/>
        <v>(cbm) 100,000 - 199,999</v>
      </c>
      <c r="D196" s="153">
        <v>18.921694287876342</v>
      </c>
      <c r="E196" s="153">
        <v>18.776372922880661</v>
      </c>
      <c r="F196" s="153">
        <v>18.714148996494824</v>
      </c>
      <c r="G196" s="153">
        <v>18.550153805531849</v>
      </c>
      <c r="H196" s="153">
        <v>17.242612361619166</v>
      </c>
      <c r="I196" s="153">
        <v>16.624693001594327</v>
      </c>
      <c r="J196" s="153">
        <v>16.076004534374619</v>
      </c>
      <c r="K196" s="153">
        <v>15.525267171486773</v>
      </c>
      <c r="L196" s="153">
        <v>14.959089413020079</v>
      </c>
      <c r="M196" s="153">
        <v>14.360639919214195</v>
      </c>
      <c r="N196" s="153">
        <v>13.709186215537185</v>
      </c>
      <c r="O196" s="153">
        <v>12.925473473137991</v>
      </c>
      <c r="P196" s="153">
        <v>12.04840260303763</v>
      </c>
      <c r="Q196" s="153">
        <v>11.055632978474126</v>
      </c>
      <c r="R196" s="153">
        <v>9.935824288130215</v>
      </c>
      <c r="S196" s="153">
        <v>8.6983813900334184</v>
      </c>
      <c r="T196" s="153">
        <v>7.4119612288145289</v>
      </c>
      <c r="U196" s="153">
        <v>6.0985755516112699</v>
      </c>
      <c r="V196" s="153">
        <v>4.8389381502263982</v>
      </c>
      <c r="W196" s="153">
        <v>3.7072891057768445</v>
      </c>
      <c r="X196" s="153">
        <v>2.7522453185260121</v>
      </c>
      <c r="Y196" s="153">
        <v>1.9847315685333984</v>
      </c>
      <c r="Z196" s="153">
        <v>1.4013891876494387</v>
      </c>
      <c r="AA196" s="153">
        <v>0.97372330377712701</v>
      </c>
      <c r="AB196" s="153">
        <v>0.66862193725289543</v>
      </c>
      <c r="AC196" s="153">
        <v>0.45526026856037055</v>
      </c>
      <c r="AD196" s="153">
        <v>0.30923876062137196</v>
      </c>
      <c r="AE196" s="153">
        <v>0.20918342109626095</v>
      </c>
      <c r="AF196" s="153">
        <v>0.14110450009066819</v>
      </c>
      <c r="AG196" s="153">
        <v>9.5004299577299736E-2</v>
      </c>
      <c r="AH196" s="153">
        <v>6.3887851593947442E-2</v>
      </c>
      <c r="AI196" s="153">
        <v>4.2844307983947734E-2</v>
      </c>
      <c r="AJ196" s="153">
        <v>2.8720834751874508E-2</v>
      </c>
      <c r="AK196" s="153">
        <v>1.9249510269717274E-2</v>
      </c>
      <c r="AL196" s="153">
        <v>1.2900936384888699E-2</v>
      </c>
      <c r="AM196" s="153">
        <v>0</v>
      </c>
    </row>
    <row r="197" spans="2:39" ht="14.25" customHeight="1" outlineLevel="1" x14ac:dyDescent="0.25">
      <c r="B197" s="84" t="str">
        <f t="shared" ref="B197:C197" si="184">+B115</f>
        <v>Liquefied Gas Tanker</v>
      </c>
      <c r="C197" s="84" t="str">
        <f t="shared" si="184"/>
        <v>(cbm) &gt;200,000</v>
      </c>
      <c r="D197" s="153">
        <v>19.114644966479961</v>
      </c>
      <c r="E197" s="153">
        <v>19.374042516350915</v>
      </c>
      <c r="F197" s="153">
        <v>19.920221192818435</v>
      </c>
      <c r="G197" s="153">
        <v>19.2002640327918</v>
      </c>
      <c r="H197" s="153">
        <v>17.846898383098118</v>
      </c>
      <c r="I197" s="153">
        <v>17.207323369983531</v>
      </c>
      <c r="J197" s="153">
        <v>16.639405521279517</v>
      </c>
      <c r="K197" s="153">
        <v>16.069366971140017</v>
      </c>
      <c r="L197" s="153">
        <v>15.483346900038883</v>
      </c>
      <c r="M197" s="153">
        <v>14.863924095687954</v>
      </c>
      <c r="N197" s="153">
        <v>14.189639491535042</v>
      </c>
      <c r="O197" s="153">
        <v>13.378460687430433</v>
      </c>
      <c r="P197" s="153">
        <v>12.470651918945963</v>
      </c>
      <c r="Q197" s="153">
        <v>11.443089607863099</v>
      </c>
      <c r="R197" s="153">
        <v>10.284036009374544</v>
      </c>
      <c r="S197" s="153">
        <v>9.0032255849414948</v>
      </c>
      <c r="T197" s="153">
        <v>7.6717214361649182</v>
      </c>
      <c r="U197" s="153">
        <v>6.3123067356965281</v>
      </c>
      <c r="V197" s="153">
        <v>5.0085239775742236</v>
      </c>
      <c r="W197" s="153">
        <v>3.8372150669489939</v>
      </c>
      <c r="X197" s="153">
        <v>2.8487007359990737</v>
      </c>
      <c r="Y197" s="153">
        <v>2.0542886355311105</v>
      </c>
      <c r="Z197" s="153">
        <v>1.4505023892332836</v>
      </c>
      <c r="AA197" s="153">
        <v>1.0078484913601047</v>
      </c>
      <c r="AB197" s="153">
        <v>0.69205451706519017</v>
      </c>
      <c r="AC197" s="153">
        <v>0.47121535765337569</v>
      </c>
      <c r="AD197" s="153">
        <v>0.32007636784839094</v>
      </c>
      <c r="AE197" s="153">
        <v>0.21651448060409909</v>
      </c>
      <c r="AF197" s="153">
        <v>0.14604966009219822</v>
      </c>
      <c r="AG197" s="153">
        <v>9.833382813196069E-2</v>
      </c>
      <c r="AH197" s="153">
        <v>6.6126870534399848E-2</v>
      </c>
      <c r="AI197" s="153">
        <v>4.434583315146054E-2</v>
      </c>
      <c r="AJ197" s="153">
        <v>2.9727387506281781E-2</v>
      </c>
      <c r="AK197" s="153">
        <v>1.9924130201566935E-2</v>
      </c>
      <c r="AL197" s="153">
        <v>1.3353063670353313E-2</v>
      </c>
      <c r="AM197" s="153">
        <v>0</v>
      </c>
    </row>
    <row r="198" spans="2:39" ht="14.25" customHeight="1" outlineLevel="1" x14ac:dyDescent="0.25">
      <c r="B198" s="84" t="str">
        <f t="shared" ref="B198:C198" si="185">+B116</f>
        <v>Oil Tanker</v>
      </c>
      <c r="C198" s="84" t="str">
        <f t="shared" si="185"/>
        <v>(DWT) 0 - 4,999</v>
      </c>
      <c r="D198" s="153">
        <v>133.80578846585595</v>
      </c>
      <c r="E198" s="153">
        <v>137.45765319094383</v>
      </c>
      <c r="F198" s="153">
        <v>133.92590371981527</v>
      </c>
      <c r="G198" s="153">
        <v>129.87646611033875</v>
      </c>
      <c r="H198" s="153">
        <v>120.72188637970886</v>
      </c>
      <c r="I198" s="153">
        <v>116.39560511743404</v>
      </c>
      <c r="J198" s="153">
        <v>112.55403486065573</v>
      </c>
      <c r="K198" s="153">
        <v>108.69811952989063</v>
      </c>
      <c r="L198" s="153">
        <v>104.73410029690731</v>
      </c>
      <c r="M198" s="153">
        <v>100.54413474644105</v>
      </c>
      <c r="N198" s="153">
        <v>95.983067180368863</v>
      </c>
      <c r="O198" s="153">
        <v>90.496005321178444</v>
      </c>
      <c r="P198" s="153">
        <v>84.355308789434034</v>
      </c>
      <c r="Q198" s="153">
        <v>77.404562620335142</v>
      </c>
      <c r="R198" s="153">
        <v>69.564369113252582</v>
      </c>
      <c r="S198" s="153">
        <v>60.900575146745346</v>
      </c>
      <c r="T198" s="153">
        <v>51.893873303530555</v>
      </c>
      <c r="U198" s="153">
        <v>42.698375940903553</v>
      </c>
      <c r="V198" s="153">
        <v>33.879190073911381</v>
      </c>
      <c r="W198" s="153">
        <v>25.956097882275738</v>
      </c>
      <c r="X198" s="153">
        <v>19.269484209467105</v>
      </c>
      <c r="Y198" s="153">
        <v>13.895837468575474</v>
      </c>
      <c r="Z198" s="153">
        <v>9.811642385567227</v>
      </c>
      <c r="AA198" s="153">
        <v>6.8173958550222009</v>
      </c>
      <c r="AB198" s="153">
        <v>4.6812686991500119</v>
      </c>
      <c r="AC198" s="153">
        <v>3.1874449916114562</v>
      </c>
      <c r="AD198" s="153">
        <v>2.1650945773758381</v>
      </c>
      <c r="AE198" s="153">
        <v>1.4645702556251299</v>
      </c>
      <c r="AF198" s="153">
        <v>0.98792462942150427</v>
      </c>
      <c r="AG198" s="153">
        <v>0.66516012879138908</v>
      </c>
      <c r="AH198" s="153">
        <v>0.44730240403339711</v>
      </c>
      <c r="AI198" s="153">
        <v>0.29996879660581149</v>
      </c>
      <c r="AJ198" s="153">
        <v>0.2010851532778179</v>
      </c>
      <c r="AK198" s="153">
        <v>0.13477291856415821</v>
      </c>
      <c r="AL198" s="153">
        <v>9.032421211968461E-2</v>
      </c>
      <c r="AM198" s="153">
        <v>0</v>
      </c>
    </row>
    <row r="199" spans="2:39" ht="14.25" customHeight="1" outlineLevel="1" x14ac:dyDescent="0.25">
      <c r="B199" s="84" t="str">
        <f t="shared" ref="B199:C199" si="186">+B117</f>
        <v>Oil Tanker</v>
      </c>
      <c r="C199" s="84" t="str">
        <f t="shared" si="186"/>
        <v>(DWT) 5,000 - 9,999</v>
      </c>
      <c r="D199" s="153">
        <v>75.869940711761117</v>
      </c>
      <c r="E199" s="153">
        <v>76.724085863387785</v>
      </c>
      <c r="F199" s="153">
        <v>74.788428204360017</v>
      </c>
      <c r="G199" s="153">
        <v>73.217488028301204</v>
      </c>
      <c r="H199" s="153">
        <v>68.056619767056105</v>
      </c>
      <c r="I199" s="153">
        <v>65.617691021808582</v>
      </c>
      <c r="J199" s="153">
        <v>63.452016726000544</v>
      </c>
      <c r="K199" s="153">
        <v>61.278255435571019</v>
      </c>
      <c r="L199" s="153">
        <v>59.043550878023716</v>
      </c>
      <c r="M199" s="153">
        <v>56.681469727235168</v>
      </c>
      <c r="N199" s="153">
        <v>54.110180871627946</v>
      </c>
      <c r="O199" s="153">
        <v>51.016865369460604</v>
      </c>
      <c r="P199" s="153">
        <v>47.55506518145382</v>
      </c>
      <c r="Q199" s="153">
        <v>43.636601816494384</v>
      </c>
      <c r="R199" s="153">
        <v>39.216715046887508</v>
      </c>
      <c r="S199" s="153">
        <v>34.332525862963323</v>
      </c>
      <c r="T199" s="153">
        <v>29.255023339759376</v>
      </c>
      <c r="U199" s="153">
        <v>24.071087879963073</v>
      </c>
      <c r="V199" s="153">
        <v>19.099296954521037</v>
      </c>
      <c r="W199" s="153">
        <v>14.632676287499129</v>
      </c>
      <c r="X199" s="153">
        <v>10.863116865372469</v>
      </c>
      <c r="Y199" s="153">
        <v>7.8337388132679795</v>
      </c>
      <c r="Z199" s="153">
        <v>5.5312854623941332</v>
      </c>
      <c r="AA199" s="153">
        <v>3.8432875050297</v>
      </c>
      <c r="AB199" s="153">
        <v>2.6390519021828593</v>
      </c>
      <c r="AC199" s="153">
        <v>1.7969130397797495</v>
      </c>
      <c r="AD199" s="153">
        <v>1.2205659042530428</v>
      </c>
      <c r="AE199" s="153">
        <v>0.82564731216768772</v>
      </c>
      <c r="AF199" s="153">
        <v>0.5569396973434807</v>
      </c>
      <c r="AG199" s="153">
        <v>0.37498212898179528</v>
      </c>
      <c r="AH199" s="153">
        <v>0.25216545686207675</v>
      </c>
      <c r="AI199" s="153">
        <v>0.16910655511438782</v>
      </c>
      <c r="AJ199" s="153">
        <v>0.11336118269709936</v>
      </c>
      <c r="AK199" s="153">
        <v>7.5977849159578809E-2</v>
      </c>
      <c r="AL199" s="153">
        <v>5.0920017441191345E-2</v>
      </c>
      <c r="AM199" s="153">
        <v>0</v>
      </c>
    </row>
    <row r="200" spans="2:39" ht="14.25" customHeight="1" outlineLevel="1" x14ac:dyDescent="0.25">
      <c r="B200" s="84" t="str">
        <f t="shared" ref="B200:C200" si="187">+B118</f>
        <v>Oil Tanker</v>
      </c>
      <c r="C200" s="84" t="str">
        <f t="shared" si="187"/>
        <v>(DWT) 10,000 - 19,999</v>
      </c>
      <c r="D200" s="153">
        <v>56.588891997554121</v>
      </c>
      <c r="E200" s="153">
        <v>55.138574974437397</v>
      </c>
      <c r="F200" s="153">
        <v>54.426967465702035</v>
      </c>
      <c r="G200" s="153">
        <v>59.213859248780516</v>
      </c>
      <c r="H200" s="153">
        <v>55.040062317851351</v>
      </c>
      <c r="I200" s="153">
        <v>53.067604817218871</v>
      </c>
      <c r="J200" s="153">
        <v>51.316138925885504</v>
      </c>
      <c r="K200" s="153">
        <v>49.558132764267562</v>
      </c>
      <c r="L200" s="153">
        <v>47.750839388099486</v>
      </c>
      <c r="M200" s="153">
        <v>45.84053155641142</v>
      </c>
      <c r="N200" s="153">
        <v>43.761029234165242</v>
      </c>
      <c r="O200" s="153">
        <v>41.25934345266716</v>
      </c>
      <c r="P200" s="153">
        <v>38.4596496281426</v>
      </c>
      <c r="Q200" s="153">
        <v>35.290634350337328</v>
      </c>
      <c r="R200" s="153">
        <v>31.716098264506506</v>
      </c>
      <c r="S200" s="153">
        <v>27.766062573996177</v>
      </c>
      <c r="T200" s="153">
        <v>23.659686790821109</v>
      </c>
      <c r="U200" s="153">
        <v>19.467234510124328</v>
      </c>
      <c r="V200" s="153">
        <v>15.446351849417733</v>
      </c>
      <c r="W200" s="153">
        <v>11.834020224594765</v>
      </c>
      <c r="X200" s="153">
        <v>8.7854294157234794</v>
      </c>
      <c r="Y200" s="153">
        <v>6.3354523621632328</v>
      </c>
      <c r="Z200" s="153">
        <v>4.4733678750140999</v>
      </c>
      <c r="AA200" s="153">
        <v>3.1082176062562978</v>
      </c>
      <c r="AB200" s="153">
        <v>2.1343049603897764</v>
      </c>
      <c r="AC200" s="153">
        <v>1.4532341751288729</v>
      </c>
      <c r="AD200" s="153">
        <v>0.98711960222349493</v>
      </c>
      <c r="AE200" s="153">
        <v>0.66773342064034957</v>
      </c>
      <c r="AF200" s="153">
        <v>0.45041901513758414</v>
      </c>
      <c r="AG200" s="153">
        <v>0.30326278057714007</v>
      </c>
      <c r="AH200" s="153">
        <v>0.20393611242526935</v>
      </c>
      <c r="AI200" s="153">
        <v>0.13676311523715406</v>
      </c>
      <c r="AJ200" s="153">
        <v>9.1679642354114785E-2</v>
      </c>
      <c r="AK200" s="153">
        <v>6.1446271748921144E-2</v>
      </c>
      <c r="AL200" s="153">
        <v>4.1181018727966756E-2</v>
      </c>
      <c r="AM200" s="153">
        <v>0</v>
      </c>
    </row>
    <row r="201" spans="2:39" ht="14.25" customHeight="1" outlineLevel="1" x14ac:dyDescent="0.25">
      <c r="B201" s="84" t="str">
        <f t="shared" ref="B201:C201" si="188">+B119</f>
        <v>Oil Tanker</v>
      </c>
      <c r="C201" s="84" t="str">
        <f t="shared" si="188"/>
        <v>(DWT) 20,000 - 59,999</v>
      </c>
      <c r="D201" s="153">
        <v>29.084590648992876</v>
      </c>
      <c r="E201" s="153">
        <v>29.208013336745676</v>
      </c>
      <c r="F201" s="153">
        <v>30.599660669314591</v>
      </c>
      <c r="G201" s="153">
        <v>30.114305797040558</v>
      </c>
      <c r="H201" s="153">
        <v>27.991643996115318</v>
      </c>
      <c r="I201" s="153">
        <v>26.988514169765818</v>
      </c>
      <c r="J201" s="153">
        <v>26.097773722954194</v>
      </c>
      <c r="K201" s="153">
        <v>25.203707100449186</v>
      </c>
      <c r="L201" s="153">
        <v>24.284574551323669</v>
      </c>
      <c r="M201" s="153">
        <v>23.313052091214459</v>
      </c>
      <c r="N201" s="153">
        <v>22.255482636491458</v>
      </c>
      <c r="O201" s="153">
        <v>20.983203957346028</v>
      </c>
      <c r="P201" s="153">
        <v>19.559367763599628</v>
      </c>
      <c r="Q201" s="153">
        <v>17.94770629849614</v>
      </c>
      <c r="R201" s="153">
        <v>16.129809709135049</v>
      </c>
      <c r="S201" s="153">
        <v>14.120945834995617</v>
      </c>
      <c r="T201" s="153">
        <v>12.032572308579288</v>
      </c>
      <c r="U201" s="153">
        <v>9.900422983706445</v>
      </c>
      <c r="V201" s="153">
        <v>7.8555285695489987</v>
      </c>
      <c r="W201" s="153">
        <v>6.0184103581991861</v>
      </c>
      <c r="X201" s="153">
        <v>4.4679929891389554</v>
      </c>
      <c r="Y201" s="153">
        <v>3.2220117421361238</v>
      </c>
      <c r="Z201" s="153">
        <v>2.2750141578317487</v>
      </c>
      <c r="AA201" s="153">
        <v>1.580741682201287</v>
      </c>
      <c r="AB201" s="153">
        <v>1.0854403522540532</v>
      </c>
      <c r="AC201" s="153">
        <v>0.73906917906963066</v>
      </c>
      <c r="AD201" s="153">
        <v>0.50201797242633817</v>
      </c>
      <c r="AE201" s="153">
        <v>0.33958820916543325</v>
      </c>
      <c r="AF201" s="153">
        <v>0.22906893978430218</v>
      </c>
      <c r="AG201" s="153">
        <v>0.15422990879198417</v>
      </c>
      <c r="AH201" s="153">
        <v>0.10371549043665286</v>
      </c>
      <c r="AI201" s="153">
        <v>6.9553417498157299E-2</v>
      </c>
      <c r="AJ201" s="153">
        <v>4.6625381629250631E-2</v>
      </c>
      <c r="AK201" s="153">
        <v>3.1249640557302026E-2</v>
      </c>
      <c r="AL201" s="153">
        <v>2.0943370466656168E-2</v>
      </c>
      <c r="AM201" s="153">
        <v>0</v>
      </c>
    </row>
    <row r="202" spans="2:39" ht="14.25" customHeight="1" outlineLevel="1" x14ac:dyDescent="0.25">
      <c r="B202" s="84" t="str">
        <f t="shared" ref="B202:C202" si="189">+B120</f>
        <v>Oil Tanker</v>
      </c>
      <c r="C202" s="84" t="str">
        <f t="shared" si="189"/>
        <v>(DWT) 60,000 - 79,999</v>
      </c>
      <c r="D202" s="153">
        <v>18.065540070357514</v>
      </c>
      <c r="E202" s="153">
        <v>17.681674254454354</v>
      </c>
      <c r="F202" s="153">
        <v>17.798141369197271</v>
      </c>
      <c r="G202" s="153">
        <v>17.471344363752038</v>
      </c>
      <c r="H202" s="153">
        <v>16.239844772106412</v>
      </c>
      <c r="I202" s="153">
        <v>15.65786135346738</v>
      </c>
      <c r="J202" s="153">
        <v>15.141082610837438</v>
      </c>
      <c r="K202" s="153">
        <v>14.622374128855537</v>
      </c>
      <c r="L202" s="153">
        <v>14.089123208514437</v>
      </c>
      <c r="M202" s="153">
        <v>13.525477359525427</v>
      </c>
      <c r="N202" s="153">
        <v>12.911909832630391</v>
      </c>
      <c r="O202" s="153">
        <v>12.173774971417888</v>
      </c>
      <c r="P202" s="153">
        <v>11.347711351483406</v>
      </c>
      <c r="Q202" s="153">
        <v>10.412677595620458</v>
      </c>
      <c r="R202" s="153">
        <v>9.3579929037508816</v>
      </c>
      <c r="S202" s="153">
        <v>8.1925151815833583</v>
      </c>
      <c r="T202" s="153">
        <v>6.9809085356898777</v>
      </c>
      <c r="U202" s="153">
        <v>5.743904590094834</v>
      </c>
      <c r="V202" s="153">
        <v>4.557523116185223</v>
      </c>
      <c r="W202" s="153">
        <v>3.491686662118032</v>
      </c>
      <c r="X202" s="153">
        <v>2.5921847461530372</v>
      </c>
      <c r="Y202" s="153">
        <v>1.869306802896481</v>
      </c>
      <c r="Z202" s="153">
        <v>1.3198894921162669</v>
      </c>
      <c r="AA202" s="153">
        <v>0.9170950997844175</v>
      </c>
      <c r="AB202" s="153">
        <v>0.62973731848092451</v>
      </c>
      <c r="AC202" s="153">
        <v>0.42878398802173284</v>
      </c>
      <c r="AD202" s="153">
        <v>0.2912545596158182</v>
      </c>
      <c r="AE202" s="153">
        <v>0.19701807453858705</v>
      </c>
      <c r="AF202" s="153">
        <v>0.13289837584117339</v>
      </c>
      <c r="AG202" s="153">
        <v>8.9479195232175415E-2</v>
      </c>
      <c r="AH202" s="153">
        <v>6.0172366631551906E-2</v>
      </c>
      <c r="AI202" s="153">
        <v>4.0352638940976161E-2</v>
      </c>
      <c r="AJ202" s="153">
        <v>2.7050535517111285E-2</v>
      </c>
      <c r="AK202" s="153">
        <v>1.8130028800921277E-2</v>
      </c>
      <c r="AL202" s="153">
        <v>1.215066487093132E-2</v>
      </c>
      <c r="AM202" s="153">
        <v>0</v>
      </c>
    </row>
    <row r="203" spans="2:39" ht="14.25" customHeight="1" outlineLevel="1" x14ac:dyDescent="0.25">
      <c r="B203" s="84" t="str">
        <f t="shared" ref="B203:C203" si="190">+B121</f>
        <v>Oil Tanker</v>
      </c>
      <c r="C203" s="84" t="str">
        <f t="shared" si="190"/>
        <v>(DWT) 80,000 - 119,999</v>
      </c>
      <c r="D203" s="153">
        <v>14.727060057769082</v>
      </c>
      <c r="E203" s="153">
        <v>14.783775848482772</v>
      </c>
      <c r="F203" s="153">
        <v>14.159671453350736</v>
      </c>
      <c r="G203" s="153">
        <v>13.637696887555611</v>
      </c>
      <c r="H203" s="153">
        <v>12.676418934448813</v>
      </c>
      <c r="I203" s="153">
        <v>12.222137152135067</v>
      </c>
      <c r="J203" s="153">
        <v>11.818752518234705</v>
      </c>
      <c r="K203" s="153">
        <v>11.413861577789975</v>
      </c>
      <c r="L203" s="153">
        <v>10.997619171641201</v>
      </c>
      <c r="M203" s="153">
        <v>10.557651240129932</v>
      </c>
      <c r="N203" s="153">
        <v>10.078715688427222</v>
      </c>
      <c r="O203" s="153">
        <v>9.5025459736204425</v>
      </c>
      <c r="P203" s="153">
        <v>8.8577412565961318</v>
      </c>
      <c r="Q203" s="153">
        <v>8.1278771616185495</v>
      </c>
      <c r="R203" s="153">
        <v>7.3046165217845713</v>
      </c>
      <c r="S203" s="153">
        <v>6.3948735979889788</v>
      </c>
      <c r="T203" s="153">
        <v>5.4491235835868403</v>
      </c>
      <c r="U203" s="153">
        <v>4.4835490686837023</v>
      </c>
      <c r="V203" s="153">
        <v>3.5574891961670505</v>
      </c>
      <c r="W203" s="153">
        <v>2.7255237681126134</v>
      </c>
      <c r="X203" s="153">
        <v>2.0233949436612528</v>
      </c>
      <c r="Y203" s="153">
        <v>1.4591343995622064</v>
      </c>
      <c r="Z203" s="153">
        <v>1.0302729111044633</v>
      </c>
      <c r="AA203" s="153">
        <v>0.71586162618779225</v>
      </c>
      <c r="AB203" s="153">
        <v>0.49155728886226241</v>
      </c>
      <c r="AC203" s="153">
        <v>0.33469811693539697</v>
      </c>
      <c r="AD203" s="153">
        <v>0.22734606556092246</v>
      </c>
      <c r="AE203" s="153">
        <v>0.15378740902741109</v>
      </c>
      <c r="AF203" s="153">
        <v>0.10373716691948602</v>
      </c>
      <c r="AG203" s="153">
        <v>6.984523439710609E-2</v>
      </c>
      <c r="AH203" s="153">
        <v>4.6969052869823967E-2</v>
      </c>
      <c r="AI203" s="153">
        <v>3.1498266363048394E-2</v>
      </c>
      <c r="AJ203" s="153">
        <v>2.1114975261651639E-2</v>
      </c>
      <c r="AK203" s="153">
        <v>1.4151849577333809E-2</v>
      </c>
      <c r="AL203" s="153">
        <v>9.4845068039426557E-3</v>
      </c>
      <c r="AM203" s="153">
        <v>0</v>
      </c>
    </row>
    <row r="204" spans="2:39" ht="14.25" customHeight="1" outlineLevel="1" x14ac:dyDescent="0.25">
      <c r="B204" s="84" t="str">
        <f t="shared" ref="B204:C204" si="191">+B122</f>
        <v>Oil Tanker</v>
      </c>
      <c r="C204" s="84" t="str">
        <f t="shared" si="191"/>
        <v>(DWT) 120,000 - 199,999</v>
      </c>
      <c r="D204" s="153">
        <v>11.585039243879711</v>
      </c>
      <c r="E204" s="153">
        <v>10.925230503735417</v>
      </c>
      <c r="F204" s="153">
        <v>10.465632226404121</v>
      </c>
      <c r="G204" s="153">
        <v>10.124973082001757</v>
      </c>
      <c r="H204" s="153">
        <v>9.4112958768418924</v>
      </c>
      <c r="I204" s="153">
        <v>9.0740255257338855</v>
      </c>
      <c r="J204" s="153">
        <v>8.7745425123182414</v>
      </c>
      <c r="K204" s="153">
        <v>8.4739411786069709</v>
      </c>
      <c r="L204" s="153">
        <v>8.164912228000972</v>
      </c>
      <c r="M204" s="153">
        <v>7.8382688438412567</v>
      </c>
      <c r="N204" s="153">
        <v>7.4826949072018154</v>
      </c>
      <c r="O204" s="153">
        <v>7.0549318544530397</v>
      </c>
      <c r="P204" s="153">
        <v>6.5762124301361471</v>
      </c>
      <c r="Q204" s="153">
        <v>6.0343427599053303</v>
      </c>
      <c r="R204" s="153">
        <v>5.423133118972725</v>
      </c>
      <c r="S204" s="153">
        <v>4.7477168305100372</v>
      </c>
      <c r="T204" s="153">
        <v>4.0455679620407405</v>
      </c>
      <c r="U204" s="153">
        <v>3.3287008801082965</v>
      </c>
      <c r="V204" s="153">
        <v>2.6411704738482058</v>
      </c>
      <c r="W204" s="153">
        <v>2.0234981767102775</v>
      </c>
      <c r="X204" s="153">
        <v>1.502219876841731</v>
      </c>
      <c r="Y204" s="153">
        <v>1.0832984953691942</v>
      </c>
      <c r="Z204" s="153">
        <v>0.76490081705562785</v>
      </c>
      <c r="AA204" s="153">
        <v>0.53147388120961014</v>
      </c>
      <c r="AB204" s="153">
        <v>0.36494463537561694</v>
      </c>
      <c r="AC204" s="153">
        <v>0.2484883959886113</v>
      </c>
      <c r="AD204" s="153">
        <v>0.16878750225075057</v>
      </c>
      <c r="AE204" s="153">
        <v>0.11417568447163376</v>
      </c>
      <c r="AF204" s="153">
        <v>7.7017111563855767E-2</v>
      </c>
      <c r="AG204" s="153">
        <v>5.1854878723848502E-2</v>
      </c>
      <c r="AH204" s="153">
        <v>3.4871019638809661E-2</v>
      </c>
      <c r="AI204" s="153">
        <v>2.3385114193775623E-2</v>
      </c>
      <c r="AJ204" s="153">
        <v>1.5676294752264053E-2</v>
      </c>
      <c r="AK204" s="153">
        <v>1.0506693117794114E-2</v>
      </c>
      <c r="AL204" s="153">
        <v>7.0415391160078911E-3</v>
      </c>
      <c r="AM204" s="153">
        <v>0</v>
      </c>
    </row>
    <row r="205" spans="2:39" ht="14.25" customHeight="1" outlineLevel="1" x14ac:dyDescent="0.25">
      <c r="B205" s="84" t="str">
        <f t="shared" ref="B205:C205" si="192">+B123</f>
        <v>Oil Tanker</v>
      </c>
      <c r="C205" s="84" t="str">
        <f t="shared" si="192"/>
        <v>(DWT) &gt;200,000</v>
      </c>
      <c r="D205" s="153">
        <v>6.6594140854872883</v>
      </c>
      <c r="E205" s="153">
        <v>6.6553664693266921</v>
      </c>
      <c r="F205" s="153">
        <v>6.3721428165574858</v>
      </c>
      <c r="G205" s="153">
        <v>6.3009214431762031</v>
      </c>
      <c r="H205" s="153">
        <v>5.8567894964462459</v>
      </c>
      <c r="I205" s="153">
        <v>5.6469011372147895</v>
      </c>
      <c r="J205" s="153">
        <v>5.4605284006341819</v>
      </c>
      <c r="K205" s="153">
        <v>5.2734597166891728</v>
      </c>
      <c r="L205" s="153">
        <v>5.0811464013187972</v>
      </c>
      <c r="M205" s="153">
        <v>4.8778713617848952</v>
      </c>
      <c r="N205" s="153">
        <v>4.6565924088572412</v>
      </c>
      <c r="O205" s="153">
        <v>4.3903890945536741</v>
      </c>
      <c r="P205" s="153">
        <v>4.092474871818089</v>
      </c>
      <c r="Q205" s="153">
        <v>3.7552613111585127</v>
      </c>
      <c r="R205" s="153">
        <v>3.3748964547151727</v>
      </c>
      <c r="S205" s="153">
        <v>2.954574845899236</v>
      </c>
      <c r="T205" s="153">
        <v>2.5176171546729185</v>
      </c>
      <c r="U205" s="153">
        <v>2.0715001001511033</v>
      </c>
      <c r="V205" s="153">
        <v>1.6436396955303161</v>
      </c>
      <c r="W205" s="153">
        <v>1.2592530319439645</v>
      </c>
      <c r="X205" s="153">
        <v>0.93485378753088277</v>
      </c>
      <c r="Y205" s="153">
        <v>0.67415277685684305</v>
      </c>
      <c r="Z205" s="153">
        <v>0.47600916279531963</v>
      </c>
      <c r="AA205" s="153">
        <v>0.33074410642676449</v>
      </c>
      <c r="AB205" s="153">
        <v>0.22711047821923944</v>
      </c>
      <c r="AC205" s="153">
        <v>0.15463802718135747</v>
      </c>
      <c r="AD205" s="153">
        <v>0.10503897478625626</v>
      </c>
      <c r="AE205" s="153">
        <v>7.1053227771584959E-2</v>
      </c>
      <c r="AF205" s="153">
        <v>4.7928894804355443E-2</v>
      </c>
      <c r="AG205" s="153">
        <v>3.2270062807890611E-2</v>
      </c>
      <c r="AH205" s="153">
        <v>2.170075452133001E-2</v>
      </c>
      <c r="AI205" s="153">
        <v>1.4552904613308229E-2</v>
      </c>
      <c r="AJ205" s="153">
        <v>9.7555915412431728E-3</v>
      </c>
      <c r="AK205" s="153">
        <v>6.5384715027501424E-3</v>
      </c>
      <c r="AL205" s="153">
        <v>4.3820545940894805E-3</v>
      </c>
      <c r="AM205" s="153">
        <v>0</v>
      </c>
    </row>
    <row r="206" spans="2:39" ht="14.25" customHeight="1" outlineLevel="1" x14ac:dyDescent="0.25">
      <c r="B206" s="84" t="str">
        <f t="shared" ref="B206:C206" si="193">+B124</f>
        <v>Other Liquids Tankers</v>
      </c>
      <c r="C206" s="84" t="str">
        <f t="shared" si="193"/>
        <v>(DWT) 0 - 999</v>
      </c>
      <c r="D206" s="153">
        <v>1656.6347738226607</v>
      </c>
      <c r="E206" s="153">
        <v>1629.8945854687527</v>
      </c>
      <c r="F206" s="153">
        <v>1816.8316125500378</v>
      </c>
      <c r="G206" s="153">
        <v>2100.141103976031</v>
      </c>
      <c r="H206" s="153">
        <v>1952.1088256294061</v>
      </c>
      <c r="I206" s="153">
        <v>1882.151570259171</v>
      </c>
      <c r="J206" s="153">
        <v>1820.0322360818943</v>
      </c>
      <c r="K206" s="153">
        <v>1757.6809377896284</v>
      </c>
      <c r="L206" s="153">
        <v>1693.5815672303218</v>
      </c>
      <c r="M206" s="153">
        <v>1625.8285774831108</v>
      </c>
      <c r="N206" s="153">
        <v>1552.0747577157774</v>
      </c>
      <c r="O206" s="153">
        <v>1463.3473346832257</v>
      </c>
      <c r="P206" s="153">
        <v>1364.0504444952587</v>
      </c>
      <c r="Q206" s="153">
        <v>1251.6548106270957</v>
      </c>
      <c r="R206" s="153">
        <v>1124.8765486334139</v>
      </c>
      <c r="S206" s="153">
        <v>984.78042213438084</v>
      </c>
      <c r="T206" s="153">
        <v>839.13937323086191</v>
      </c>
      <c r="U206" s="153">
        <v>690.44544459910003</v>
      </c>
      <c r="V206" s="153">
        <v>547.83658482969838</v>
      </c>
      <c r="W206" s="153">
        <v>419.7178264388665</v>
      </c>
      <c r="X206" s="153">
        <v>311.59329363287515</v>
      </c>
      <c r="Y206" s="153">
        <v>224.69982681182975</v>
      </c>
      <c r="Z206" s="153">
        <v>158.65717699723319</v>
      </c>
      <c r="AA206" s="153">
        <v>110.23931960886796</v>
      </c>
      <c r="AB206" s="153">
        <v>75.697507857112271</v>
      </c>
      <c r="AC206" s="153">
        <v>51.541933993327795</v>
      </c>
      <c r="AD206" s="153">
        <v>35.010223577223194</v>
      </c>
      <c r="AE206" s="153">
        <v>23.682536841477628</v>
      </c>
      <c r="AF206" s="153">
        <v>15.975035231677184</v>
      </c>
      <c r="AG206" s="153">
        <v>10.755837212370723</v>
      </c>
      <c r="AH206" s="153">
        <v>7.2330129757284096</v>
      </c>
      <c r="AI206" s="153">
        <v>4.8505847019804422</v>
      </c>
      <c r="AJ206" s="153">
        <v>3.2516067648413505</v>
      </c>
      <c r="AK206" s="153">
        <v>2.1793181971777678</v>
      </c>
      <c r="AL206" s="153">
        <v>1.4605693874950541</v>
      </c>
      <c r="AM206" s="153">
        <v>0</v>
      </c>
    </row>
    <row r="207" spans="2:39" ht="14.25" customHeight="1" outlineLevel="1" x14ac:dyDescent="0.25">
      <c r="B207" s="84" t="str">
        <f t="shared" ref="B207:C207" si="194">+B125</f>
        <v>Other Liquids Tankers</v>
      </c>
      <c r="C207" s="84" t="str">
        <f t="shared" si="194"/>
        <v>(DWT) &gt;1,000</v>
      </c>
      <c r="D207" s="153">
        <v>90.105302312520678</v>
      </c>
      <c r="E207" s="153">
        <v>82.072510767010442</v>
      </c>
      <c r="F207" s="153">
        <v>52.721841698065731</v>
      </c>
      <c r="G207" s="153">
        <v>45.705903793658585</v>
      </c>
      <c r="H207" s="153">
        <v>42.484239754200715</v>
      </c>
      <c r="I207" s="153">
        <v>40.961742252691472</v>
      </c>
      <c r="J207" s="153">
        <v>39.609823419115259</v>
      </c>
      <c r="K207" s="153">
        <v>38.252856291639553</v>
      </c>
      <c r="L207" s="153">
        <v>36.857845423812087</v>
      </c>
      <c r="M207" s="153">
        <v>35.383319914427979</v>
      </c>
      <c r="N207" s="153">
        <v>33.778196818499538</v>
      </c>
      <c r="O207" s="153">
        <v>31.847199394894357</v>
      </c>
      <c r="P207" s="153">
        <v>29.686175975397258</v>
      </c>
      <c r="Q207" s="153">
        <v>27.240081273150924</v>
      </c>
      <c r="R207" s="153">
        <v>24.480973785163489</v>
      </c>
      <c r="S207" s="153">
        <v>21.432026232303201</v>
      </c>
      <c r="T207" s="153">
        <v>18.262403126032275</v>
      </c>
      <c r="U207" s="153">
        <v>15.026339423513546</v>
      </c>
      <c r="V207" s="153">
        <v>11.922706618839859</v>
      </c>
      <c r="W207" s="153">
        <v>9.1344255675866552</v>
      </c>
      <c r="X207" s="153">
        <v>6.7812839216235545</v>
      </c>
      <c r="Y207" s="153">
        <v>4.8901993524481053</v>
      </c>
      <c r="Z207" s="153">
        <v>3.4528964050463937</v>
      </c>
      <c r="AA207" s="153">
        <v>2.3991662878185376</v>
      </c>
      <c r="AB207" s="153">
        <v>1.6474240730714138</v>
      </c>
      <c r="AC207" s="153">
        <v>1.121720189171169</v>
      </c>
      <c r="AD207" s="153">
        <v>0.7619363801725314</v>
      </c>
      <c r="AE207" s="153">
        <v>0.51540905914229718</v>
      </c>
      <c r="AF207" s="153">
        <v>0.34766874569380224</v>
      </c>
      <c r="AG207" s="153">
        <v>0.23408201473612983</v>
      </c>
      <c r="AH207" s="153">
        <v>0.15741389689532972</v>
      </c>
      <c r="AI207" s="153">
        <v>0.10556450579057876</v>
      </c>
      <c r="AJ207" s="153">
        <v>7.0765543175781001E-2</v>
      </c>
      <c r="AK207" s="153">
        <v>4.7429054965591189E-2</v>
      </c>
      <c r="AL207" s="153">
        <v>3.178674222528511E-2</v>
      </c>
      <c r="AM207" s="153">
        <v>0</v>
      </c>
    </row>
    <row r="208" spans="2:39" ht="14.25" customHeight="1" outlineLevel="1" x14ac:dyDescent="0.25">
      <c r="B208" s="84" t="str">
        <f t="shared" ref="B208:C208" si="195">+B126</f>
        <v>Ferry Passenger Only</v>
      </c>
      <c r="C208" s="84" t="str">
        <f t="shared" si="195"/>
        <v>(GT) 0 - 299</v>
      </c>
      <c r="D208" s="153">
        <v>282.49390488752528</v>
      </c>
      <c r="E208" s="153">
        <v>299.60311983168981</v>
      </c>
      <c r="F208" s="153">
        <v>255.07963912724242</v>
      </c>
      <c r="G208" s="153">
        <v>262.05372227885897</v>
      </c>
      <c r="H208" s="153">
        <v>243.58238743154297</v>
      </c>
      <c r="I208" s="153">
        <v>234.8531838863739</v>
      </c>
      <c r="J208" s="153">
        <v>227.10198911387948</v>
      </c>
      <c r="K208" s="153">
        <v>219.32185006728224</v>
      </c>
      <c r="L208" s="153">
        <v>211.32358813193093</v>
      </c>
      <c r="M208" s="153">
        <v>202.86943087308578</v>
      </c>
      <c r="N208" s="153">
        <v>193.66649542949932</v>
      </c>
      <c r="O208" s="153">
        <v>182.59516720785209</v>
      </c>
      <c r="P208" s="153">
        <v>170.20499035963553</v>
      </c>
      <c r="Q208" s="153">
        <v>156.18036402987056</v>
      </c>
      <c r="R208" s="153">
        <v>140.36108626963303</v>
      </c>
      <c r="S208" s="153">
        <v>122.88001732792419</v>
      </c>
      <c r="T208" s="153">
        <v>104.70705794461981</v>
      </c>
      <c r="U208" s="153">
        <v>86.153162968492083</v>
      </c>
      <c r="V208" s="153">
        <v>68.358557424243827</v>
      </c>
      <c r="W208" s="153">
        <v>52.372013726536899</v>
      </c>
      <c r="X208" s="153">
        <v>38.880331554406041</v>
      </c>
      <c r="Y208" s="153">
        <v>28.037842743030748</v>
      </c>
      <c r="Z208" s="153">
        <v>19.797100166111139</v>
      </c>
      <c r="AA208" s="153">
        <v>13.75556337157542</v>
      </c>
      <c r="AB208" s="153">
        <v>9.4454670991553744</v>
      </c>
      <c r="AC208" s="153">
        <v>6.4313562697437474</v>
      </c>
      <c r="AD208" s="153">
        <v>4.3685442796471818</v>
      </c>
      <c r="AE208" s="153">
        <v>2.9550856942735475</v>
      </c>
      <c r="AF208" s="153">
        <v>1.9933505601463142</v>
      </c>
      <c r="AG208" s="153">
        <v>1.3421037150270372</v>
      </c>
      <c r="AH208" s="153">
        <v>0.90252886817577793</v>
      </c>
      <c r="AI208" s="153">
        <v>0.60525160617844465</v>
      </c>
      <c r="AJ208" s="153">
        <v>0.40573257411161046</v>
      </c>
      <c r="AK208" s="153">
        <v>0.27193336891472242</v>
      </c>
      <c r="AL208" s="153">
        <v>0.18224853745065331</v>
      </c>
      <c r="AM208" s="153">
        <v>0</v>
      </c>
    </row>
    <row r="209" spans="2:39" ht="14.25" customHeight="1" outlineLevel="1" x14ac:dyDescent="0.25">
      <c r="B209" s="84" t="str">
        <f t="shared" ref="B209:C209" si="196">+B127</f>
        <v>Ferry Passenger Only</v>
      </c>
      <c r="C209" s="84" t="str">
        <f t="shared" si="196"/>
        <v>(GT) 300 - 999</v>
      </c>
      <c r="D209" s="153">
        <v>178.86515514884161</v>
      </c>
      <c r="E209" s="153">
        <v>176.22534952830549</v>
      </c>
      <c r="F209" s="153">
        <v>152.45564393673268</v>
      </c>
      <c r="G209" s="153">
        <v>128.9668311510905</v>
      </c>
      <c r="H209" s="153">
        <v>119.87636870059303</v>
      </c>
      <c r="I209" s="153">
        <v>115.5803880524138</v>
      </c>
      <c r="J209" s="153">
        <v>111.76572356777902</v>
      </c>
      <c r="K209" s="153">
        <v>107.93681447986771</v>
      </c>
      <c r="L209" s="153">
        <v>104.00055863298076</v>
      </c>
      <c r="M209" s="153">
        <v>99.839938962156083</v>
      </c>
      <c r="N209" s="153">
        <v>95.31081641764051</v>
      </c>
      <c r="O209" s="153">
        <v>89.862185102798591</v>
      </c>
      <c r="P209" s="153">
        <v>83.764497072953688</v>
      </c>
      <c r="Q209" s="153">
        <v>76.862432869861649</v>
      </c>
      <c r="R209" s="153">
        <v>69.07715088227836</v>
      </c>
      <c r="S209" s="153">
        <v>60.474036807268654</v>
      </c>
      <c r="T209" s="153">
        <v>51.530416530017888</v>
      </c>
      <c r="U209" s="153">
        <v>42.39932302837687</v>
      </c>
      <c r="V209" s="153">
        <v>33.641905394052102</v>
      </c>
      <c r="W209" s="153">
        <v>25.774305331658223</v>
      </c>
      <c r="X209" s="153">
        <v>19.134523681139193</v>
      </c>
      <c r="Y209" s="153">
        <v>13.798513142406103</v>
      </c>
      <c r="Z209" s="153">
        <v>9.742923138818</v>
      </c>
      <c r="AA209" s="153">
        <v>6.7696478542759078</v>
      </c>
      <c r="AB209" s="153">
        <v>4.648481807190973</v>
      </c>
      <c r="AC209" s="153">
        <v>3.1651206130547802</v>
      </c>
      <c r="AD209" s="153">
        <v>2.1499305851866244</v>
      </c>
      <c r="AE209" s="153">
        <v>1.4543126289380905</v>
      </c>
      <c r="AF209" s="153">
        <v>0.98100535600009242</v>
      </c>
      <c r="AG209" s="153">
        <v>0.66050144870278327</v>
      </c>
      <c r="AH209" s="153">
        <v>0.44416956622027942</v>
      </c>
      <c r="AI209" s="153">
        <v>0.29786786090708023</v>
      </c>
      <c r="AJ209" s="153">
        <v>0.199676783534743</v>
      </c>
      <c r="AK209" s="153">
        <v>0.13382898959875408</v>
      </c>
      <c r="AL209" s="153">
        <v>8.9691595114685274E-2</v>
      </c>
      <c r="AM209" s="153">
        <v>0</v>
      </c>
    </row>
    <row r="210" spans="2:39" ht="14.25" customHeight="1" outlineLevel="1" x14ac:dyDescent="0.25">
      <c r="B210" s="84" t="str">
        <f t="shared" ref="B210:C210" si="197">+B128</f>
        <v>Ferry Passenger Only</v>
      </c>
      <c r="C210" s="84" t="str">
        <f t="shared" si="197"/>
        <v>(GT) 1,000 - 1,999</v>
      </c>
      <c r="D210" s="153">
        <v>148.6966411604788</v>
      </c>
      <c r="E210" s="153">
        <v>69.896052740073941</v>
      </c>
      <c r="F210" s="153">
        <v>80.929937084969566</v>
      </c>
      <c r="G210" s="153">
        <v>84.265692497841258</v>
      </c>
      <c r="H210" s="153">
        <v>78.326071382243157</v>
      </c>
      <c r="I210" s="153">
        <v>75.519118764697296</v>
      </c>
      <c r="J210" s="153">
        <v>73.026653519365482</v>
      </c>
      <c r="K210" s="153">
        <v>70.524880986657976</v>
      </c>
      <c r="L210" s="153">
        <v>67.952969109579954</v>
      </c>
      <c r="M210" s="153">
        <v>65.234460058431438</v>
      </c>
      <c r="N210" s="153">
        <v>62.275174758367974</v>
      </c>
      <c r="O210" s="153">
        <v>58.715091232917281</v>
      </c>
      <c r="P210" s="153">
        <v>54.730920265199948</v>
      </c>
      <c r="Q210" s="153">
        <v>50.221177608526219</v>
      </c>
      <c r="R210" s="153">
        <v>45.134348909090278</v>
      </c>
      <c r="S210" s="153">
        <v>39.513156555225983</v>
      </c>
      <c r="T210" s="153">
        <v>33.669480709478123</v>
      </c>
      <c r="U210" s="153">
        <v>27.703311654142585</v>
      </c>
      <c r="V210" s="153">
        <v>21.981298832220638</v>
      </c>
      <c r="W210" s="153">
        <v>16.840684290974899</v>
      </c>
      <c r="X210" s="153">
        <v>12.502314542555176</v>
      </c>
      <c r="Y210" s="153">
        <v>9.0158163537662617</v>
      </c>
      <c r="Z210" s="153">
        <v>6.3659326814342521</v>
      </c>
      <c r="AA210" s="153">
        <v>4.4232230823658645</v>
      </c>
      <c r="AB210" s="153">
        <v>3.0372734993206181</v>
      </c>
      <c r="AC210" s="153">
        <v>2.0680594996227266</v>
      </c>
      <c r="AD210" s="153">
        <v>1.4047440567939249</v>
      </c>
      <c r="AE210" s="153">
        <v>0.95023394536423811</v>
      </c>
      <c r="AF210" s="153">
        <v>0.64097950557995154</v>
      </c>
      <c r="AG210" s="153">
        <v>0.43156532167222117</v>
      </c>
      <c r="AH210" s="153">
        <v>0.29021614123532818</v>
      </c>
      <c r="AI210" s="153">
        <v>0.19462400795736334</v>
      </c>
      <c r="AJ210" s="153">
        <v>0.13046689827235</v>
      </c>
      <c r="AK210" s="153">
        <v>8.7442580267895892E-2</v>
      </c>
      <c r="AL210" s="153">
        <v>5.8603629368240422E-2</v>
      </c>
      <c r="AM210" s="153">
        <v>0</v>
      </c>
    </row>
    <row r="211" spans="2:39" ht="14.25" customHeight="1" outlineLevel="1" x14ac:dyDescent="0.25">
      <c r="B211" s="84" t="str">
        <f t="shared" ref="B211:C211" si="198">+B129</f>
        <v>Ferry Passenger Only</v>
      </c>
      <c r="C211" s="84" t="str">
        <f t="shared" si="198"/>
        <v>(GT) &gt;2,000</v>
      </c>
      <c r="D211" s="153">
        <v>55.71234838092132</v>
      </c>
      <c r="E211" s="153">
        <v>50.495588860815268</v>
      </c>
      <c r="F211" s="153">
        <v>48.822115887504289</v>
      </c>
      <c r="G211" s="153">
        <v>47.905551494549023</v>
      </c>
      <c r="H211" s="153">
        <v>44.528841272667385</v>
      </c>
      <c r="I211" s="153">
        <v>42.933071877358046</v>
      </c>
      <c r="J211" s="153">
        <v>41.51609043901437</v>
      </c>
      <c r="K211" s="153">
        <v>40.093817751985327</v>
      </c>
      <c r="L211" s="153">
        <v>38.631670427082497</v>
      </c>
      <c r="M211" s="153">
        <v>37.086181729632713</v>
      </c>
      <c r="N211" s="153">
        <v>35.40381029083057</v>
      </c>
      <c r="O211" s="153">
        <v>33.379881458135777</v>
      </c>
      <c r="P211" s="153">
        <v>31.114856371420217</v>
      </c>
      <c r="Q211" s="153">
        <v>28.551040627878059</v>
      </c>
      <c r="R211" s="153">
        <v>25.659148008458583</v>
      </c>
      <c r="S211" s="153">
        <v>22.463466447119607</v>
      </c>
      <c r="T211" s="153">
        <v>19.141301686495368</v>
      </c>
      <c r="U211" s="153">
        <v>15.749498801675033</v>
      </c>
      <c r="V211" s="153">
        <v>12.496500199663021</v>
      </c>
      <c r="W211" s="153">
        <v>9.5740300066412996</v>
      </c>
      <c r="X211" s="153">
        <v>7.107640789100139</v>
      </c>
      <c r="Y211" s="153">
        <v>5.1255456615610395</v>
      </c>
      <c r="Z211" s="153">
        <v>3.619070903488911</v>
      </c>
      <c r="AA211" s="153">
        <v>2.5146288467229319</v>
      </c>
      <c r="AB211" s="153">
        <v>1.7267081977456067</v>
      </c>
      <c r="AC211" s="153">
        <v>1.1757042269071232</v>
      </c>
      <c r="AD211" s="153">
        <v>0.79860542000680823</v>
      </c>
      <c r="AE211" s="153">
        <v>0.54021369613358572</v>
      </c>
      <c r="AF211" s="153">
        <v>0.3644006926341653</v>
      </c>
      <c r="AG211" s="153">
        <v>0.24534747330486659</v>
      </c>
      <c r="AH211" s="153">
        <v>0.16498961660885297</v>
      </c>
      <c r="AI211" s="153">
        <v>0.11064491561041692</v>
      </c>
      <c r="AJ211" s="153">
        <v>7.4171214028535618E-2</v>
      </c>
      <c r="AK211" s="153">
        <v>4.9711631242420957E-2</v>
      </c>
      <c r="AL211" s="153">
        <v>3.3316514719672286E-2</v>
      </c>
      <c r="AM211" s="153">
        <v>0</v>
      </c>
    </row>
    <row r="212" spans="2:39" ht="14.25" customHeight="1" outlineLevel="1" x14ac:dyDescent="0.25">
      <c r="B212" s="84" t="str">
        <f t="shared" ref="B212:C212" si="199">+B130</f>
        <v>Cruise</v>
      </c>
      <c r="C212" s="84" t="str">
        <f t="shared" si="199"/>
        <v>(GT) 0 - 1 999</v>
      </c>
      <c r="D212" s="153">
        <v>622.73477295233545</v>
      </c>
      <c r="E212" s="153">
        <v>681.356671269922</v>
      </c>
      <c r="F212" s="153">
        <v>613.99225663888762</v>
      </c>
      <c r="G212" s="153">
        <v>822.1738239922588</v>
      </c>
      <c r="H212" s="153">
        <v>764.22140158973048</v>
      </c>
      <c r="I212" s="153">
        <v>736.83418267626951</v>
      </c>
      <c r="J212" s="153">
        <v>712.51539265416466</v>
      </c>
      <c r="K212" s="153">
        <v>688.10579215123607</v>
      </c>
      <c r="L212" s="153">
        <v>663.01184750700838</v>
      </c>
      <c r="M212" s="153">
        <v>636.48756560903905</v>
      </c>
      <c r="N212" s="153">
        <v>607.61404853090448</v>
      </c>
      <c r="O212" s="153">
        <v>572.87858978027919</v>
      </c>
      <c r="P212" s="153">
        <v>534.00534275805819</v>
      </c>
      <c r="Q212" s="153">
        <v>490.00413354289111</v>
      </c>
      <c r="R212" s="153">
        <v>440.37234058140848</v>
      </c>
      <c r="S212" s="153">
        <v>385.52680290198987</v>
      </c>
      <c r="T212" s="153">
        <v>328.51051105352735</v>
      </c>
      <c r="U212" s="153">
        <v>270.29906246268877</v>
      </c>
      <c r="V212" s="153">
        <v>214.46982729853431</v>
      </c>
      <c r="W212" s="153">
        <v>164.31325005145962</v>
      </c>
      <c r="X212" s="153">
        <v>121.98411300625042</v>
      </c>
      <c r="Y212" s="153">
        <v>87.966620676354708</v>
      </c>
      <c r="Z212" s="153">
        <v>62.111911275234299</v>
      </c>
      <c r="AA212" s="153">
        <v>43.157044441220656</v>
      </c>
      <c r="AB212" s="153">
        <v>29.634441887613455</v>
      </c>
      <c r="AC212" s="153">
        <v>20.177896088516608</v>
      </c>
      <c r="AD212" s="153">
        <v>13.705978775813747</v>
      </c>
      <c r="AE212" s="153">
        <v>9.2713588815208663</v>
      </c>
      <c r="AF212" s="153">
        <v>6.2539873058877058</v>
      </c>
      <c r="AG212" s="153">
        <v>4.2107493607886655</v>
      </c>
      <c r="AH212" s="153">
        <v>2.8316163737672952</v>
      </c>
      <c r="AI212" s="153">
        <v>1.8989313458392871</v>
      </c>
      <c r="AJ212" s="153">
        <v>1.2729554042380298</v>
      </c>
      <c r="AK212" s="153">
        <v>0.85317047148752467</v>
      </c>
      <c r="AL212" s="153">
        <v>0.57179106501433685</v>
      </c>
      <c r="AM212" s="153">
        <v>0</v>
      </c>
    </row>
    <row r="213" spans="2:39" ht="14.25" customHeight="1" outlineLevel="1" x14ac:dyDescent="0.25">
      <c r="B213" s="84" t="str">
        <f t="shared" ref="B213:C213" si="200">+B131</f>
        <v>Cruise</v>
      </c>
      <c r="C213" s="84" t="str">
        <f t="shared" si="200"/>
        <v>(GT) 2,000 - 9,999</v>
      </c>
      <c r="D213" s="153">
        <v>53.111504982707032</v>
      </c>
      <c r="E213" s="153">
        <v>57.484320310695367</v>
      </c>
      <c r="F213" s="153">
        <v>55.799463321740824</v>
      </c>
      <c r="G213" s="153">
        <v>57.687896754882331</v>
      </c>
      <c r="H213" s="153">
        <v>53.62166007512657</v>
      </c>
      <c r="I213" s="153">
        <v>51.700033515171803</v>
      </c>
      <c r="J213" s="153">
        <v>49.993703531097708</v>
      </c>
      <c r="K213" s="153">
        <v>48.28100182186143</v>
      </c>
      <c r="L213" s="153">
        <v>46.520283047357402</v>
      </c>
      <c r="M213" s="153">
        <v>44.659204536979217</v>
      </c>
      <c r="N213" s="153">
        <v>42.633291739043386</v>
      </c>
      <c r="O213" s="153">
        <v>40.196075301758206</v>
      </c>
      <c r="P213" s="153">
        <v>37.468530596119372</v>
      </c>
      <c r="Q213" s="153">
        <v>34.381181984156704</v>
      </c>
      <c r="R213" s="153">
        <v>30.898762981543626</v>
      </c>
      <c r="S213" s="153">
        <v>27.050521134396107</v>
      </c>
      <c r="T213" s="153">
        <v>23.049968135117801</v>
      </c>
      <c r="U213" s="153">
        <v>18.965556860681442</v>
      </c>
      <c r="V213" s="153">
        <v>15.048293795293322</v>
      </c>
      <c r="W213" s="153">
        <v>11.529053258349679</v>
      </c>
      <c r="X213" s="153">
        <v>8.5590257333548134</v>
      </c>
      <c r="Y213" s="153">
        <v>6.1721854714523579</v>
      </c>
      <c r="Z213" s="153">
        <v>4.3580875726443278</v>
      </c>
      <c r="AA213" s="153">
        <v>3.0281177183213832</v>
      </c>
      <c r="AB213" s="153">
        <v>2.0793031523432464</v>
      </c>
      <c r="AC213" s="153">
        <v>1.4157838066808244</v>
      </c>
      <c r="AD213" s="153">
        <v>0.96168117430991884</v>
      </c>
      <c r="AE213" s="153">
        <v>0.65052568973501268</v>
      </c>
      <c r="AF213" s="153">
        <v>0.43881155478356798</v>
      </c>
      <c r="AG213" s="153">
        <v>0.29544758942380345</v>
      </c>
      <c r="AH213" s="153">
        <v>0.1986806053081788</v>
      </c>
      <c r="AI213" s="153">
        <v>0.13323868046718304</v>
      </c>
      <c r="AJ213" s="153">
        <v>8.9317024928714323E-2</v>
      </c>
      <c r="AK213" s="153">
        <v>5.9862779180318459E-2</v>
      </c>
      <c r="AL213" s="153">
        <v>4.0119769033442068E-2</v>
      </c>
      <c r="AM213" s="153">
        <v>0</v>
      </c>
    </row>
    <row r="214" spans="2:39" ht="14.25" customHeight="1" outlineLevel="1" x14ac:dyDescent="0.25">
      <c r="B214" s="84" t="str">
        <f t="shared" ref="B214:C214" si="201">+B132</f>
        <v>Cruise</v>
      </c>
      <c r="C214" s="84" t="str">
        <f t="shared" si="201"/>
        <v>(GT) 10,000 - 59,999</v>
      </c>
      <c r="D214" s="153">
        <v>18.917730921689323</v>
      </c>
      <c r="E214" s="153">
        <v>19.503353665954883</v>
      </c>
      <c r="F214" s="153">
        <v>19.331310510998719</v>
      </c>
      <c r="G214" s="153">
        <v>19.667955760837447</v>
      </c>
      <c r="H214" s="153">
        <v>18.28162400618282</v>
      </c>
      <c r="I214" s="153">
        <v>17.626469835271887</v>
      </c>
      <c r="J214" s="153">
        <v>17.044718297635537</v>
      </c>
      <c r="K214" s="153">
        <v>16.460794401226213</v>
      </c>
      <c r="L214" s="153">
        <v>15.860499696231782</v>
      </c>
      <c r="M214" s="153">
        <v>15.22598861386223</v>
      </c>
      <c r="N214" s="153">
        <v>14.535279374549495</v>
      </c>
      <c r="O214" s="153">
        <v>13.704341382967165</v>
      </c>
      <c r="P214" s="153">
        <v>12.774419655465966</v>
      </c>
      <c r="Q214" s="153">
        <v>11.721827355622317</v>
      </c>
      <c r="R214" s="153">
        <v>10.534540823490305</v>
      </c>
      <c r="S214" s="153">
        <v>9.2225316384736047</v>
      </c>
      <c r="T214" s="153">
        <v>7.8585939004933731</v>
      </c>
      <c r="U214" s="153">
        <v>6.466065748600208</v>
      </c>
      <c r="V214" s="153">
        <v>5.1305246557955817</v>
      </c>
      <c r="W214" s="153">
        <v>3.930684289167977</v>
      </c>
      <c r="X214" s="153">
        <v>2.9180911239452434</v>
      </c>
      <c r="Y214" s="153">
        <v>2.1043282495809588</v>
      </c>
      <c r="Z214" s="153">
        <v>1.4858346100713016</v>
      </c>
      <c r="AA214" s="153">
        <v>1.0323982788904935</v>
      </c>
      <c r="AB214" s="153">
        <v>0.70891200258909903</v>
      </c>
      <c r="AC214" s="153">
        <v>0.48269350839787412</v>
      </c>
      <c r="AD214" s="153">
        <v>0.32787298300586604</v>
      </c>
      <c r="AE214" s="153">
        <v>0.2217884722225317</v>
      </c>
      <c r="AF214" s="153">
        <v>0.1496072266856753</v>
      </c>
      <c r="AG214" s="153">
        <v>0.10072910342222935</v>
      </c>
      <c r="AH214" s="153">
        <v>6.7737629131139176E-2</v>
      </c>
      <c r="AI214" s="153">
        <v>4.5426035970693064E-2</v>
      </c>
      <c r="AJ214" s="153">
        <v>3.0451505320982161E-2</v>
      </c>
      <c r="AK214" s="153">
        <v>2.0409454302728391E-2</v>
      </c>
      <c r="AL214" s="153">
        <v>1.3678325729876305E-2</v>
      </c>
      <c r="AM214" s="153">
        <v>0</v>
      </c>
    </row>
    <row r="215" spans="2:39" ht="14.25" customHeight="1" outlineLevel="1" x14ac:dyDescent="0.25">
      <c r="B215" s="84" t="str">
        <f t="shared" ref="B215:C215" si="202">+B133</f>
        <v>Cruise</v>
      </c>
      <c r="C215" s="84" t="str">
        <f t="shared" si="202"/>
        <v>(GT) 60,000 - 99,999</v>
      </c>
      <c r="D215" s="153">
        <v>17.415680457471137</v>
      </c>
      <c r="E215" s="153">
        <v>16.958880948385801</v>
      </c>
      <c r="F215" s="153">
        <v>16.825568934120692</v>
      </c>
      <c r="G215" s="153">
        <v>17.05882837508733</v>
      </c>
      <c r="H215" s="153">
        <v>15.856405725719933</v>
      </c>
      <c r="I215" s="153">
        <v>15.288163520139722</v>
      </c>
      <c r="J215" s="153">
        <v>14.783586442676382</v>
      </c>
      <c r="K215" s="153">
        <v>14.277125188945414</v>
      </c>
      <c r="L215" s="153">
        <v>13.756464858431348</v>
      </c>
      <c r="M215" s="153">
        <v>13.206127254063448</v>
      </c>
      <c r="N215" s="153">
        <v>12.607046672746268</v>
      </c>
      <c r="O215" s="153">
        <v>11.886339916990419</v>
      </c>
      <c r="P215" s="153">
        <v>11.079780488821752</v>
      </c>
      <c r="Q215" s="153">
        <v>10.166823819083609</v>
      </c>
      <c r="R215" s="153">
        <v>9.1370412921154784</v>
      </c>
      <c r="S215" s="153">
        <v>7.9990816695753724</v>
      </c>
      <c r="T215" s="153">
        <v>6.8160822735304167</v>
      </c>
      <c r="U215" s="153">
        <v>5.6082852335389273</v>
      </c>
      <c r="V215" s="153">
        <v>4.4499154178311136</v>
      </c>
      <c r="W215" s="153">
        <v>3.4092444329716955</v>
      </c>
      <c r="X215" s="153">
        <v>2.5309806607032979</v>
      </c>
      <c r="Y215" s="153">
        <v>1.8251705917463903</v>
      </c>
      <c r="Z215" s="153">
        <v>1.2887255755090177</v>
      </c>
      <c r="AA215" s="153">
        <v>0.89544156334723157</v>
      </c>
      <c r="AB215" s="153">
        <v>0.61486858788276966</v>
      </c>
      <c r="AC215" s="153">
        <v>0.4186599673934544</v>
      </c>
      <c r="AD215" s="153">
        <v>0.28437774692690493</v>
      </c>
      <c r="AE215" s="153">
        <v>0.19236627991357122</v>
      </c>
      <c r="AF215" s="153">
        <v>0.12976051170429584</v>
      </c>
      <c r="AG215" s="153">
        <v>8.7366501559746623E-2</v>
      </c>
      <c r="AH215" s="153">
        <v>5.875163661819309E-2</v>
      </c>
      <c r="AI215" s="153">
        <v>3.9399872605347025E-2</v>
      </c>
      <c r="AJ215" s="153">
        <v>2.6411845203966167E-2</v>
      </c>
      <c r="AK215" s="153">
        <v>1.7701960611111667E-2</v>
      </c>
      <c r="AL215" s="153">
        <v>1.1863775469188148E-2</v>
      </c>
      <c r="AM215" s="153">
        <v>0</v>
      </c>
    </row>
    <row r="216" spans="2:39" ht="14.25" customHeight="1" outlineLevel="1" x14ac:dyDescent="0.25">
      <c r="B216" s="84" t="str">
        <f t="shared" ref="B216:C216" si="203">+B134</f>
        <v>Cruise</v>
      </c>
      <c r="C216" s="84" t="str">
        <f t="shared" si="203"/>
        <v>(GT) 100,000 - 149,999</v>
      </c>
      <c r="D216" s="153">
        <v>12.995289910830802</v>
      </c>
      <c r="E216" s="153">
        <v>13.095856690862702</v>
      </c>
      <c r="F216" s="153">
        <v>12.730838927561123</v>
      </c>
      <c r="G216" s="153">
        <v>13.121430123416941</v>
      </c>
      <c r="H216" s="153">
        <v>12.196542175336662</v>
      </c>
      <c r="I216" s="153">
        <v>11.759457621242314</v>
      </c>
      <c r="J216" s="153">
        <v>11.371343460161818</v>
      </c>
      <c r="K216" s="153">
        <v>10.98178001506883</v>
      </c>
      <c r="L216" s="153">
        <v>10.581294823784965</v>
      </c>
      <c r="M216" s="153">
        <v>10.15798225734002</v>
      </c>
      <c r="N216" s="153">
        <v>9.6971772235353964</v>
      </c>
      <c r="O216" s="153">
        <v>9.1428189096352792</v>
      </c>
      <c r="P216" s="153">
        <v>8.5224238306535369</v>
      </c>
      <c r="Q216" s="153">
        <v>7.8201893697470064</v>
      </c>
      <c r="R216" s="153">
        <v>7.0280939706478955</v>
      </c>
      <c r="S216" s="153">
        <v>6.1527901489483883</v>
      </c>
      <c r="T216" s="153">
        <v>5.2428423160762581</v>
      </c>
      <c r="U216" s="153">
        <v>4.3138204562477966</v>
      </c>
      <c r="V216" s="153">
        <v>3.422817377977621</v>
      </c>
      <c r="W216" s="153">
        <v>2.6223467179150459</v>
      </c>
      <c r="X216" s="153">
        <v>1.9467975849758763</v>
      </c>
      <c r="Y216" s="153">
        <v>1.4038976098669618</v>
      </c>
      <c r="Z216" s="153">
        <v>0.99127104250588904</v>
      </c>
      <c r="AA216" s="153">
        <v>0.68876206763547865</v>
      </c>
      <c r="AB216" s="153">
        <v>0.47294896423075755</v>
      </c>
      <c r="AC216" s="153">
        <v>0.32202783138657987</v>
      </c>
      <c r="AD216" s="153">
        <v>0.21873968439740676</v>
      </c>
      <c r="AE216" s="153">
        <v>0.1479656541755123</v>
      </c>
      <c r="AF216" s="153">
        <v>9.9810107099341017E-2</v>
      </c>
      <c r="AG216" s="153">
        <v>6.7201182879462779E-2</v>
      </c>
      <c r="AH216" s="153">
        <v>4.5190998911029144E-2</v>
      </c>
      <c r="AI216" s="153">
        <v>3.0305872355078652E-2</v>
      </c>
      <c r="AJ216" s="153">
        <v>2.0315649683214119E-2</v>
      </c>
      <c r="AK216" s="153">
        <v>1.3616119120196711E-2</v>
      </c>
      <c r="AL216" s="153">
        <v>9.1254626282658395E-3</v>
      </c>
      <c r="AM216" s="153">
        <v>0</v>
      </c>
    </row>
    <row r="217" spans="2:39" ht="14.25" customHeight="1" outlineLevel="1" x14ac:dyDescent="0.25">
      <c r="B217" s="84" t="str">
        <f t="shared" ref="B217:C217" si="204">+B135</f>
        <v>Cruise</v>
      </c>
      <c r="C217" s="84" t="str">
        <f t="shared" si="204"/>
        <v>(GT) &gt;150,000</v>
      </c>
      <c r="D217" s="153">
        <v>9.4946063999693617</v>
      </c>
      <c r="E217" s="153">
        <v>9.1609889974996666</v>
      </c>
      <c r="F217" s="153">
        <v>9.0547742759841423</v>
      </c>
      <c r="G217" s="153">
        <v>9.7276601666715461</v>
      </c>
      <c r="H217" s="153">
        <v>9.041988287421221</v>
      </c>
      <c r="I217" s="153">
        <v>8.7179527237410817</v>
      </c>
      <c r="J217" s="153">
        <v>8.4302216891394401</v>
      </c>
      <c r="K217" s="153">
        <v>8.1414162181215026</v>
      </c>
      <c r="L217" s="153">
        <v>7.844513837363376</v>
      </c>
      <c r="M217" s="153">
        <v>7.5306882290320738</v>
      </c>
      <c r="N217" s="153">
        <v>7.1890673287352955</v>
      </c>
      <c r="O217" s="153">
        <v>6.7780900772110471</v>
      </c>
      <c r="P217" s="153">
        <v>6.3181560272907191</v>
      </c>
      <c r="Q217" s="153">
        <v>5.7975498030626502</v>
      </c>
      <c r="R217" s="153">
        <v>5.2103245700242784</v>
      </c>
      <c r="S217" s="153">
        <v>4.5614122151974881</v>
      </c>
      <c r="T217" s="153">
        <v>3.8868162904909012</v>
      </c>
      <c r="U217" s="153">
        <v>3.1980797080590571</v>
      </c>
      <c r="V217" s="153">
        <v>2.5375286041513792</v>
      </c>
      <c r="W217" s="153">
        <v>1.9440943152636476</v>
      </c>
      <c r="X217" s="153">
        <v>1.4432714377791178</v>
      </c>
      <c r="Y217" s="153">
        <v>1.0407889025157511</v>
      </c>
      <c r="Z217" s="153">
        <v>0.73488543122679473</v>
      </c>
      <c r="AA217" s="153">
        <v>0.51061837517961239</v>
      </c>
      <c r="AB217" s="153">
        <v>0.35062388451130549</v>
      </c>
      <c r="AC217" s="153">
        <v>0.23873749114803822</v>
      </c>
      <c r="AD217" s="153">
        <v>0.16216413110226235</v>
      </c>
      <c r="AE217" s="153">
        <v>0.10969532944354132</v>
      </c>
      <c r="AF217" s="153">
        <v>7.3994891862339499E-2</v>
      </c>
      <c r="AG217" s="153">
        <v>4.9820047334865336E-2</v>
      </c>
      <c r="AH217" s="153">
        <v>3.3502649929475742E-2</v>
      </c>
      <c r="AI217" s="153">
        <v>2.2467461591599819E-2</v>
      </c>
      <c r="AJ217" s="153">
        <v>1.5061143055646769E-2</v>
      </c>
      <c r="AK217" s="153">
        <v>1.0094401170022799E-2</v>
      </c>
      <c r="AL217" s="153">
        <v>6.7652228816895968E-3</v>
      </c>
      <c r="AM217" s="153">
        <v>0</v>
      </c>
    </row>
    <row r="218" spans="2:39" ht="14.25" customHeight="1" outlineLevel="1" x14ac:dyDescent="0.25">
      <c r="B218" s="84" t="str">
        <f t="shared" ref="B218:C218" si="205">+B136</f>
        <v>Ferry RoRo and Passenger</v>
      </c>
      <c r="C218" s="84" t="str">
        <f t="shared" si="205"/>
        <v>(GT) 0 - 1,999</v>
      </c>
      <c r="D218" s="153">
        <v>773.95137559783825</v>
      </c>
      <c r="E218" s="153">
        <v>147.3092138141526</v>
      </c>
      <c r="F218" s="153">
        <v>650.24737676452594</v>
      </c>
      <c r="G218" s="153">
        <v>827.76409825946587</v>
      </c>
      <c r="H218" s="153">
        <v>769.41763517329468</v>
      </c>
      <c r="I218" s="153">
        <v>741.84420008428242</v>
      </c>
      <c r="J218" s="153">
        <v>717.36005730816976</v>
      </c>
      <c r="K218" s="153">
        <v>692.78448659604419</v>
      </c>
      <c r="L218" s="153">
        <v>667.51991862507737</v>
      </c>
      <c r="M218" s="153">
        <v>640.81528799035266</v>
      </c>
      <c r="N218" s="153">
        <v>611.7454488270148</v>
      </c>
      <c r="O218" s="153">
        <v>576.77381040787327</v>
      </c>
      <c r="P218" s="153">
        <v>537.63624931219294</v>
      </c>
      <c r="Q218" s="153">
        <v>493.33585904744291</v>
      </c>
      <c r="R218" s="153">
        <v>443.36660054408662</v>
      </c>
      <c r="S218" s="153">
        <v>388.1481470784762</v>
      </c>
      <c r="T218" s="153">
        <v>330.74417965602822</v>
      </c>
      <c r="U218" s="153">
        <v>272.13692916342865</v>
      </c>
      <c r="V218" s="153">
        <v>215.92808967767158</v>
      </c>
      <c r="W218" s="153">
        <v>165.43047867966328</v>
      </c>
      <c r="X218" s="153">
        <v>122.81352964303373</v>
      </c>
      <c r="Y218" s="153">
        <v>88.564739372900348</v>
      </c>
      <c r="Z218" s="153">
        <v>62.534233914506579</v>
      </c>
      <c r="AA218" s="153">
        <v>43.450485691657178</v>
      </c>
      <c r="AB218" s="153">
        <v>29.835937791609698</v>
      </c>
      <c r="AC218" s="153">
        <v>20.315093320997551</v>
      </c>
      <c r="AD218" s="153">
        <v>13.799170967320491</v>
      </c>
      <c r="AE218" s="153">
        <v>9.3343983963593917</v>
      </c>
      <c r="AF218" s="153">
        <v>6.2965105573989009</v>
      </c>
      <c r="AG218" s="153">
        <v>4.2393798560809808</v>
      </c>
      <c r="AH218" s="153">
        <v>2.8508696164356273</v>
      </c>
      <c r="AI218" s="153">
        <v>1.9118429063001785</v>
      </c>
      <c r="AJ218" s="153">
        <v>1.2816107148693752</v>
      </c>
      <c r="AK218" s="153">
        <v>0.85897150381562581</v>
      </c>
      <c r="AL218" s="153">
        <v>0.57567889114512671</v>
      </c>
      <c r="AM218" s="153">
        <v>0</v>
      </c>
    </row>
    <row r="219" spans="2:39" ht="14.25" customHeight="1" outlineLevel="1" x14ac:dyDescent="0.25">
      <c r="B219" s="84" t="str">
        <f t="shared" ref="B219:C219" si="206">+B137</f>
        <v>Ferry RoRo and Passenger</v>
      </c>
      <c r="C219" s="84" t="str">
        <f t="shared" si="206"/>
        <v>(GT) 2,000 - 4,999</v>
      </c>
      <c r="D219" s="153">
        <v>460.9963689394919</v>
      </c>
      <c r="E219" s="153">
        <v>433.5061804839666</v>
      </c>
      <c r="F219" s="153">
        <v>403.62730153276328</v>
      </c>
      <c r="G219" s="153">
        <v>403.23222175265818</v>
      </c>
      <c r="H219" s="153">
        <v>374.80966272754864</v>
      </c>
      <c r="I219" s="153">
        <v>361.37769881938453</v>
      </c>
      <c r="J219" s="153">
        <v>349.45063492511724</v>
      </c>
      <c r="K219" s="153">
        <v>337.47903335417823</v>
      </c>
      <c r="L219" s="153">
        <v>325.17179763813886</v>
      </c>
      <c r="M219" s="153">
        <v>312.16305811371842</v>
      </c>
      <c r="N219" s="153">
        <v>298.00214456785108</v>
      </c>
      <c r="O219" s="153">
        <v>280.96626262064825</v>
      </c>
      <c r="P219" s="153">
        <v>261.90101716270283</v>
      </c>
      <c r="Q219" s="153">
        <v>240.32078092326441</v>
      </c>
      <c r="R219" s="153">
        <v>215.97904495282441</v>
      </c>
      <c r="S219" s="153">
        <v>189.08024646723882</v>
      </c>
      <c r="T219" s="153">
        <v>161.11680933600513</v>
      </c>
      <c r="U219" s="153">
        <v>132.56721184000713</v>
      </c>
      <c r="V219" s="153">
        <v>105.1859624289269</v>
      </c>
      <c r="W219" s="153">
        <v>80.586847875947427</v>
      </c>
      <c r="X219" s="153">
        <v>59.826673473006139</v>
      </c>
      <c r="Y219" s="153">
        <v>43.142915598020558</v>
      </c>
      <c r="Z219" s="153">
        <v>30.462565518325871</v>
      </c>
      <c r="AA219" s="153">
        <v>21.166218634656339</v>
      </c>
      <c r="AB219" s="153">
        <v>14.53410640674316</v>
      </c>
      <c r="AC219" s="153">
        <v>9.8961772226689515</v>
      </c>
      <c r="AD219" s="153">
        <v>6.7220484425422331</v>
      </c>
      <c r="AE219" s="153">
        <v>4.5471049203545295</v>
      </c>
      <c r="AF219" s="153">
        <v>3.0672457849859311</v>
      </c>
      <c r="AG219" s="153">
        <v>2.0651470169042812</v>
      </c>
      <c r="AH219" s="153">
        <v>1.3887561586443093</v>
      </c>
      <c r="AI219" s="153">
        <v>0.93132411078286859</v>
      </c>
      <c r="AJ219" s="153">
        <v>0.6243164412003791</v>
      </c>
      <c r="AK219" s="153">
        <v>0.41843441704477891</v>
      </c>
      <c r="AL219" s="153">
        <v>0.28043288997512594</v>
      </c>
      <c r="AM219" s="153">
        <v>0</v>
      </c>
    </row>
    <row r="220" spans="2:39" ht="14.25" customHeight="1" outlineLevel="1" x14ac:dyDescent="0.25">
      <c r="B220" s="84" t="str">
        <f t="shared" ref="B220:C220" si="207">+B138</f>
        <v>Ferry RoRo and Passenger</v>
      </c>
      <c r="C220" s="84" t="str">
        <f t="shared" si="207"/>
        <v>(GT) 5,000 - 9,999</v>
      </c>
      <c r="D220" s="153">
        <v>389.44101809731916</v>
      </c>
      <c r="E220" s="153">
        <v>328.51964622982194</v>
      </c>
      <c r="F220" s="153">
        <v>353.13969701987702</v>
      </c>
      <c r="G220" s="153">
        <v>310.58070364593726</v>
      </c>
      <c r="H220" s="153">
        <v>288.68885595810173</v>
      </c>
      <c r="I220" s="153">
        <v>278.34318272838806</v>
      </c>
      <c r="J220" s="153">
        <v>269.15662546217885</v>
      </c>
      <c r="K220" s="153">
        <v>259.93576403520746</v>
      </c>
      <c r="L220" s="153">
        <v>250.45638782858933</v>
      </c>
      <c r="M220" s="153">
        <v>240.4366938232836</v>
      </c>
      <c r="N220" s="153">
        <v>229.52956325165346</v>
      </c>
      <c r="O220" s="153">
        <v>216.40805183226877</v>
      </c>
      <c r="P220" s="153">
        <v>201.72346803642486</v>
      </c>
      <c r="Q220" s="153">
        <v>185.10176819567761</v>
      </c>
      <c r="R220" s="153">
        <v>166.35308424179405</v>
      </c>
      <c r="S220" s="153">
        <v>145.6348794203353</v>
      </c>
      <c r="T220" s="153">
        <v>124.09666022042029</v>
      </c>
      <c r="U220" s="153">
        <v>102.10696395910733</v>
      </c>
      <c r="V220" s="153">
        <v>81.01716197891092</v>
      </c>
      <c r="W220" s="153">
        <v>62.070237862271888</v>
      </c>
      <c r="X220" s="153">
        <v>46.080172520140344</v>
      </c>
      <c r="Y220" s="153">
        <v>33.229876882184392</v>
      </c>
      <c r="Z220" s="153">
        <v>23.463117586236759</v>
      </c>
      <c r="AA220" s="153">
        <v>16.302811934279603</v>
      </c>
      <c r="AB220" s="153">
        <v>11.194574121708214</v>
      </c>
      <c r="AC220" s="153">
        <v>7.6223117087769259</v>
      </c>
      <c r="AD220" s="153">
        <v>5.1775091934678228</v>
      </c>
      <c r="AE220" s="153">
        <v>3.5023070318568941</v>
      </c>
      <c r="AF220" s="153">
        <v>2.3624782514039895</v>
      </c>
      <c r="AG220" s="153">
        <v>1.5906338309339532</v>
      </c>
      <c r="AH220" s="153">
        <v>1.0696587268488424</v>
      </c>
      <c r="AI220" s="153">
        <v>0.71733180545972419</v>
      </c>
      <c r="AJ220" s="153">
        <v>0.48086593567088348</v>
      </c>
      <c r="AK220" s="153">
        <v>0.32228985846066827</v>
      </c>
      <c r="AL220" s="153">
        <v>0.21599723334452042</v>
      </c>
      <c r="AM220" s="153">
        <v>0</v>
      </c>
    </row>
    <row r="221" spans="2:39" ht="14.25" customHeight="1" outlineLevel="1" x14ac:dyDescent="0.25">
      <c r="B221" s="84" t="str">
        <f t="shared" ref="B221:C221" si="208">+B139</f>
        <v>Ferry RoRo and Passenger</v>
      </c>
      <c r="C221" s="84" t="str">
        <f t="shared" si="208"/>
        <v>(GT) 10,000 - 19,999</v>
      </c>
      <c r="D221" s="153">
        <v>237.43652311723969</v>
      </c>
      <c r="E221" s="153">
        <v>217.18231260579648</v>
      </c>
      <c r="F221" s="153">
        <v>203.52548013122308</v>
      </c>
      <c r="G221" s="153">
        <v>205.42803228071719</v>
      </c>
      <c r="H221" s="153">
        <v>190.94806253144378</v>
      </c>
      <c r="I221" s="153">
        <v>184.10510265257699</v>
      </c>
      <c r="J221" s="153">
        <v>178.02881922454122</v>
      </c>
      <c r="K221" s="153">
        <v>171.92984592504314</v>
      </c>
      <c r="L221" s="153">
        <v>165.65988266424068</v>
      </c>
      <c r="M221" s="153">
        <v>159.03253589284773</v>
      </c>
      <c r="N221" s="153">
        <v>151.81821013192356</v>
      </c>
      <c r="O221" s="153">
        <v>143.13922190184323</v>
      </c>
      <c r="P221" s="153">
        <v>133.42636750158894</v>
      </c>
      <c r="Q221" s="153">
        <v>122.43224245981548</v>
      </c>
      <c r="R221" s="153">
        <v>110.03126195044655</v>
      </c>
      <c r="S221" s="153">
        <v>96.327577211187602</v>
      </c>
      <c r="T221" s="153">
        <v>82.081508678503397</v>
      </c>
      <c r="U221" s="153">
        <v>67.536818746440218</v>
      </c>
      <c r="V221" s="153">
        <v>53.587347735772696</v>
      </c>
      <c r="W221" s="153">
        <v>41.055244828663653</v>
      </c>
      <c r="X221" s="153">
        <v>30.478903089742019</v>
      </c>
      <c r="Y221" s="153">
        <v>21.979305670643615</v>
      </c>
      <c r="Z221" s="153">
        <v>15.519258023210931</v>
      </c>
      <c r="AA221" s="153">
        <v>10.783202359279803</v>
      </c>
      <c r="AB221" s="153">
        <v>7.4044501382313692</v>
      </c>
      <c r="AC221" s="153">
        <v>5.0416412783627802</v>
      </c>
      <c r="AD221" s="153">
        <v>3.4245705326945575</v>
      </c>
      <c r="AE221" s="153">
        <v>2.3165381285808428</v>
      </c>
      <c r="AF221" s="153">
        <v>1.5626188388225697</v>
      </c>
      <c r="AG221" s="153">
        <v>1.0520961995771927</v>
      </c>
      <c r="AH221" s="153">
        <v>0.70750656717861193</v>
      </c>
      <c r="AI221" s="153">
        <v>0.47446624841173707</v>
      </c>
      <c r="AJ221" s="153">
        <v>0.31806014281012374</v>
      </c>
      <c r="AK221" s="153">
        <v>0.21317284258291364</v>
      </c>
      <c r="AL221" s="153">
        <v>0.14286749338628521</v>
      </c>
      <c r="AM221" s="153">
        <v>0</v>
      </c>
    </row>
    <row r="222" spans="2:39" ht="14.25" customHeight="1" outlineLevel="1" x14ac:dyDescent="0.25">
      <c r="B222" s="84" t="str">
        <f t="shared" ref="B222:C222" si="209">+B140</f>
        <v>Ferry RoRo and Passenger</v>
      </c>
      <c r="C222" s="84" t="str">
        <f t="shared" si="209"/>
        <v>(GT) &gt;20,000</v>
      </c>
      <c r="D222" s="153">
        <v>173.0768195759274</v>
      </c>
      <c r="E222" s="153">
        <v>171.5077584206326</v>
      </c>
      <c r="F222" s="153">
        <v>164.27483317803612</v>
      </c>
      <c r="G222" s="153">
        <v>159.42280134757547</v>
      </c>
      <c r="H222" s="153">
        <v>148.18559425744067</v>
      </c>
      <c r="I222" s="153">
        <v>142.87510268875707</v>
      </c>
      <c r="J222" s="153">
        <v>138.15959178635217</v>
      </c>
      <c r="K222" s="153">
        <v>133.42647236757011</v>
      </c>
      <c r="L222" s="153">
        <v>128.56065587560474</v>
      </c>
      <c r="M222" s="153">
        <v>123.41749125455877</v>
      </c>
      <c r="N222" s="153">
        <v>117.81880051176442</v>
      </c>
      <c r="O222" s="153">
        <v>111.08345577258434</v>
      </c>
      <c r="P222" s="153">
        <v>103.54577729522003</v>
      </c>
      <c r="Q222" s="153">
        <v>95.013766385774261</v>
      </c>
      <c r="R222" s="153">
        <v>85.389962709561715</v>
      </c>
      <c r="S222" s="153">
        <v>74.755193025688584</v>
      </c>
      <c r="T222" s="153">
        <v>63.699505403823338</v>
      </c>
      <c r="U222" s="153">
        <v>52.412072097093251</v>
      </c>
      <c r="V222" s="153">
        <v>41.586559526352652</v>
      </c>
      <c r="W222" s="153">
        <v>31.860998072805327</v>
      </c>
      <c r="X222" s="153">
        <v>23.653208662039287</v>
      </c>
      <c r="Y222" s="153">
        <v>17.057080490847717</v>
      </c>
      <c r="Z222" s="153">
        <v>12.043748661892627</v>
      </c>
      <c r="AA222" s="153">
        <v>8.3683239747194715</v>
      </c>
      <c r="AB222" s="153">
        <v>5.7462371146223115</v>
      </c>
      <c r="AC222" s="153">
        <v>3.9125749639067706</v>
      </c>
      <c r="AD222" s="153">
        <v>2.657644244912392</v>
      </c>
      <c r="AE222" s="153">
        <v>1.7977536648073793</v>
      </c>
      <c r="AF222" s="153">
        <v>1.2126732167846077</v>
      </c>
      <c r="AG222" s="153">
        <v>0.81648118594902186</v>
      </c>
      <c r="AH222" s="153">
        <v>0.54906176951201013</v>
      </c>
      <c r="AI222" s="153">
        <v>0.36821040257695092</v>
      </c>
      <c r="AJ222" s="153">
        <v>0.24683115736858197</v>
      </c>
      <c r="AK222" s="153">
        <v>0.16543317559189721</v>
      </c>
      <c r="AL222" s="153">
        <v>0.11087258035954879</v>
      </c>
      <c r="AM222" s="153">
        <v>0</v>
      </c>
    </row>
    <row r="223" spans="2:39" ht="14.25" customHeight="1" outlineLevel="1" x14ac:dyDescent="0.25">
      <c r="B223" s="84" t="str">
        <f t="shared" ref="B223:C223" si="210">+B141</f>
        <v>Refrigerated Bulk</v>
      </c>
      <c r="C223" s="84" t="str">
        <f t="shared" si="210"/>
        <v>(DWT) 0 - 1,999</v>
      </c>
      <c r="D223" s="153">
        <v>232.11715674614683</v>
      </c>
      <c r="E223" s="153">
        <v>235.09791954129028</v>
      </c>
      <c r="F223" s="153">
        <v>263.42005466309746</v>
      </c>
      <c r="G223" s="153">
        <v>247.1937068107195</v>
      </c>
      <c r="H223" s="153">
        <v>229.7698072723216</v>
      </c>
      <c r="I223" s="153">
        <v>221.53560184653708</v>
      </c>
      <c r="J223" s="153">
        <v>214.22394623881459</v>
      </c>
      <c r="K223" s="153">
        <v>206.88498767067546</v>
      </c>
      <c r="L223" s="153">
        <v>199.34027508789191</v>
      </c>
      <c r="M223" s="153">
        <v>191.36551917677056</v>
      </c>
      <c r="N223" s="153">
        <v>182.68444528834436</v>
      </c>
      <c r="O223" s="153">
        <v>172.24092768200089</v>
      </c>
      <c r="P223" s="153">
        <v>160.55334806467408</v>
      </c>
      <c r="Q223" s="153">
        <v>147.32400203996585</v>
      </c>
      <c r="R223" s="153">
        <v>132.40177206889032</v>
      </c>
      <c r="S223" s="153">
        <v>115.91198442864295</v>
      </c>
      <c r="T223" s="153">
        <v>98.769540678504825</v>
      </c>
      <c r="U223" s="153">
        <v>81.267762665043634</v>
      </c>
      <c r="V223" s="153">
        <v>64.482217825361843</v>
      </c>
      <c r="W223" s="153">
        <v>49.402206897211293</v>
      </c>
      <c r="X223" s="153">
        <v>36.675583904647219</v>
      </c>
      <c r="Y223" s="153">
        <v>26.447929143515694</v>
      </c>
      <c r="Z223" s="153">
        <v>18.674486023734385</v>
      </c>
      <c r="AA223" s="153">
        <v>12.975540547640612</v>
      </c>
      <c r="AB223" s="153">
        <v>8.9098525466252241</v>
      </c>
      <c r="AC223" s="153">
        <v>6.0666598524655804</v>
      </c>
      <c r="AD223" s="153">
        <v>4.120821656193165</v>
      </c>
      <c r="AE223" s="153">
        <v>2.7875146376798394</v>
      </c>
      <c r="AF223" s="153">
        <v>1.8803156453982692</v>
      </c>
      <c r="AG223" s="153">
        <v>1.2659983966529422</v>
      </c>
      <c r="AH223" s="153">
        <v>0.85135007619028269</v>
      </c>
      <c r="AI223" s="153">
        <v>0.57093021531357036</v>
      </c>
      <c r="AJ223" s="153">
        <v>0.38272510726551567</v>
      </c>
      <c r="AK223" s="153">
        <v>0.25651311831406132</v>
      </c>
      <c r="AL223" s="153">
        <v>0.17191395390796807</v>
      </c>
      <c r="AM223" s="153">
        <v>0</v>
      </c>
    </row>
    <row r="224" spans="2:39" ht="14.25" customHeight="1" outlineLevel="1" x14ac:dyDescent="0.25">
      <c r="B224" s="84" t="str">
        <f t="shared" ref="B224:C224" si="211">+B142</f>
        <v>Refrigerated Bulk</v>
      </c>
      <c r="C224" s="84" t="str">
        <f t="shared" si="211"/>
        <v>(DWT) 2,000 - 5,999</v>
      </c>
      <c r="D224" s="153">
        <v>125.83395757940109</v>
      </c>
      <c r="E224" s="153">
        <v>130.21704460913836</v>
      </c>
      <c r="F224" s="153">
        <v>128.96960816744317</v>
      </c>
      <c r="G224" s="153">
        <v>129.13916630914994</v>
      </c>
      <c r="H224" s="153">
        <v>120.03655650053523</v>
      </c>
      <c r="I224" s="153">
        <v>115.73483524062335</v>
      </c>
      <c r="J224" s="153">
        <v>111.91507331503392</v>
      </c>
      <c r="K224" s="153">
        <v>108.08104775146006</v>
      </c>
      <c r="L224" s="153">
        <v>104.13953198411542</v>
      </c>
      <c r="M224" s="153">
        <v>99.973352581054186</v>
      </c>
      <c r="N224" s="153">
        <v>95.438177883108054</v>
      </c>
      <c r="O224" s="153">
        <v>89.982265698212416</v>
      </c>
      <c r="P224" s="153">
        <v>83.876429480022949</v>
      </c>
      <c r="Q224" s="153">
        <v>76.965142220779498</v>
      </c>
      <c r="R224" s="153">
        <v>69.169456955160356</v>
      </c>
      <c r="S224" s="153">
        <v>60.554846753505629</v>
      </c>
      <c r="T224" s="153">
        <v>51.599275339669227</v>
      </c>
      <c r="U224" s="153">
        <v>42.455980185651271</v>
      </c>
      <c r="V224" s="153">
        <v>33.686860232685866</v>
      </c>
      <c r="W224" s="153">
        <v>25.808746892667038</v>
      </c>
      <c r="X224" s="153">
        <v>19.160092667626252</v>
      </c>
      <c r="Y224" s="153">
        <v>13.816951751172072</v>
      </c>
      <c r="Z224" s="153">
        <v>9.7559423638706964</v>
      </c>
      <c r="AA224" s="153">
        <v>6.778693965764889</v>
      </c>
      <c r="AB224" s="153">
        <v>4.6546934574255996</v>
      </c>
      <c r="AC224" s="153">
        <v>3.1693500847434266</v>
      </c>
      <c r="AD224" s="153">
        <v>2.1528034837754162</v>
      </c>
      <c r="AE224" s="153">
        <v>1.4562559906113122</v>
      </c>
      <c r="AF224" s="153">
        <v>0.98231624897601866</v>
      </c>
      <c r="AG224" s="153">
        <v>0.66138406030566377</v>
      </c>
      <c r="AH224" s="153">
        <v>0.4447630989272286</v>
      </c>
      <c r="AI224" s="153">
        <v>0.29826589429622435</v>
      </c>
      <c r="AJ224" s="153">
        <v>0.19994360663758365</v>
      </c>
      <c r="AK224" s="153">
        <v>0.13400782193781044</v>
      </c>
      <c r="AL224" s="153">
        <v>8.9811447754955115E-2</v>
      </c>
      <c r="AM224" s="153">
        <v>0</v>
      </c>
    </row>
    <row r="225" spans="2:39" ht="14.25" customHeight="1" outlineLevel="1" x14ac:dyDescent="0.25">
      <c r="B225" s="84" t="str">
        <f t="shared" ref="B225:C225" si="212">+B143</f>
        <v>Refrigerated Bulk</v>
      </c>
      <c r="C225" s="84" t="str">
        <f t="shared" si="212"/>
        <v>(DWT) 6,000 - 9,999</v>
      </c>
      <c r="D225" s="153">
        <v>86.018594986984624</v>
      </c>
      <c r="E225" s="153">
        <v>99.02653566669791</v>
      </c>
      <c r="F225" s="153">
        <v>99.31210894312305</v>
      </c>
      <c r="G225" s="153">
        <v>97.393247636425741</v>
      </c>
      <c r="H225" s="153">
        <v>90.528306839875484</v>
      </c>
      <c r="I225" s="153">
        <v>87.28406563944435</v>
      </c>
      <c r="J225" s="153">
        <v>84.403305063365238</v>
      </c>
      <c r="K225" s="153">
        <v>81.511787239379728</v>
      </c>
      <c r="L225" s="153">
        <v>78.539203226618653</v>
      </c>
      <c r="M225" s="153">
        <v>75.397184008926288</v>
      </c>
      <c r="N225" s="153">
        <v>71.97687857367103</v>
      </c>
      <c r="O225" s="153">
        <v>67.862177962749669</v>
      </c>
      <c r="P225" s="153">
        <v>63.257322318862414</v>
      </c>
      <c r="Q225" s="153">
        <v>58.045017401897191</v>
      </c>
      <c r="R225" s="153">
        <v>52.165723557359762</v>
      </c>
      <c r="S225" s="153">
        <v>45.668818794535753</v>
      </c>
      <c r="T225" s="153">
        <v>38.914770357011768</v>
      </c>
      <c r="U225" s="153">
        <v>32.019145779287449</v>
      </c>
      <c r="V225" s="153">
        <v>25.405713963504006</v>
      </c>
      <c r="W225" s="153">
        <v>19.464255106665167</v>
      </c>
      <c r="X225" s="153">
        <v>14.450020882493275</v>
      </c>
      <c r="Y225" s="153">
        <v>10.420369295717702</v>
      </c>
      <c r="Z225" s="153">
        <v>7.3576664440943764</v>
      </c>
      <c r="AA225" s="153">
        <v>5.112306660543366</v>
      </c>
      <c r="AB225" s="153">
        <v>3.5104432336619613</v>
      </c>
      <c r="AC225" s="153">
        <v>2.390237651921971</v>
      </c>
      <c r="AD225" s="153">
        <v>1.6235858477355174</v>
      </c>
      <c r="AE225" s="153">
        <v>1.0982686691356387</v>
      </c>
      <c r="AF225" s="153">
        <v>0.74083620351688473</v>
      </c>
      <c r="AG225" s="153">
        <v>0.49879787371347056</v>
      </c>
      <c r="AH225" s="153">
        <v>0.3354282350690268</v>
      </c>
      <c r="AI225" s="153">
        <v>0.224944026935645</v>
      </c>
      <c r="AJ225" s="153">
        <v>0.15079203119491211</v>
      </c>
      <c r="AK225" s="153">
        <v>0.10106505532150457</v>
      </c>
      <c r="AL225" s="153">
        <v>6.7733351714881707E-2</v>
      </c>
      <c r="AM225" s="153">
        <v>0</v>
      </c>
    </row>
    <row r="226" spans="2:39" ht="14.25" customHeight="1" outlineLevel="1" x14ac:dyDescent="0.25">
      <c r="B226" s="84" t="str">
        <f t="shared" ref="B226:C226" si="213">+B144</f>
        <v>Refrigerated Bulk</v>
      </c>
      <c r="C226" s="84" t="str">
        <f t="shared" si="213"/>
        <v>(DWT) &gt;10,000</v>
      </c>
      <c r="D226" s="153">
        <v>70.89372343980763</v>
      </c>
      <c r="E226" s="153">
        <v>73.619723080127386</v>
      </c>
      <c r="F226" s="153">
        <v>73.142827767654907</v>
      </c>
      <c r="G226" s="153">
        <v>71.656608176589174</v>
      </c>
      <c r="H226" s="153">
        <v>66.605761380205081</v>
      </c>
      <c r="I226" s="153">
        <v>64.21882669868107</v>
      </c>
      <c r="J226" s="153">
        <v>62.099321118363392</v>
      </c>
      <c r="K226" s="153">
        <v>59.971900945227475</v>
      </c>
      <c r="L226" s="153">
        <v>57.78483671804846</v>
      </c>
      <c r="M226" s="153">
        <v>55.47311136306309</v>
      </c>
      <c r="N226" s="153">
        <v>52.956638277236138</v>
      </c>
      <c r="O226" s="153">
        <v>49.929267318815711</v>
      </c>
      <c r="P226" s="153">
        <v>46.541267179262164</v>
      </c>
      <c r="Q226" s="153">
        <v>42.706339191993813</v>
      </c>
      <c r="R226" s="153">
        <v>38.380677345848682</v>
      </c>
      <c r="S226" s="153">
        <v>33.600611270958098</v>
      </c>
      <c r="T226" s="153">
        <v>28.631352988288906</v>
      </c>
      <c r="U226" s="153">
        <v>23.557930749168023</v>
      </c>
      <c r="V226" s="153">
        <v>18.692130461911326</v>
      </c>
      <c r="W226" s="153">
        <v>14.320731010368705</v>
      </c>
      <c r="X226" s="153">
        <v>10.631532571803165</v>
      </c>
      <c r="Y226" s="153">
        <v>7.6667360191748788</v>
      </c>
      <c r="Z226" s="153">
        <v>5.4133672946883324</v>
      </c>
      <c r="AA226" s="153">
        <v>3.7613547565500109</v>
      </c>
      <c r="AB226" s="153">
        <v>2.582791532527084</v>
      </c>
      <c r="AC226" s="153">
        <v>1.7586057250302092</v>
      </c>
      <c r="AD226" s="153">
        <v>1.1945453894970757</v>
      </c>
      <c r="AE226" s="153">
        <v>0.80804583076088787</v>
      </c>
      <c r="AF226" s="153">
        <v>0.54506663292113922</v>
      </c>
      <c r="AG226" s="153">
        <v>0.36698810916984104</v>
      </c>
      <c r="AH226" s="153">
        <v>0.24678969225292172</v>
      </c>
      <c r="AI226" s="153">
        <v>0.16550147357200481</v>
      </c>
      <c r="AJ226" s="153">
        <v>0.11094450342001526</v>
      </c>
      <c r="AK226" s="153">
        <v>7.4358122819284764E-2</v>
      </c>
      <c r="AL226" s="153">
        <v>4.9834484033625399E-2</v>
      </c>
      <c r="AM226" s="153">
        <v>0</v>
      </c>
    </row>
    <row r="227" spans="2:39" ht="14.25" customHeight="1" outlineLevel="1" x14ac:dyDescent="0.25">
      <c r="B227" s="84" t="str">
        <f t="shared" ref="B227:C227" si="214">+B145</f>
        <v>RoRo</v>
      </c>
      <c r="C227" s="84" t="str">
        <f t="shared" si="214"/>
        <v>(DWT) 0 - 4,999</v>
      </c>
      <c r="D227" s="153">
        <v>328.62780752689508</v>
      </c>
      <c r="E227" s="153">
        <v>354.7135557976228</v>
      </c>
      <c r="F227" s="153">
        <v>341.28907761219909</v>
      </c>
      <c r="G227" s="153">
        <v>304.97943345809421</v>
      </c>
      <c r="H227" s="153">
        <v>283.4824015214345</v>
      </c>
      <c r="I227" s="153">
        <v>273.32331074953129</v>
      </c>
      <c r="J227" s="153">
        <v>264.30243148179414</v>
      </c>
      <c r="K227" s="153">
        <v>255.24786672300215</v>
      </c>
      <c r="L227" s="153">
        <v>245.93944945466376</v>
      </c>
      <c r="M227" s="153">
        <v>236.10045892727666</v>
      </c>
      <c r="N227" s="153">
        <v>225.39003660116401</v>
      </c>
      <c r="O227" s="153">
        <v>212.505169409415</v>
      </c>
      <c r="P227" s="153">
        <v>198.08541958577536</v>
      </c>
      <c r="Q227" s="153">
        <v>181.76348927576942</v>
      </c>
      <c r="R227" s="153">
        <v>163.35293464949501</v>
      </c>
      <c r="S227" s="153">
        <v>143.00837912965019</v>
      </c>
      <c r="T227" s="153">
        <v>121.85859805125236</v>
      </c>
      <c r="U227" s="153">
        <v>100.26548222350243</v>
      </c>
      <c r="V227" s="153">
        <v>79.556031236501838</v>
      </c>
      <c r="W227" s="153">
        <v>60.95081167510407</v>
      </c>
      <c r="X227" s="153">
        <v>45.249124442916681</v>
      </c>
      <c r="Y227" s="153">
        <v>32.630581702088264</v>
      </c>
      <c r="Z227" s="153">
        <v>23.039964249577871</v>
      </c>
      <c r="AA227" s="153">
        <v>16.008793492716688</v>
      </c>
      <c r="AB227" s="153">
        <v>10.992681880633874</v>
      </c>
      <c r="AC227" s="153">
        <v>7.4848446129927293</v>
      </c>
      <c r="AD227" s="153">
        <v>5.0841336954017367</v>
      </c>
      <c r="AE227" s="153">
        <v>3.4391435199711817</v>
      </c>
      <c r="AF227" s="153">
        <v>2.3198713577893035</v>
      </c>
      <c r="AG227" s="153">
        <v>1.5619470202197179</v>
      </c>
      <c r="AH227" s="153">
        <v>1.0503676135648221</v>
      </c>
      <c r="AI227" s="153">
        <v>0.70439484830319166</v>
      </c>
      <c r="AJ227" s="153">
        <v>0.4721936002739841</v>
      </c>
      <c r="AK227" s="153">
        <v>0.316477415656437</v>
      </c>
      <c r="AL227" s="153">
        <v>0.21210175996324918</v>
      </c>
      <c r="AM227" s="153">
        <v>0</v>
      </c>
    </row>
    <row r="228" spans="2:39" ht="14.25" customHeight="1" outlineLevel="1" x14ac:dyDescent="0.25">
      <c r="B228" s="84" t="str">
        <f t="shared" ref="B228:C228" si="215">+B146</f>
        <v>RoRo</v>
      </c>
      <c r="C228" s="84" t="str">
        <f t="shared" si="215"/>
        <v>(DWT) 5,000 - 9,999</v>
      </c>
      <c r="D228" s="153">
        <v>77.374567466198229</v>
      </c>
      <c r="E228" s="153">
        <v>75.282445564673196</v>
      </c>
      <c r="F228" s="153">
        <v>77.548509965810211</v>
      </c>
      <c r="G228" s="153">
        <v>75.094545657248432</v>
      </c>
      <c r="H228" s="153">
        <v>69.801369563508203</v>
      </c>
      <c r="I228" s="153">
        <v>67.299914638641468</v>
      </c>
      <c r="J228" s="153">
        <v>65.07871951620811</v>
      </c>
      <c r="K228" s="153">
        <v>62.849230074983055</v>
      </c>
      <c r="L228" s="153">
        <v>60.557234980008872</v>
      </c>
      <c r="M228" s="153">
        <v>58.134597771321069</v>
      </c>
      <c r="N228" s="153">
        <v>55.497389454494702</v>
      </c>
      <c r="O228" s="153">
        <v>52.324771430232651</v>
      </c>
      <c r="P228" s="153">
        <v>48.774221974424194</v>
      </c>
      <c r="Q228" s="153">
        <v>44.755301986996308</v>
      </c>
      <c r="R228" s="153">
        <v>40.222103733980347</v>
      </c>
      <c r="S228" s="153">
        <v>35.212699866846023</v>
      </c>
      <c r="T228" s="153">
        <v>30.005026736812532</v>
      </c>
      <c r="U228" s="153">
        <v>24.688192076772982</v>
      </c>
      <c r="V228" s="153">
        <v>19.588940645139797</v>
      </c>
      <c r="W228" s="153">
        <v>15.007810389979518</v>
      </c>
      <c r="X228" s="153">
        <v>11.14161175689908</v>
      </c>
      <c r="Y228" s="153">
        <v>8.0345703304178286</v>
      </c>
      <c r="Z228" s="153">
        <v>5.6730895839867586</v>
      </c>
      <c r="AA228" s="153">
        <v>3.9418168635999513</v>
      </c>
      <c r="AB228" s="153">
        <v>2.706708586939174</v>
      </c>
      <c r="AC228" s="153">
        <v>1.8429800303403869</v>
      </c>
      <c r="AD228" s="153">
        <v>1.2518572337415041</v>
      </c>
      <c r="AE228" s="153">
        <v>0.84681421679469548</v>
      </c>
      <c r="AF228" s="153">
        <v>0.57121781498879043</v>
      </c>
      <c r="AG228" s="153">
        <v>0.38459544794258899</v>
      </c>
      <c r="AH228" s="153">
        <v>0.25863015685802532</v>
      </c>
      <c r="AI228" s="153">
        <v>0.17344189572672555</v>
      </c>
      <c r="AJ228" s="153">
        <v>0.116267393747741</v>
      </c>
      <c r="AK228" s="153">
        <v>7.792567344632384E-2</v>
      </c>
      <c r="AL228" s="153">
        <v>5.2225440636906137E-2</v>
      </c>
      <c r="AM228" s="153">
        <v>0</v>
      </c>
    </row>
    <row r="229" spans="2:39" ht="14.25" customHeight="1" outlineLevel="1" x14ac:dyDescent="0.25">
      <c r="B229" s="84" t="str">
        <f t="shared" ref="B229:C229" si="216">+B147</f>
        <v>RoRo</v>
      </c>
      <c r="C229" s="84" t="str">
        <f t="shared" si="216"/>
        <v>(DWT) 10,000 - 14,999</v>
      </c>
      <c r="D229" s="153">
        <v>61.254111480326472</v>
      </c>
      <c r="E229" s="153">
        <v>62.233967513118195</v>
      </c>
      <c r="F229" s="153">
        <v>60.414601135966898</v>
      </c>
      <c r="G229" s="153">
        <v>62.720536253078038</v>
      </c>
      <c r="H229" s="153">
        <v>58.299564794023546</v>
      </c>
      <c r="I229" s="153">
        <v>56.210297285612953</v>
      </c>
      <c r="J229" s="153">
        <v>54.355108629999926</v>
      </c>
      <c r="K229" s="153">
        <v>52.492992385732947</v>
      </c>
      <c r="L229" s="153">
        <v>50.578670111218607</v>
      </c>
      <c r="M229" s="153">
        <v>48.555232809006327</v>
      </c>
      <c r="N229" s="153">
        <v>46.352581226328283</v>
      </c>
      <c r="O229" s="153">
        <v>43.702744249936778</v>
      </c>
      <c r="P229" s="153">
        <v>40.73725103185663</v>
      </c>
      <c r="Q229" s="153">
        <v>37.380564942826936</v>
      </c>
      <c r="R229" s="153">
        <v>33.594342882593544</v>
      </c>
      <c r="S229" s="153">
        <v>29.41038392652014</v>
      </c>
      <c r="T229" s="153">
        <v>25.060826332320641</v>
      </c>
      <c r="U229" s="153">
        <v>20.6200947435219</v>
      </c>
      <c r="V229" s="153">
        <v>16.36109322107993</v>
      </c>
      <c r="W229" s="153">
        <v>12.534837349444349</v>
      </c>
      <c r="X229" s="153">
        <v>9.3057073320059089</v>
      </c>
      <c r="Y229" s="153">
        <v>6.7106413025915286</v>
      </c>
      <c r="Z229" s="153">
        <v>4.7382831576537514</v>
      </c>
      <c r="AA229" s="153">
        <v>3.2922879462491452</v>
      </c>
      <c r="AB229" s="153">
        <v>2.2606996629088676</v>
      </c>
      <c r="AC229" s="153">
        <v>1.5392954946988966</v>
      </c>
      <c r="AD229" s="153">
        <v>1.0455773628478329</v>
      </c>
      <c r="AE229" s="153">
        <v>0.70727695759042031</v>
      </c>
      <c r="AF229" s="153">
        <v>0.47709307460135458</v>
      </c>
      <c r="AG229" s="153">
        <v>0.32122216765983697</v>
      </c>
      <c r="AH229" s="153">
        <v>0.21601332010705468</v>
      </c>
      <c r="AI229" s="153">
        <v>0.14486230142975301</v>
      </c>
      <c r="AJ229" s="153">
        <v>9.7108960721199872E-2</v>
      </c>
      <c r="AK229" s="153">
        <v>6.5085153437690585E-2</v>
      </c>
      <c r="AL229" s="153">
        <v>4.361978109236847E-2</v>
      </c>
      <c r="AM229" s="153">
        <v>0</v>
      </c>
    </row>
    <row r="230" spans="2:39" ht="14.25" customHeight="1" outlineLevel="1" x14ac:dyDescent="0.25">
      <c r="B230" s="84" t="str">
        <f t="shared" ref="B230:C230" si="217">+B148</f>
        <v>RoRo</v>
      </c>
      <c r="C230" s="84" t="str">
        <f t="shared" si="217"/>
        <v>(DWT) &gt;15,000</v>
      </c>
      <c r="D230" s="153">
        <v>34.947007219766803</v>
      </c>
      <c r="E230" s="153">
        <v>33.754206213716081</v>
      </c>
      <c r="F230" s="153">
        <v>32.416173503147263</v>
      </c>
      <c r="G230" s="153">
        <v>31.656441849646164</v>
      </c>
      <c r="H230" s="153">
        <v>29.425079774746244</v>
      </c>
      <c r="I230" s="153">
        <v>28.370580254501643</v>
      </c>
      <c r="J230" s="153">
        <v>27.434225508433045</v>
      </c>
      <c r="K230" s="153">
        <v>26.494374255151929</v>
      </c>
      <c r="L230" s="153">
        <v>25.528173463753692</v>
      </c>
      <c r="M230" s="153">
        <v>24.506899904557294</v>
      </c>
      <c r="N230" s="153">
        <v>23.395172934291526</v>
      </c>
      <c r="O230" s="153">
        <v>22.057741605329266</v>
      </c>
      <c r="P230" s="153">
        <v>20.560991589754146</v>
      </c>
      <c r="Q230" s="153">
        <v>18.866797880119371</v>
      </c>
      <c r="R230" s="153">
        <v>16.955807865684609</v>
      </c>
      <c r="S230" s="153">
        <v>14.844071243092449</v>
      </c>
      <c r="T230" s="153">
        <v>12.648753325259657</v>
      </c>
      <c r="U230" s="153">
        <v>10.40741787583905</v>
      </c>
      <c r="V230" s="153">
        <v>8.2578056102691395</v>
      </c>
      <c r="W230" s="153">
        <v>6.3266096457838294</v>
      </c>
      <c r="X230" s="153">
        <v>4.6967963066644556</v>
      </c>
      <c r="Y230" s="153">
        <v>3.3870090860216009</v>
      </c>
      <c r="Z230" s="153">
        <v>2.3915163072296375</v>
      </c>
      <c r="AA230" s="153">
        <v>1.6616905426667541</v>
      </c>
      <c r="AB230" s="153">
        <v>1.1410251202193307</v>
      </c>
      <c r="AC230" s="153">
        <v>0.77691648108264644</v>
      </c>
      <c r="AD230" s="153">
        <v>0.52772602027417215</v>
      </c>
      <c r="AE230" s="153">
        <v>0.35697832348263769</v>
      </c>
      <c r="AF230" s="153">
        <v>0.2407994267148105</v>
      </c>
      <c r="AG230" s="153">
        <v>0.1621279325532215</v>
      </c>
      <c r="AH230" s="153">
        <v>0.10902670026808628</v>
      </c>
      <c r="AI230" s="153">
        <v>7.3115207480258737E-2</v>
      </c>
      <c r="AJ230" s="153">
        <v>4.9013040254409064E-2</v>
      </c>
      <c r="AK230" s="153">
        <v>3.284991644143407E-2</v>
      </c>
      <c r="AL230" s="153">
        <v>2.2015868264791696E-2</v>
      </c>
      <c r="AM230" s="153">
        <v>0</v>
      </c>
    </row>
    <row r="231" spans="2:39" ht="14.25" customHeight="1" outlineLevel="1" x14ac:dyDescent="0.25">
      <c r="B231" s="84" t="str">
        <f t="shared" ref="B231:C231" si="218">+B149</f>
        <v>Vehicle Carrier</v>
      </c>
      <c r="C231" s="84" t="str">
        <f t="shared" si="218"/>
        <v>(GT) 0 - 29,999</v>
      </c>
      <c r="D231" s="153">
        <v>162.32046617925252</v>
      </c>
      <c r="E231" s="153">
        <v>158.84020714698221</v>
      </c>
      <c r="F231" s="153">
        <v>167.15472469712569</v>
      </c>
      <c r="G231" s="153">
        <v>166.2483400492745</v>
      </c>
      <c r="H231" s="153">
        <v>154.53002240754742</v>
      </c>
      <c r="I231" s="153">
        <v>148.99216709026129</v>
      </c>
      <c r="J231" s="153">
        <v>144.07476598212304</v>
      </c>
      <c r="K231" s="153">
        <v>139.13900246538523</v>
      </c>
      <c r="L231" s="153">
        <v>134.06486057391274</v>
      </c>
      <c r="M231" s="153">
        <v>128.70149615162492</v>
      </c>
      <c r="N231" s="153">
        <v>122.86310268111052</v>
      </c>
      <c r="O231" s="153">
        <v>115.83939043240255</v>
      </c>
      <c r="P231" s="153">
        <v>107.97899327406334</v>
      </c>
      <c r="Q231" s="153">
        <v>99.081692267006162</v>
      </c>
      <c r="R231" s="153">
        <v>89.045854403122235</v>
      </c>
      <c r="S231" s="153">
        <v>77.9557669639007</v>
      </c>
      <c r="T231" s="153">
        <v>66.426740377351138</v>
      </c>
      <c r="U231" s="153">
        <v>54.656046130362178</v>
      </c>
      <c r="V231" s="153">
        <v>43.36704932529161</v>
      </c>
      <c r="W231" s="153">
        <v>33.225097019646462</v>
      </c>
      <c r="X231" s="153">
        <v>24.665898752650136</v>
      </c>
      <c r="Y231" s="153">
        <v>17.787363499577744</v>
      </c>
      <c r="Z231" s="153">
        <v>12.559390539405866</v>
      </c>
      <c r="AA231" s="153">
        <v>8.7266059687315671</v>
      </c>
      <c r="AB231" s="153">
        <v>5.9922569027797374</v>
      </c>
      <c r="AC231" s="153">
        <v>4.0800882155477378</v>
      </c>
      <c r="AD231" s="153">
        <v>2.7714288070682689</v>
      </c>
      <c r="AE231" s="153">
        <v>1.8747228129564666</v>
      </c>
      <c r="AF231" s="153">
        <v>1.2645926906849019</v>
      </c>
      <c r="AG231" s="153">
        <v>0.8514380671905829</v>
      </c>
      <c r="AH231" s="153">
        <v>0.57256933759982032</v>
      </c>
      <c r="AI231" s="153">
        <v>0.38397498789293583</v>
      </c>
      <c r="AJ231" s="153">
        <v>0.25739900339288624</v>
      </c>
      <c r="AK231" s="153">
        <v>0.17251604286685893</v>
      </c>
      <c r="AL231" s="153">
        <v>0.11561948658503549</v>
      </c>
      <c r="AM231" s="153">
        <v>0</v>
      </c>
    </row>
    <row r="232" spans="2:39" ht="14.25" customHeight="1" outlineLevel="1" x14ac:dyDescent="0.25">
      <c r="B232" s="84" t="str">
        <f t="shared" ref="B232:C232" si="219">+B150</f>
        <v>Vehicle Carrier</v>
      </c>
      <c r="C232" s="84" t="str">
        <f t="shared" si="219"/>
        <v>(GT) 30,000 - 49,999</v>
      </c>
      <c r="D232" s="153">
        <v>80.209284751810856</v>
      </c>
      <c r="E232" s="153">
        <v>85.238488155230911</v>
      </c>
      <c r="F232" s="153">
        <v>83.16438307615816</v>
      </c>
      <c r="G232" s="153">
        <v>81.033378340180647</v>
      </c>
      <c r="H232" s="153">
        <v>75.321592786766757</v>
      </c>
      <c r="I232" s="153">
        <v>72.622310947406319</v>
      </c>
      <c r="J232" s="153">
        <v>70.225453184326781</v>
      </c>
      <c r="K232" s="153">
        <v>67.819645148403339</v>
      </c>
      <c r="L232" s="153">
        <v>65.346388215302056</v>
      </c>
      <c r="M232" s="153">
        <v>62.732157370779341</v>
      </c>
      <c r="N232" s="153">
        <v>59.886386117635944</v>
      </c>
      <c r="O232" s="153">
        <v>56.462862419093021</v>
      </c>
      <c r="P232" s="153">
        <v>52.631518679678869</v>
      </c>
      <c r="Q232" s="153">
        <v>48.294763446528009</v>
      </c>
      <c r="R232" s="153">
        <v>43.403058384427659</v>
      </c>
      <c r="S232" s="153">
        <v>37.997487110622664</v>
      </c>
      <c r="T232" s="153">
        <v>32.377966500642593</v>
      </c>
      <c r="U232" s="153">
        <v>26.640651349344601</v>
      </c>
      <c r="V232" s="153">
        <v>21.138126939685893</v>
      </c>
      <c r="W232" s="153">
        <v>16.194699185472974</v>
      </c>
      <c r="X232" s="153">
        <v>12.022743235401171</v>
      </c>
      <c r="Y232" s="153">
        <v>8.6699822428807032</v>
      </c>
      <c r="Z232" s="153">
        <v>6.1217444035839099</v>
      </c>
      <c r="AA232" s="153">
        <v>4.253554428755872</v>
      </c>
      <c r="AB232" s="153">
        <v>2.9207679341074333</v>
      </c>
      <c r="AC232" s="153">
        <v>1.9887316284409131</v>
      </c>
      <c r="AD232" s="153">
        <v>1.3508600386594873</v>
      </c>
      <c r="AE232" s="153">
        <v>0.91378429968228736</v>
      </c>
      <c r="AF232" s="153">
        <v>0.61639242785897441</v>
      </c>
      <c r="AG232" s="153">
        <v>0.41501107927716563</v>
      </c>
      <c r="AH232" s="153">
        <v>0.27908385579044664</v>
      </c>
      <c r="AI232" s="153">
        <v>0.18715850310368456</v>
      </c>
      <c r="AJ232" s="153">
        <v>0.1254623704521747</v>
      </c>
      <c r="AK232" s="153">
        <v>8.4088405136782646E-2</v>
      </c>
      <c r="AL232" s="153">
        <v>5.6355676075717349E-2</v>
      </c>
      <c r="AM232" s="153">
        <v>0</v>
      </c>
    </row>
    <row r="233" spans="2:39" ht="14.25" customHeight="1" outlineLevel="1" x14ac:dyDescent="0.25">
      <c r="B233" s="84" t="str">
        <f t="shared" ref="B233:C233" si="220">+B151</f>
        <v>Vehicle Carrier</v>
      </c>
      <c r="C233" s="84" t="str">
        <f t="shared" si="220"/>
        <v>(GT) &gt;50,000</v>
      </c>
      <c r="D233" s="153">
        <v>67.13307751498013</v>
      </c>
      <c r="E233" s="153">
        <v>67.555817753172846</v>
      </c>
      <c r="F233" s="153">
        <v>68.57833094852424</v>
      </c>
      <c r="G233" s="153">
        <v>65.569770394673512</v>
      </c>
      <c r="H233" s="153">
        <v>60.947965467465451</v>
      </c>
      <c r="I233" s="153">
        <v>58.763787859883038</v>
      </c>
      <c r="J233" s="153">
        <v>56.824322710916306</v>
      </c>
      <c r="K233" s="153">
        <v>54.877615270595506</v>
      </c>
      <c r="L233" s="153">
        <v>52.876330213101205</v>
      </c>
      <c r="M233" s="153">
        <v>50.760973310240452</v>
      </c>
      <c r="N233" s="153">
        <v>48.458260878814521</v>
      </c>
      <c r="O233" s="153">
        <v>45.688048560727403</v>
      </c>
      <c r="P233" s="153">
        <v>42.587840542226367</v>
      </c>
      <c r="Q233" s="153">
        <v>39.078668757460733</v>
      </c>
      <c r="R233" s="153">
        <v>35.120448276835184</v>
      </c>
      <c r="S233" s="153">
        <v>30.74642272667883</v>
      </c>
      <c r="T233" s="153">
        <v>26.199275814233971</v>
      </c>
      <c r="U233" s="153">
        <v>21.556813104938854</v>
      </c>
      <c r="V233" s="153">
        <v>17.104335995842387</v>
      </c>
      <c r="W233" s="153">
        <v>13.104263069774191</v>
      </c>
      <c r="X233" s="153">
        <v>9.7284419039021337</v>
      </c>
      <c r="Y233" s="153">
        <v>7.0154886373495469</v>
      </c>
      <c r="Z233" s="153">
        <v>4.953531287721697</v>
      </c>
      <c r="AA233" s="153">
        <v>3.4418481984537164</v>
      </c>
      <c r="AB233" s="153">
        <v>2.3633974880273065</v>
      </c>
      <c r="AC233" s="153">
        <v>1.6092217666906312</v>
      </c>
      <c r="AD233" s="153">
        <v>1.0930752781699329</v>
      </c>
      <c r="AE233" s="153">
        <v>0.73940674753671565</v>
      </c>
      <c r="AF233" s="153">
        <v>0.49876619728302213</v>
      </c>
      <c r="AG233" s="153">
        <v>0.33581447221923555</v>
      </c>
      <c r="AH233" s="153">
        <v>0.22582625480845731</v>
      </c>
      <c r="AI233" s="153">
        <v>0.15144302665503345</v>
      </c>
      <c r="AJ233" s="153">
        <v>0.10152037336004059</v>
      </c>
      <c r="AK233" s="153">
        <v>6.8041806112619632E-2</v>
      </c>
      <c r="AL233" s="153">
        <v>4.5601316598312076E-2</v>
      </c>
      <c r="AM233" s="153">
        <v>0</v>
      </c>
    </row>
    <row r="234" spans="2:39" ht="14.25" customHeight="1" outlineLevel="1" x14ac:dyDescent="0.25">
      <c r="B234" s="84" t="str">
        <f t="shared" ref="B234:C234" si="221">+B152</f>
        <v>Offshore</v>
      </c>
      <c r="C234" s="84" t="str">
        <f t="shared" si="221"/>
        <v>(GT) 0-+</v>
      </c>
      <c r="D234" s="153">
        <v>222.90150763332261</v>
      </c>
      <c r="E234" s="153">
        <v>238.73073219348157</v>
      </c>
      <c r="F234" s="153">
        <v>225.87193004556323</v>
      </c>
      <c r="G234" s="153">
        <v>188.81967176003101</v>
      </c>
      <c r="H234" s="153">
        <v>175.51037261133044</v>
      </c>
      <c r="I234" s="153">
        <v>169.22064952023322</v>
      </c>
      <c r="J234" s="153">
        <v>163.63561893962185</v>
      </c>
      <c r="K234" s="153">
        <v>158.02973290888409</v>
      </c>
      <c r="L234" s="153">
        <v>152.2666810424553</v>
      </c>
      <c r="M234" s="153">
        <v>146.17513925956797</v>
      </c>
      <c r="N234" s="153">
        <v>139.54407432152593</v>
      </c>
      <c r="O234" s="153">
        <v>131.56676133936401</v>
      </c>
      <c r="P234" s="153">
        <v>122.63916777120453</v>
      </c>
      <c r="Q234" s="153">
        <v>112.53389119999306</v>
      </c>
      <c r="R234" s="153">
        <v>101.13550002968843</v>
      </c>
      <c r="S234" s="153">
        <v>88.539725121841514</v>
      </c>
      <c r="T234" s="153">
        <v>75.445416840990447</v>
      </c>
      <c r="U234" s="153">
        <v>62.076629980048551</v>
      </c>
      <c r="V234" s="153">
        <v>49.25494002752523</v>
      </c>
      <c r="W234" s="153">
        <v>37.73602738881727</v>
      </c>
      <c r="X234" s="153">
        <v>28.014757348922366</v>
      </c>
      <c r="Y234" s="153">
        <v>20.202331863711638</v>
      </c>
      <c r="Z234" s="153">
        <v>14.26456347446101</v>
      </c>
      <c r="AA234" s="153">
        <v>9.9114064784444906</v>
      </c>
      <c r="AB234" s="153">
        <v>6.8058182183912139</v>
      </c>
      <c r="AC234" s="153">
        <v>4.6340367511841301</v>
      </c>
      <c r="AD234" s="153">
        <v>3.1477022718050804</v>
      </c>
      <c r="AE234" s="153">
        <v>2.1292516128495733</v>
      </c>
      <c r="AF234" s="153">
        <v>1.4362848777586914</v>
      </c>
      <c r="AG234" s="153">
        <v>0.96703676152959384</v>
      </c>
      <c r="AH234" s="153">
        <v>0.65030636909465045</v>
      </c>
      <c r="AI234" s="153">
        <v>0.43610679755669784</v>
      </c>
      <c r="AJ234" s="153">
        <v>0.29234574803934099</v>
      </c>
      <c r="AK234" s="153">
        <v>0.19593833284473686</v>
      </c>
      <c r="AL234" s="153">
        <v>0.13131700141835478</v>
      </c>
      <c r="AM234" s="153">
        <v>0</v>
      </c>
    </row>
    <row r="235" spans="2:39" ht="14.25" customHeight="1" outlineLevel="1" x14ac:dyDescent="0.25">
      <c r="B235" s="84" t="str">
        <f t="shared" ref="B235:C235" si="222">+B153</f>
        <v>Bulk Carrier</v>
      </c>
      <c r="C235" s="84" t="str">
        <f t="shared" si="222"/>
        <v>Default</v>
      </c>
      <c r="D235" s="154">
        <v>7.7</v>
      </c>
      <c r="E235" s="154">
        <v>7.7</v>
      </c>
      <c r="F235" s="154">
        <v>7.6</v>
      </c>
      <c r="G235" s="154">
        <v>7.5</v>
      </c>
      <c r="H235" s="154">
        <v>7.2</v>
      </c>
      <c r="I235" s="154">
        <v>7</v>
      </c>
      <c r="J235" s="154">
        <v>6.7</v>
      </c>
      <c r="K235" s="154">
        <v>6.5</v>
      </c>
      <c r="L235" s="154">
        <v>6.2</v>
      </c>
      <c r="M235" s="154">
        <v>5.9</v>
      </c>
      <c r="N235" s="154">
        <v>5.6</v>
      </c>
      <c r="O235" s="154">
        <v>5.3</v>
      </c>
      <c r="P235" s="154">
        <v>4.9000000000000004</v>
      </c>
      <c r="Q235" s="154">
        <v>4.5</v>
      </c>
      <c r="R235" s="154">
        <v>4</v>
      </c>
      <c r="S235" s="154">
        <v>3.4</v>
      </c>
      <c r="T235" s="154">
        <v>2.9</v>
      </c>
      <c r="U235" s="154">
        <v>2.2999999999999998</v>
      </c>
      <c r="V235" s="154">
        <v>1.8</v>
      </c>
      <c r="W235" s="154">
        <v>1.4</v>
      </c>
      <c r="X235" s="154">
        <v>1</v>
      </c>
      <c r="Y235" s="154">
        <v>0.7</v>
      </c>
      <c r="Z235" s="154">
        <v>0.5</v>
      </c>
      <c r="AA235" s="154">
        <v>0.4</v>
      </c>
      <c r="AB235" s="154">
        <v>0.3</v>
      </c>
      <c r="AC235" s="154">
        <v>0.2</v>
      </c>
      <c r="AD235" s="154">
        <v>0.1</v>
      </c>
      <c r="AE235" s="154">
        <v>0.1</v>
      </c>
      <c r="AF235" s="154">
        <v>0.1</v>
      </c>
      <c r="AG235" s="154">
        <v>0</v>
      </c>
      <c r="AH235" s="154">
        <v>0</v>
      </c>
      <c r="AI235" s="154">
        <v>0</v>
      </c>
      <c r="AJ235" s="154">
        <v>0</v>
      </c>
      <c r="AK235" s="154">
        <v>0</v>
      </c>
      <c r="AL235" s="154">
        <v>0</v>
      </c>
      <c r="AM235" s="154">
        <v>0</v>
      </c>
    </row>
    <row r="236" spans="2:39" ht="14.25" customHeight="1" outlineLevel="1" x14ac:dyDescent="0.25">
      <c r="B236" s="84" t="str">
        <f t="shared" ref="B236:C236" si="223">+B154</f>
        <v>Chemical Tanker</v>
      </c>
      <c r="C236" s="84" t="str">
        <f t="shared" si="223"/>
        <v>Default</v>
      </c>
      <c r="D236" s="154">
        <v>20</v>
      </c>
      <c r="E236" s="154">
        <v>19.3</v>
      </c>
      <c r="F236" s="154">
        <v>18.5</v>
      </c>
      <c r="G236" s="154">
        <v>18.3</v>
      </c>
      <c r="H236" s="154">
        <v>17.600000000000001</v>
      </c>
      <c r="I236" s="154">
        <v>17</v>
      </c>
      <c r="J236" s="154">
        <v>16.399999999999999</v>
      </c>
      <c r="K236" s="154">
        <v>15.8</v>
      </c>
      <c r="L236" s="154">
        <v>15.1</v>
      </c>
      <c r="M236" s="154">
        <v>14.5</v>
      </c>
      <c r="N236" s="154">
        <v>13.7</v>
      </c>
      <c r="O236" s="154">
        <v>12.9</v>
      </c>
      <c r="P236" s="154">
        <v>11.9</v>
      </c>
      <c r="Q236" s="154">
        <v>10.9</v>
      </c>
      <c r="R236" s="154">
        <v>9.6</v>
      </c>
      <c r="S236" s="154">
        <v>8.3000000000000007</v>
      </c>
      <c r="T236" s="154">
        <v>7</v>
      </c>
      <c r="U236" s="154">
        <v>5.6</v>
      </c>
      <c r="V236" s="154">
        <v>4.4000000000000004</v>
      </c>
      <c r="W236" s="154">
        <v>3.4</v>
      </c>
      <c r="X236" s="154">
        <v>2.5</v>
      </c>
      <c r="Y236" s="154">
        <v>1.8</v>
      </c>
      <c r="Z236" s="154">
        <v>1.3</v>
      </c>
      <c r="AA236" s="154">
        <v>0.9</v>
      </c>
      <c r="AB236" s="154">
        <v>0.6</v>
      </c>
      <c r="AC236" s="154">
        <v>0.4</v>
      </c>
      <c r="AD236" s="154">
        <v>0.3</v>
      </c>
      <c r="AE236" s="154">
        <v>0.2</v>
      </c>
      <c r="AF236" s="154">
        <v>0.1</v>
      </c>
      <c r="AG236" s="154">
        <v>0.1</v>
      </c>
      <c r="AH236" s="154">
        <v>0.1</v>
      </c>
      <c r="AI236" s="154">
        <v>0</v>
      </c>
      <c r="AJ236" s="154">
        <v>0</v>
      </c>
      <c r="AK236" s="154">
        <v>0</v>
      </c>
      <c r="AL236" s="154">
        <v>0</v>
      </c>
      <c r="AM236" s="154">
        <v>0</v>
      </c>
    </row>
    <row r="237" spans="2:39" ht="14.25" customHeight="1" outlineLevel="1" x14ac:dyDescent="0.25">
      <c r="B237" s="84" t="str">
        <f t="shared" ref="B237:C237" si="224">+B155</f>
        <v>Container</v>
      </c>
      <c r="C237" s="84" t="str">
        <f t="shared" si="224"/>
        <v>Default</v>
      </c>
      <c r="D237" s="154">
        <v>17.100000000000001</v>
      </c>
      <c r="E237" s="154">
        <v>17.100000000000001</v>
      </c>
      <c r="F237" s="154">
        <v>16.5</v>
      </c>
      <c r="G237" s="154">
        <v>16</v>
      </c>
      <c r="H237" s="154">
        <v>15.4</v>
      </c>
      <c r="I237" s="154">
        <v>14.8</v>
      </c>
      <c r="J237" s="154">
        <v>14.3</v>
      </c>
      <c r="K237" s="154">
        <v>13.8</v>
      </c>
      <c r="L237" s="154">
        <v>13.2</v>
      </c>
      <c r="M237" s="154">
        <v>12.6</v>
      </c>
      <c r="N237" s="154">
        <v>12</v>
      </c>
      <c r="O237" s="154">
        <v>11.3</v>
      </c>
      <c r="P237" s="154">
        <v>10.4</v>
      </c>
      <c r="Q237" s="154">
        <v>9.5</v>
      </c>
      <c r="R237" s="154">
        <v>8.4</v>
      </c>
      <c r="S237" s="154">
        <v>7.3</v>
      </c>
      <c r="T237" s="154">
        <v>6.1</v>
      </c>
      <c r="U237" s="154">
        <v>4.9000000000000004</v>
      </c>
      <c r="V237" s="154">
        <v>3.9</v>
      </c>
      <c r="W237" s="154">
        <v>2.9</v>
      </c>
      <c r="X237" s="154">
        <v>2.2000000000000002</v>
      </c>
      <c r="Y237" s="154">
        <v>1.6</v>
      </c>
      <c r="Z237" s="154">
        <v>1.1000000000000001</v>
      </c>
      <c r="AA237" s="154">
        <v>0.8</v>
      </c>
      <c r="AB237" s="154">
        <v>0.5</v>
      </c>
      <c r="AC237" s="154">
        <v>0.4</v>
      </c>
      <c r="AD237" s="154">
        <v>0.3</v>
      </c>
      <c r="AE237" s="154">
        <v>0.2</v>
      </c>
      <c r="AF237" s="154">
        <v>0.1</v>
      </c>
      <c r="AG237" s="154">
        <v>0.1</v>
      </c>
      <c r="AH237" s="154">
        <v>0.1</v>
      </c>
      <c r="AI237" s="154">
        <v>0</v>
      </c>
      <c r="AJ237" s="154">
        <v>0</v>
      </c>
      <c r="AK237" s="154">
        <v>0</v>
      </c>
      <c r="AL237" s="154">
        <v>0</v>
      </c>
      <c r="AM237" s="154">
        <v>0</v>
      </c>
    </row>
    <row r="238" spans="2:39" ht="14.25" customHeight="1" outlineLevel="1" x14ac:dyDescent="0.25">
      <c r="B238" s="84" t="str">
        <f t="shared" ref="B238:C238" si="225">+B156</f>
        <v>General Cargo</v>
      </c>
      <c r="C238" s="84" t="str">
        <f t="shared" si="225"/>
        <v>Default</v>
      </c>
      <c r="D238" s="154">
        <v>26</v>
      </c>
      <c r="E238" s="154">
        <v>26</v>
      </c>
      <c r="F238" s="154">
        <v>24.8</v>
      </c>
      <c r="G238" s="154">
        <v>24.6</v>
      </c>
      <c r="H238" s="154">
        <v>23.6</v>
      </c>
      <c r="I238" s="154">
        <v>22.8</v>
      </c>
      <c r="J238" s="154">
        <v>22</v>
      </c>
      <c r="K238" s="154">
        <v>21.2</v>
      </c>
      <c r="L238" s="154">
        <v>20.3</v>
      </c>
      <c r="M238" s="154">
        <v>19.399999999999999</v>
      </c>
      <c r="N238" s="154">
        <v>18.399999999999999</v>
      </c>
      <c r="O238" s="154">
        <v>17.3</v>
      </c>
      <c r="P238" s="154">
        <v>16</v>
      </c>
      <c r="Q238" s="154">
        <v>14.6</v>
      </c>
      <c r="R238" s="154">
        <v>12.9</v>
      </c>
      <c r="S238" s="154">
        <v>11.2</v>
      </c>
      <c r="T238" s="154">
        <v>9.4</v>
      </c>
      <c r="U238" s="154">
        <v>7.6</v>
      </c>
      <c r="V238" s="154">
        <v>5.9</v>
      </c>
      <c r="W238" s="154">
        <v>4.5</v>
      </c>
      <c r="X238" s="154">
        <v>3.3</v>
      </c>
      <c r="Y238" s="154">
        <v>2.4</v>
      </c>
      <c r="Z238" s="154">
        <v>1.7</v>
      </c>
      <c r="AA238" s="154">
        <v>1.2</v>
      </c>
      <c r="AB238" s="154">
        <v>0.8</v>
      </c>
      <c r="AC238" s="154">
        <v>0.6</v>
      </c>
      <c r="AD238" s="154">
        <v>0.4</v>
      </c>
      <c r="AE238" s="154">
        <v>0.3</v>
      </c>
      <c r="AF238" s="154">
        <v>0.2</v>
      </c>
      <c r="AG238" s="154">
        <v>0.1</v>
      </c>
      <c r="AH238" s="154">
        <v>0.1</v>
      </c>
      <c r="AI238" s="154">
        <v>0.1</v>
      </c>
      <c r="AJ238" s="154">
        <v>0</v>
      </c>
      <c r="AK238" s="154">
        <v>0</v>
      </c>
      <c r="AL238" s="154">
        <v>0</v>
      </c>
      <c r="AM238" s="154">
        <v>0</v>
      </c>
    </row>
    <row r="239" spans="2:39" ht="14.25" customHeight="1" outlineLevel="1" x14ac:dyDescent="0.25">
      <c r="B239" s="84" t="str">
        <f t="shared" ref="B239:C239" si="226">+B157</f>
        <v>Liquefied Gas Tanker</v>
      </c>
      <c r="C239" s="84" t="str">
        <f t="shared" si="226"/>
        <v>Default</v>
      </c>
      <c r="D239" s="154">
        <v>21.4</v>
      </c>
      <c r="E239" s="154">
        <v>20.8</v>
      </c>
      <c r="F239" s="154">
        <v>20.3</v>
      </c>
      <c r="G239" s="154">
        <v>19.899999999999999</v>
      </c>
      <c r="H239" s="154">
        <v>19.100000000000001</v>
      </c>
      <c r="I239" s="154">
        <v>18.399999999999999</v>
      </c>
      <c r="J239" s="154">
        <v>17.8</v>
      </c>
      <c r="K239" s="154">
        <v>17.100000000000001</v>
      </c>
      <c r="L239" s="154">
        <v>16.399999999999999</v>
      </c>
      <c r="M239" s="154">
        <v>15.7</v>
      </c>
      <c r="N239" s="154">
        <v>14.9</v>
      </c>
      <c r="O239" s="154">
        <v>14</v>
      </c>
      <c r="P239" s="154">
        <v>13</v>
      </c>
      <c r="Q239" s="154">
        <v>11.8</v>
      </c>
      <c r="R239" s="154">
        <v>10.5</v>
      </c>
      <c r="S239" s="154">
        <v>9.1</v>
      </c>
      <c r="T239" s="154">
        <v>7.6</v>
      </c>
      <c r="U239" s="154">
        <v>6.1</v>
      </c>
      <c r="V239" s="154">
        <v>4.8</v>
      </c>
      <c r="W239" s="154">
        <v>3.6</v>
      </c>
      <c r="X239" s="154">
        <v>2.7</v>
      </c>
      <c r="Y239" s="154">
        <v>1.9</v>
      </c>
      <c r="Z239" s="154">
        <v>1.4</v>
      </c>
      <c r="AA239" s="154">
        <v>1</v>
      </c>
      <c r="AB239" s="154">
        <v>0.7</v>
      </c>
      <c r="AC239" s="154">
        <v>0.5</v>
      </c>
      <c r="AD239" s="154">
        <v>0.3</v>
      </c>
      <c r="AE239" s="154">
        <v>0.2</v>
      </c>
      <c r="AF239" s="154">
        <v>0.1</v>
      </c>
      <c r="AG239" s="154">
        <v>0.1</v>
      </c>
      <c r="AH239" s="154">
        <v>0.1</v>
      </c>
      <c r="AI239" s="154">
        <v>0</v>
      </c>
      <c r="AJ239" s="154">
        <v>0</v>
      </c>
      <c r="AK239" s="154">
        <v>0</v>
      </c>
      <c r="AL239" s="154">
        <v>0</v>
      </c>
      <c r="AM239" s="154">
        <v>0</v>
      </c>
    </row>
    <row r="240" spans="2:39" ht="14.25" customHeight="1" outlineLevel="1" x14ac:dyDescent="0.25">
      <c r="B240" s="84" t="str">
        <f t="shared" ref="B240:C240" si="227">+B158</f>
        <v>Oil Tanker</v>
      </c>
      <c r="C240" s="84" t="str">
        <f t="shared" si="227"/>
        <v>Default</v>
      </c>
      <c r="D240" s="154">
        <v>10.199999999999999</v>
      </c>
      <c r="E240" s="154">
        <v>9.9</v>
      </c>
      <c r="F240" s="154">
        <v>9.5</v>
      </c>
      <c r="G240" s="154">
        <v>9.4</v>
      </c>
      <c r="H240" s="154">
        <v>9</v>
      </c>
      <c r="I240" s="154">
        <v>8.6999999999999993</v>
      </c>
      <c r="J240" s="154">
        <v>8.4</v>
      </c>
      <c r="K240" s="154">
        <v>8.1</v>
      </c>
      <c r="L240" s="154">
        <v>7.8</v>
      </c>
      <c r="M240" s="154">
        <v>7.4</v>
      </c>
      <c r="N240" s="154">
        <v>7.1</v>
      </c>
      <c r="O240" s="154">
        <v>6.6</v>
      </c>
      <c r="P240" s="154">
        <v>6.1</v>
      </c>
      <c r="Q240" s="154">
        <v>5.6</v>
      </c>
      <c r="R240" s="154">
        <v>5</v>
      </c>
      <c r="S240" s="154">
        <v>4.3</v>
      </c>
      <c r="T240" s="154">
        <v>3.6</v>
      </c>
      <c r="U240" s="154">
        <v>2.9</v>
      </c>
      <c r="V240" s="154">
        <v>2.2999999999999998</v>
      </c>
      <c r="W240" s="154">
        <v>1.7</v>
      </c>
      <c r="X240" s="154">
        <v>1.3</v>
      </c>
      <c r="Y240" s="154">
        <v>0.9</v>
      </c>
      <c r="Z240" s="154">
        <v>0.7</v>
      </c>
      <c r="AA240" s="154">
        <v>0.5</v>
      </c>
      <c r="AB240" s="154">
        <v>0.3</v>
      </c>
      <c r="AC240" s="154">
        <v>0.2</v>
      </c>
      <c r="AD240" s="154">
        <v>0.1</v>
      </c>
      <c r="AE240" s="154">
        <v>0.1</v>
      </c>
      <c r="AF240" s="154">
        <v>0.1</v>
      </c>
      <c r="AG240" s="154">
        <v>0</v>
      </c>
      <c r="AH240" s="154">
        <v>0</v>
      </c>
      <c r="AI240" s="154">
        <v>0</v>
      </c>
      <c r="AJ240" s="154">
        <v>0</v>
      </c>
      <c r="AK240" s="154">
        <v>0</v>
      </c>
      <c r="AL240" s="154">
        <v>0</v>
      </c>
      <c r="AM240" s="154">
        <v>0</v>
      </c>
    </row>
    <row r="241" spans="2:39" ht="14.25" customHeight="1" outlineLevel="1" x14ac:dyDescent="0.25">
      <c r="B241" s="84" t="str">
        <f t="shared" ref="B241:C241" si="228">+B159</f>
        <v>Other Liquids Tankers</v>
      </c>
      <c r="C241" s="84" t="str">
        <f t="shared" si="228"/>
        <v>Default</v>
      </c>
      <c r="D241" s="154">
        <v>22.1</v>
      </c>
      <c r="E241" s="154">
        <v>26.3</v>
      </c>
      <c r="F241" s="154">
        <v>24.2</v>
      </c>
      <c r="G241" s="154">
        <v>24.4</v>
      </c>
      <c r="H241" s="154">
        <v>23.4</v>
      </c>
      <c r="I241" s="154">
        <v>22.6</v>
      </c>
      <c r="J241" s="154">
        <v>21.8</v>
      </c>
      <c r="K241" s="154">
        <v>21</v>
      </c>
      <c r="L241" s="154">
        <v>20.2</v>
      </c>
      <c r="M241" s="154">
        <v>19.3</v>
      </c>
      <c r="N241" s="154">
        <v>18.3</v>
      </c>
      <c r="O241" s="154">
        <v>17.2</v>
      </c>
      <c r="P241" s="154">
        <v>15.9</v>
      </c>
      <c r="Q241" s="154">
        <v>14.5</v>
      </c>
      <c r="R241" s="154">
        <v>12.9</v>
      </c>
      <c r="S241" s="154">
        <v>11.1</v>
      </c>
      <c r="T241" s="154">
        <v>9.3000000000000007</v>
      </c>
      <c r="U241" s="154">
        <v>7.5</v>
      </c>
      <c r="V241" s="154">
        <v>5.9</v>
      </c>
      <c r="W241" s="154">
        <v>4.5</v>
      </c>
      <c r="X241" s="154">
        <v>3.3</v>
      </c>
      <c r="Y241" s="154">
        <v>2.4</v>
      </c>
      <c r="Z241" s="154">
        <v>1.7</v>
      </c>
      <c r="AA241" s="154">
        <v>1.2</v>
      </c>
      <c r="AB241" s="154">
        <v>0.8</v>
      </c>
      <c r="AC241" s="154">
        <v>0.6</v>
      </c>
      <c r="AD241" s="154">
        <v>0.4</v>
      </c>
      <c r="AE241" s="154">
        <v>0.3</v>
      </c>
      <c r="AF241" s="154">
        <v>0.2</v>
      </c>
      <c r="AG241" s="154">
        <v>0.1</v>
      </c>
      <c r="AH241" s="154">
        <v>0.1</v>
      </c>
      <c r="AI241" s="154">
        <v>0.1</v>
      </c>
      <c r="AJ241" s="154">
        <v>0</v>
      </c>
      <c r="AK241" s="154">
        <v>0</v>
      </c>
      <c r="AL241" s="154">
        <v>0</v>
      </c>
      <c r="AM241" s="154">
        <v>0</v>
      </c>
    </row>
    <row r="242" spans="2:39" ht="14.25" customHeight="1" outlineLevel="1" x14ac:dyDescent="0.25">
      <c r="B242" s="84" t="str">
        <f t="shared" ref="B242:C242" si="229">+B160</f>
        <v>Ferry Passenger Only</v>
      </c>
      <c r="C242" s="84" t="str">
        <f t="shared" si="229"/>
        <v>Default</v>
      </c>
      <c r="D242" s="154">
        <v>139.80000000000001</v>
      </c>
      <c r="E242" s="154">
        <v>123.6</v>
      </c>
      <c r="F242" s="154">
        <v>106.8</v>
      </c>
      <c r="G242" s="154">
        <v>90</v>
      </c>
      <c r="H242" s="154">
        <v>86.4</v>
      </c>
      <c r="I242" s="154">
        <v>83.5</v>
      </c>
      <c r="J242" s="154">
        <v>80.5</v>
      </c>
      <c r="K242" s="154">
        <v>77.599999999999994</v>
      </c>
      <c r="L242" s="154">
        <v>74.5</v>
      </c>
      <c r="M242" s="154">
        <v>71.099999999999994</v>
      </c>
      <c r="N242" s="154">
        <v>67.5</v>
      </c>
      <c r="O242" s="154">
        <v>63.4</v>
      </c>
      <c r="P242" s="154">
        <v>58.7</v>
      </c>
      <c r="Q242" s="154">
        <v>53.4</v>
      </c>
      <c r="R242" s="154">
        <v>47.5</v>
      </c>
      <c r="S242" s="154">
        <v>41</v>
      </c>
      <c r="T242" s="154">
        <v>34.299999999999997</v>
      </c>
      <c r="U242" s="154">
        <v>27.8</v>
      </c>
      <c r="V242" s="154">
        <v>21.8</v>
      </c>
      <c r="W242" s="154">
        <v>16.5</v>
      </c>
      <c r="X242" s="154">
        <v>12.2</v>
      </c>
      <c r="Y242" s="154">
        <v>8.8000000000000007</v>
      </c>
      <c r="Z242" s="154">
        <v>6.2</v>
      </c>
      <c r="AA242" s="154">
        <v>4.4000000000000004</v>
      </c>
      <c r="AB242" s="154">
        <v>3</v>
      </c>
      <c r="AC242" s="154">
        <v>2.1</v>
      </c>
      <c r="AD242" s="154">
        <v>1.4</v>
      </c>
      <c r="AE242" s="154">
        <v>1</v>
      </c>
      <c r="AF242" s="154">
        <v>0.7</v>
      </c>
      <c r="AG242" s="154">
        <v>0.4</v>
      </c>
      <c r="AH242" s="154">
        <v>0.3</v>
      </c>
      <c r="AI242" s="154">
        <v>0.2</v>
      </c>
      <c r="AJ242" s="154">
        <v>0.1</v>
      </c>
      <c r="AK242" s="154">
        <v>0.1</v>
      </c>
      <c r="AL242" s="154">
        <v>0.1</v>
      </c>
      <c r="AM242" s="154">
        <v>0</v>
      </c>
    </row>
    <row r="243" spans="2:39" ht="14.25" customHeight="1" outlineLevel="1" x14ac:dyDescent="0.25">
      <c r="B243" s="84" t="str">
        <f t="shared" ref="B243:C243" si="230">+B161</f>
        <v>Cruise</v>
      </c>
      <c r="C243" s="84" t="str">
        <f t="shared" si="230"/>
        <v>Default</v>
      </c>
      <c r="D243" s="154">
        <v>13.6</v>
      </c>
      <c r="E243" s="154">
        <v>13.4</v>
      </c>
      <c r="F243" s="154">
        <v>12.9</v>
      </c>
      <c r="G243" s="154">
        <v>13</v>
      </c>
      <c r="H243" s="154">
        <v>12.4</v>
      </c>
      <c r="I243" s="154">
        <v>12</v>
      </c>
      <c r="J243" s="154">
        <v>11.6</v>
      </c>
      <c r="K243" s="154">
        <v>11.2</v>
      </c>
      <c r="L243" s="154">
        <v>10.7</v>
      </c>
      <c r="M243" s="154">
        <v>10.199999999999999</v>
      </c>
      <c r="N243" s="154">
        <v>9.6999999999999993</v>
      </c>
      <c r="O243" s="154">
        <v>9.1</v>
      </c>
      <c r="P243" s="154">
        <v>8.5</v>
      </c>
      <c r="Q243" s="154">
        <v>7.7</v>
      </c>
      <c r="R243" s="154">
        <v>6.8</v>
      </c>
      <c r="S243" s="154">
        <v>5.9</v>
      </c>
      <c r="T243" s="154">
        <v>4.9000000000000004</v>
      </c>
      <c r="U243" s="154">
        <v>4</v>
      </c>
      <c r="V243" s="154">
        <v>3.1</v>
      </c>
      <c r="W243" s="154">
        <v>2.4</v>
      </c>
      <c r="X243" s="154">
        <v>1.8</v>
      </c>
      <c r="Y243" s="154">
        <v>1.3</v>
      </c>
      <c r="Z243" s="154">
        <v>0.9</v>
      </c>
      <c r="AA243" s="154">
        <v>0.6</v>
      </c>
      <c r="AB243" s="154">
        <v>0.4</v>
      </c>
      <c r="AC243" s="154">
        <v>0.3</v>
      </c>
      <c r="AD243" s="154">
        <v>0.2</v>
      </c>
      <c r="AE243" s="154">
        <v>0.1</v>
      </c>
      <c r="AF243" s="154">
        <v>0.1</v>
      </c>
      <c r="AG243" s="154">
        <v>0.1</v>
      </c>
      <c r="AH243" s="154">
        <v>0</v>
      </c>
      <c r="AI243" s="154">
        <v>0</v>
      </c>
      <c r="AJ243" s="154">
        <v>0</v>
      </c>
      <c r="AK243" s="154">
        <v>0</v>
      </c>
      <c r="AL243" s="154">
        <v>0</v>
      </c>
      <c r="AM243" s="154">
        <v>0</v>
      </c>
    </row>
    <row r="244" spans="2:39" ht="14.25" customHeight="1" outlineLevel="1" x14ac:dyDescent="0.25">
      <c r="B244" s="84" t="str">
        <f t="shared" ref="B244:C244" si="231">+B162</f>
        <v>Ferry RoRo and Passenger</v>
      </c>
      <c r="C244" s="84" t="str">
        <f t="shared" si="231"/>
        <v>Default</v>
      </c>
      <c r="D244" s="154">
        <v>124.3</v>
      </c>
      <c r="E244" s="154">
        <v>125.1</v>
      </c>
      <c r="F244" s="154">
        <v>120.3</v>
      </c>
      <c r="G244" s="154">
        <v>117.5</v>
      </c>
      <c r="H244" s="154">
        <v>112.8</v>
      </c>
      <c r="I244" s="154">
        <v>108.9</v>
      </c>
      <c r="J244" s="154">
        <v>105.1</v>
      </c>
      <c r="K244" s="154">
        <v>101.2</v>
      </c>
      <c r="L244" s="154">
        <v>97.2</v>
      </c>
      <c r="M244" s="154">
        <v>92.9</v>
      </c>
      <c r="N244" s="154">
        <v>88.1</v>
      </c>
      <c r="O244" s="154">
        <v>82.7</v>
      </c>
      <c r="P244" s="154">
        <v>76.599999999999994</v>
      </c>
      <c r="Q244" s="154">
        <v>69.7</v>
      </c>
      <c r="R244" s="154">
        <v>61.9</v>
      </c>
      <c r="S244" s="154">
        <v>53.5</v>
      </c>
      <c r="T244" s="154">
        <v>44.8</v>
      </c>
      <c r="U244" s="154">
        <v>36.299999999999997</v>
      </c>
      <c r="V244" s="154">
        <v>28.4</v>
      </c>
      <c r="W244" s="154">
        <v>21.5</v>
      </c>
      <c r="X244" s="154">
        <v>15.9</v>
      </c>
      <c r="Y244" s="154">
        <v>11.5</v>
      </c>
      <c r="Z244" s="154">
        <v>8.1</v>
      </c>
      <c r="AA244" s="154">
        <v>5.7</v>
      </c>
      <c r="AB244" s="154">
        <v>3.9</v>
      </c>
      <c r="AC244" s="154">
        <v>2.7</v>
      </c>
      <c r="AD244" s="154">
        <v>1.9</v>
      </c>
      <c r="AE244" s="154">
        <v>1.3</v>
      </c>
      <c r="AF244" s="154">
        <v>0.9</v>
      </c>
      <c r="AG244" s="154">
        <v>0.6</v>
      </c>
      <c r="AH244" s="154">
        <v>0.4</v>
      </c>
      <c r="AI244" s="154">
        <v>0.3</v>
      </c>
      <c r="AJ244" s="154">
        <v>0.2</v>
      </c>
      <c r="AK244" s="154">
        <v>0.1</v>
      </c>
      <c r="AL244" s="154">
        <v>0.1</v>
      </c>
      <c r="AM244" s="154">
        <v>0</v>
      </c>
    </row>
    <row r="245" spans="2:39" ht="14.25" customHeight="1" outlineLevel="1" x14ac:dyDescent="0.25">
      <c r="B245" s="84" t="str">
        <f t="shared" ref="B245:C245" si="232">+B163</f>
        <v>Refrigerated Bulk</v>
      </c>
      <c r="C245" s="84" t="str">
        <f t="shared" si="232"/>
        <v>Default</v>
      </c>
      <c r="D245" s="154">
        <v>63.9</v>
      </c>
      <c r="E245" s="154">
        <v>66.099999999999994</v>
      </c>
      <c r="F245" s="154">
        <v>65.7</v>
      </c>
      <c r="G245" s="154">
        <v>65</v>
      </c>
      <c r="H245" s="154">
        <v>62.4</v>
      </c>
      <c r="I245" s="154">
        <v>60.3</v>
      </c>
      <c r="J245" s="154">
        <v>58.2</v>
      </c>
      <c r="K245" s="154">
        <v>56</v>
      </c>
      <c r="L245" s="154">
        <v>53.8</v>
      </c>
      <c r="M245" s="154">
        <v>51.4</v>
      </c>
      <c r="N245" s="154">
        <v>48.7</v>
      </c>
      <c r="O245" s="154">
        <v>45.8</v>
      </c>
      <c r="P245" s="154">
        <v>42.4</v>
      </c>
      <c r="Q245" s="154">
        <v>38.6</v>
      </c>
      <c r="R245" s="154">
        <v>34.299999999999997</v>
      </c>
      <c r="S245" s="154">
        <v>29.6</v>
      </c>
      <c r="T245" s="154">
        <v>24.8</v>
      </c>
      <c r="U245" s="154">
        <v>20.100000000000001</v>
      </c>
      <c r="V245" s="154">
        <v>15.7</v>
      </c>
      <c r="W245" s="154">
        <v>11.9</v>
      </c>
      <c r="X245" s="154">
        <v>8.8000000000000007</v>
      </c>
      <c r="Y245" s="154">
        <v>6.4</v>
      </c>
      <c r="Z245" s="154">
        <v>4.5</v>
      </c>
      <c r="AA245" s="154">
        <v>3.2</v>
      </c>
      <c r="AB245" s="154">
        <v>2.2000000000000002</v>
      </c>
      <c r="AC245" s="154">
        <v>1.5</v>
      </c>
      <c r="AD245" s="154">
        <v>1</v>
      </c>
      <c r="AE245" s="154">
        <v>0.7</v>
      </c>
      <c r="AF245" s="154">
        <v>0.5</v>
      </c>
      <c r="AG245" s="154">
        <v>0.3</v>
      </c>
      <c r="AH245" s="154">
        <v>0.2</v>
      </c>
      <c r="AI245" s="154">
        <v>0.1</v>
      </c>
      <c r="AJ245" s="154">
        <v>0.1</v>
      </c>
      <c r="AK245" s="154">
        <v>0.1</v>
      </c>
      <c r="AL245" s="154">
        <v>0</v>
      </c>
      <c r="AM245" s="154">
        <v>0</v>
      </c>
    </row>
    <row r="246" spans="2:39" ht="14.25" customHeight="1" outlineLevel="1" x14ac:dyDescent="0.25">
      <c r="B246" s="84" t="str">
        <f t="shared" ref="B246:C246" si="233">+B164</f>
        <v>RoRo</v>
      </c>
      <c r="C246" s="84" t="str">
        <f t="shared" si="233"/>
        <v>Default</v>
      </c>
      <c r="D246" s="154">
        <v>48.3</v>
      </c>
      <c r="E246" s="154">
        <v>47.3</v>
      </c>
      <c r="F246" s="154">
        <v>45.5</v>
      </c>
      <c r="G246" s="154">
        <v>47.6</v>
      </c>
      <c r="H246" s="154">
        <v>45.7</v>
      </c>
      <c r="I246" s="154">
        <v>44.1</v>
      </c>
      <c r="J246" s="154">
        <v>42.6</v>
      </c>
      <c r="K246" s="154">
        <v>41</v>
      </c>
      <c r="L246" s="154">
        <v>39.4</v>
      </c>
      <c r="M246" s="154">
        <v>37.6</v>
      </c>
      <c r="N246" s="154">
        <v>35.700000000000003</v>
      </c>
      <c r="O246" s="154">
        <v>33.5</v>
      </c>
      <c r="P246" s="154">
        <v>31</v>
      </c>
      <c r="Q246" s="154">
        <v>28.2</v>
      </c>
      <c r="R246" s="154">
        <v>25.1</v>
      </c>
      <c r="S246" s="154">
        <v>21.7</v>
      </c>
      <c r="T246" s="154">
        <v>18.2</v>
      </c>
      <c r="U246" s="154">
        <v>14.7</v>
      </c>
      <c r="V246" s="154">
        <v>11.5</v>
      </c>
      <c r="W246" s="154">
        <v>8.6999999999999993</v>
      </c>
      <c r="X246" s="154">
        <v>6.4</v>
      </c>
      <c r="Y246" s="154">
        <v>4.5999999999999996</v>
      </c>
      <c r="Z246" s="154">
        <v>3.3</v>
      </c>
      <c r="AA246" s="154">
        <v>2.2999999999999998</v>
      </c>
      <c r="AB246" s="154">
        <v>1.6</v>
      </c>
      <c r="AC246" s="154">
        <v>1.1000000000000001</v>
      </c>
      <c r="AD246" s="154">
        <v>0.8</v>
      </c>
      <c r="AE246" s="154">
        <v>0.5</v>
      </c>
      <c r="AF246" s="154">
        <v>0.3</v>
      </c>
      <c r="AG246" s="154">
        <v>0.2</v>
      </c>
      <c r="AH246" s="154">
        <v>0.2</v>
      </c>
      <c r="AI246" s="154">
        <v>0.1</v>
      </c>
      <c r="AJ246" s="154">
        <v>0.1</v>
      </c>
      <c r="AK246" s="154">
        <v>0.1</v>
      </c>
      <c r="AL246" s="154">
        <v>0</v>
      </c>
      <c r="AM246" s="154">
        <v>0</v>
      </c>
    </row>
    <row r="247" spans="2:39" ht="14.25" customHeight="1" outlineLevel="1" x14ac:dyDescent="0.25">
      <c r="B247" s="84" t="str">
        <f t="shared" ref="B247:C247" si="234">+B165</f>
        <v>Vehicle Carrier</v>
      </c>
      <c r="C247" s="84" t="str">
        <f t="shared" si="234"/>
        <v>Default</v>
      </c>
      <c r="D247" s="154">
        <v>65.8</v>
      </c>
      <c r="E247" s="154">
        <v>66.8</v>
      </c>
      <c r="F247" s="154">
        <v>66.2</v>
      </c>
      <c r="G247" s="154">
        <v>64</v>
      </c>
      <c r="H247" s="154">
        <v>61.4</v>
      </c>
      <c r="I247" s="154">
        <v>59.3</v>
      </c>
      <c r="J247" s="154">
        <v>57.2</v>
      </c>
      <c r="K247" s="154">
        <v>55.1</v>
      </c>
      <c r="L247" s="154">
        <v>52.9</v>
      </c>
      <c r="M247" s="154">
        <v>50.5</v>
      </c>
      <c r="N247" s="154">
        <v>47.9</v>
      </c>
      <c r="O247" s="154">
        <v>45</v>
      </c>
      <c r="P247" s="154">
        <v>41.7</v>
      </c>
      <c r="Q247" s="154">
        <v>37.9</v>
      </c>
      <c r="R247" s="154">
        <v>33.700000000000003</v>
      </c>
      <c r="S247" s="154">
        <v>29.1</v>
      </c>
      <c r="T247" s="154">
        <v>24.4</v>
      </c>
      <c r="U247" s="154">
        <v>19.7</v>
      </c>
      <c r="V247" s="154">
        <v>15.5</v>
      </c>
      <c r="W247" s="154">
        <v>11.7</v>
      </c>
      <c r="X247" s="154">
        <v>8.6999999999999993</v>
      </c>
      <c r="Y247" s="154">
        <v>6.2</v>
      </c>
      <c r="Z247" s="154">
        <v>4.4000000000000004</v>
      </c>
      <c r="AA247" s="154">
        <v>3.1</v>
      </c>
      <c r="AB247" s="154">
        <v>2.1</v>
      </c>
      <c r="AC247" s="154">
        <v>1.5</v>
      </c>
      <c r="AD247" s="154">
        <v>1</v>
      </c>
      <c r="AE247" s="154">
        <v>0.7</v>
      </c>
      <c r="AF247" s="154">
        <v>0.5</v>
      </c>
      <c r="AG247" s="154">
        <v>0.3</v>
      </c>
      <c r="AH247" s="154">
        <v>0.2</v>
      </c>
      <c r="AI247" s="154">
        <v>0.1</v>
      </c>
      <c r="AJ247" s="154">
        <v>0.1</v>
      </c>
      <c r="AK247" s="154">
        <v>0.1</v>
      </c>
      <c r="AL247" s="154">
        <v>0</v>
      </c>
      <c r="AM247" s="154">
        <v>0</v>
      </c>
    </row>
    <row r="248" spans="2:39" ht="14.25" customHeight="1" outlineLevel="1" x14ac:dyDescent="0.25">
      <c r="B248" s="84" t="str">
        <f t="shared" ref="B248:C248" si="235">+B166</f>
        <v>Offshore</v>
      </c>
      <c r="C248" s="84" t="str">
        <f t="shared" si="235"/>
        <v>Default</v>
      </c>
      <c r="D248" s="154">
        <v>120.8</v>
      </c>
      <c r="E248" s="154">
        <v>130.69999999999999</v>
      </c>
      <c r="F248" s="154">
        <v>120.5</v>
      </c>
      <c r="G248" s="154">
        <v>123.7</v>
      </c>
      <c r="H248" s="154">
        <v>118.7</v>
      </c>
      <c r="I248" s="154">
        <v>114.7</v>
      </c>
      <c r="J248" s="154">
        <v>110.6</v>
      </c>
      <c r="K248" s="154">
        <v>106.6</v>
      </c>
      <c r="L248" s="154">
        <v>102.3</v>
      </c>
      <c r="M248" s="154">
        <v>97.7</v>
      </c>
      <c r="N248" s="154">
        <v>92.7</v>
      </c>
      <c r="O248" s="154">
        <v>87.1</v>
      </c>
      <c r="P248" s="154">
        <v>80.599999999999994</v>
      </c>
      <c r="Q248" s="154">
        <v>73.400000000000006</v>
      </c>
      <c r="R248" s="154">
        <v>65.2</v>
      </c>
      <c r="S248" s="154">
        <v>56.3</v>
      </c>
      <c r="T248" s="154">
        <v>47.2</v>
      </c>
      <c r="U248" s="154">
        <v>38.200000000000003</v>
      </c>
      <c r="V248" s="154">
        <v>29.9</v>
      </c>
      <c r="W248" s="154">
        <v>22.7</v>
      </c>
      <c r="X248" s="154">
        <v>16.7</v>
      </c>
      <c r="Y248" s="154">
        <v>12.1</v>
      </c>
      <c r="Z248" s="154">
        <v>8.6</v>
      </c>
      <c r="AA248" s="154">
        <v>6</v>
      </c>
      <c r="AB248" s="154">
        <v>4.2</v>
      </c>
      <c r="AC248" s="154">
        <v>2.9</v>
      </c>
      <c r="AD248" s="154">
        <v>2</v>
      </c>
      <c r="AE248" s="154">
        <v>1.3</v>
      </c>
      <c r="AF248" s="154">
        <v>0.9</v>
      </c>
      <c r="AG248" s="154">
        <v>0.6</v>
      </c>
      <c r="AH248" s="154">
        <v>0.4</v>
      </c>
      <c r="AI248" s="154">
        <v>0.3</v>
      </c>
      <c r="AJ248" s="154">
        <v>0.2</v>
      </c>
      <c r="AK248" s="154">
        <v>0.1</v>
      </c>
      <c r="AL248" s="154">
        <v>0.1</v>
      </c>
      <c r="AM248" s="154">
        <v>0</v>
      </c>
    </row>
    <row r="249" spans="2:39" ht="14.25" customHeight="1" x14ac:dyDescent="0.25"/>
    <row r="250" spans="2:39" ht="14.25" customHeight="1" x14ac:dyDescent="0.25">
      <c r="B250" s="135" t="s">
        <v>306</v>
      </c>
      <c r="C250" s="135"/>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row>
    <row r="251" spans="2:39" ht="14.25" customHeight="1" x14ac:dyDescent="0.25">
      <c r="B251" s="137" t="s">
        <v>304</v>
      </c>
      <c r="C251" s="137"/>
      <c r="D251" s="138">
        <v>2015</v>
      </c>
      <c r="E251" s="136">
        <v>2016</v>
      </c>
      <c r="F251" s="136">
        <v>2017</v>
      </c>
      <c r="G251" s="136">
        <v>2018</v>
      </c>
      <c r="H251" s="136">
        <v>2019</v>
      </c>
      <c r="I251" s="138">
        <v>2020</v>
      </c>
      <c r="J251" s="136">
        <v>2021</v>
      </c>
      <c r="K251" s="136">
        <v>2022</v>
      </c>
      <c r="L251" s="136">
        <v>2023</v>
      </c>
      <c r="M251" s="136">
        <v>2024</v>
      </c>
      <c r="N251" s="138">
        <v>2025</v>
      </c>
      <c r="O251" s="136">
        <v>2026</v>
      </c>
      <c r="P251" s="136">
        <v>2027</v>
      </c>
      <c r="Q251" s="136">
        <v>2028</v>
      </c>
      <c r="R251" s="136">
        <v>2029</v>
      </c>
      <c r="S251" s="138">
        <v>2030</v>
      </c>
      <c r="T251" s="136">
        <v>2031</v>
      </c>
      <c r="U251" s="136">
        <v>2032</v>
      </c>
      <c r="V251" s="136">
        <v>2033</v>
      </c>
      <c r="W251" s="136">
        <v>2034</v>
      </c>
      <c r="X251" s="138">
        <v>2035</v>
      </c>
      <c r="Y251" s="136">
        <v>2036</v>
      </c>
      <c r="Z251" s="136">
        <v>2037</v>
      </c>
      <c r="AA251" s="136">
        <v>2038</v>
      </c>
      <c r="AB251" s="136">
        <v>2039</v>
      </c>
      <c r="AC251" s="138">
        <v>2040</v>
      </c>
      <c r="AD251" s="136">
        <v>2041</v>
      </c>
      <c r="AE251" s="136">
        <v>2042</v>
      </c>
      <c r="AF251" s="136">
        <v>2043</v>
      </c>
      <c r="AG251" s="136">
        <v>2044</v>
      </c>
      <c r="AH251" s="138">
        <v>2045</v>
      </c>
      <c r="AI251" s="136">
        <v>2046</v>
      </c>
      <c r="AJ251" s="136">
        <v>2047</v>
      </c>
      <c r="AK251" s="136">
        <v>2048</v>
      </c>
      <c r="AL251" s="136">
        <v>2049</v>
      </c>
      <c r="AM251" s="138">
        <v>2050</v>
      </c>
    </row>
    <row r="252" spans="2:39" ht="14.25" hidden="1" customHeight="1" outlineLevel="1" x14ac:dyDescent="0.25">
      <c r="B252" s="84" t="str">
        <f t="shared" ref="B252:C252" si="236">+B170</f>
        <v>Bulk Carrier</v>
      </c>
      <c r="C252" s="84" t="str">
        <f t="shared" si="236"/>
        <v>(DWT) 0 - 9,999</v>
      </c>
    </row>
    <row r="253" spans="2:39" ht="14.25" hidden="1" customHeight="1" outlineLevel="1" x14ac:dyDescent="0.25">
      <c r="B253" s="84" t="str">
        <f t="shared" ref="B253:C253" si="237">+B171</f>
        <v>Bulk Carrier</v>
      </c>
      <c r="C253" s="84" t="str">
        <f t="shared" si="237"/>
        <v>(DWT) 10,000 - 34,999</v>
      </c>
    </row>
    <row r="254" spans="2:39" ht="14.25" hidden="1" customHeight="1" outlineLevel="1" x14ac:dyDescent="0.25">
      <c r="B254" s="84" t="str">
        <f t="shared" ref="B254:C254" si="238">+B172</f>
        <v>Bulk Carrier</v>
      </c>
      <c r="C254" s="84" t="str">
        <f t="shared" si="238"/>
        <v>(DWT) 35,000 - 59,999</v>
      </c>
    </row>
    <row r="255" spans="2:39" ht="14.25" hidden="1" customHeight="1" outlineLevel="1" x14ac:dyDescent="0.25">
      <c r="B255" s="84" t="str">
        <f t="shared" ref="B255:C255" si="239">+B173</f>
        <v>Bulk Carrier</v>
      </c>
      <c r="C255" s="84" t="str">
        <f t="shared" si="239"/>
        <v>(DWT) 60,000 - 99,999</v>
      </c>
    </row>
    <row r="256" spans="2:39" ht="14.25" hidden="1" customHeight="1" outlineLevel="1" x14ac:dyDescent="0.25">
      <c r="B256" s="84" t="str">
        <f t="shared" ref="B256:C256" si="240">+B174</f>
        <v>Bulk Carrier</v>
      </c>
      <c r="C256" s="84" t="str">
        <f t="shared" si="240"/>
        <v>(DWT) 100,000 - 199,999</v>
      </c>
    </row>
    <row r="257" spans="2:3" ht="14.25" hidden="1" customHeight="1" outlineLevel="1" x14ac:dyDescent="0.25">
      <c r="B257" s="84" t="str">
        <f t="shared" ref="B257:C257" si="241">+B175</f>
        <v>Bulk Carrier</v>
      </c>
      <c r="C257" s="84" t="str">
        <f t="shared" si="241"/>
        <v>(DWT) &gt;200,000</v>
      </c>
    </row>
    <row r="258" spans="2:3" ht="14.25" hidden="1" customHeight="1" outlineLevel="1" x14ac:dyDescent="0.25">
      <c r="B258" s="84" t="str">
        <f t="shared" ref="B258:C258" si="242">+B176</f>
        <v>Chemical Tanker</v>
      </c>
      <c r="C258" s="84" t="str">
        <f t="shared" si="242"/>
        <v>(DWT) 0 - 4,999</v>
      </c>
    </row>
    <row r="259" spans="2:3" ht="14.25" hidden="1" customHeight="1" outlineLevel="1" x14ac:dyDescent="0.25">
      <c r="B259" s="84" t="str">
        <f t="shared" ref="B259:C259" si="243">+B177</f>
        <v>Chemical Tanker</v>
      </c>
      <c r="C259" s="84" t="str">
        <f t="shared" si="243"/>
        <v>(DWT) 5,000 - 9,999</v>
      </c>
    </row>
    <row r="260" spans="2:3" ht="14.25" hidden="1" customHeight="1" outlineLevel="1" x14ac:dyDescent="0.25">
      <c r="B260" s="84" t="str">
        <f t="shared" ref="B260:C260" si="244">+B178</f>
        <v>Chemical Tanker</v>
      </c>
      <c r="C260" s="84" t="str">
        <f t="shared" si="244"/>
        <v>(DWT) 10,000 - 19,999</v>
      </c>
    </row>
    <row r="261" spans="2:3" ht="14.25" hidden="1" customHeight="1" outlineLevel="1" x14ac:dyDescent="0.25">
      <c r="B261" s="84" t="str">
        <f t="shared" ref="B261:C261" si="245">+B179</f>
        <v>Chemical Tanker</v>
      </c>
      <c r="C261" s="84" t="str">
        <f t="shared" si="245"/>
        <v>(DWT) 20,000 - 39,999</v>
      </c>
    </row>
    <row r="262" spans="2:3" ht="14.25" hidden="1" customHeight="1" outlineLevel="1" x14ac:dyDescent="0.25">
      <c r="B262" s="84" t="str">
        <f t="shared" ref="B262:C262" si="246">+B180</f>
        <v>Chemical Tanker</v>
      </c>
      <c r="C262" s="84" t="str">
        <f t="shared" si="246"/>
        <v>(DWT) &gt;40,000</v>
      </c>
    </row>
    <row r="263" spans="2:3" ht="14.25" hidden="1" customHeight="1" outlineLevel="1" x14ac:dyDescent="0.25">
      <c r="B263" s="84" t="str">
        <f t="shared" ref="B263:C263" si="247">+B181</f>
        <v>Container</v>
      </c>
      <c r="C263" s="84" t="str">
        <f t="shared" si="247"/>
        <v>(TEU) 0 - 999</v>
      </c>
    </row>
    <row r="264" spans="2:3" ht="14.25" hidden="1" customHeight="1" outlineLevel="1" x14ac:dyDescent="0.25">
      <c r="B264" s="84" t="str">
        <f t="shared" ref="B264:C264" si="248">+B182</f>
        <v>Container</v>
      </c>
      <c r="C264" s="84" t="str">
        <f t="shared" si="248"/>
        <v>(TEU) 1,000 - 1,999</v>
      </c>
    </row>
    <row r="265" spans="2:3" ht="14.25" hidden="1" customHeight="1" outlineLevel="1" x14ac:dyDescent="0.25">
      <c r="B265" s="84" t="str">
        <f t="shared" ref="B265:C265" si="249">+B183</f>
        <v>Container</v>
      </c>
      <c r="C265" s="84" t="str">
        <f t="shared" si="249"/>
        <v>(TEU) 2,000 - 2,999</v>
      </c>
    </row>
    <row r="266" spans="2:3" ht="14.25" hidden="1" customHeight="1" outlineLevel="1" x14ac:dyDescent="0.25">
      <c r="B266" s="84" t="str">
        <f t="shared" ref="B266:C266" si="250">+B184</f>
        <v>Container</v>
      </c>
      <c r="C266" s="84" t="str">
        <f t="shared" si="250"/>
        <v>(TEU) 3,000 - 4,999</v>
      </c>
    </row>
    <row r="267" spans="2:3" ht="14.25" hidden="1" customHeight="1" outlineLevel="1" x14ac:dyDescent="0.25">
      <c r="B267" s="84" t="str">
        <f t="shared" ref="B267:C267" si="251">+B185</f>
        <v>Container</v>
      </c>
      <c r="C267" s="84" t="str">
        <f t="shared" si="251"/>
        <v>(TEU) 5,000 - 7,999</v>
      </c>
    </row>
    <row r="268" spans="2:3" ht="14.25" hidden="1" customHeight="1" outlineLevel="1" x14ac:dyDescent="0.25">
      <c r="B268" s="84" t="str">
        <f t="shared" ref="B268:C268" si="252">+B186</f>
        <v>Container</v>
      </c>
      <c r="C268" s="84" t="str">
        <f t="shared" si="252"/>
        <v>(TEU) 8,000 - 11,999</v>
      </c>
    </row>
    <row r="269" spans="2:3" ht="14.25" hidden="1" customHeight="1" outlineLevel="1" x14ac:dyDescent="0.25">
      <c r="B269" s="84" t="str">
        <f t="shared" ref="B269:C269" si="253">+B187</f>
        <v>Container</v>
      </c>
      <c r="C269" s="84" t="str">
        <f t="shared" si="253"/>
        <v>(TEU) 12,000 - 14,499</v>
      </c>
    </row>
    <row r="270" spans="2:3" ht="14.25" hidden="1" customHeight="1" outlineLevel="1" x14ac:dyDescent="0.25">
      <c r="B270" s="84" t="str">
        <f t="shared" ref="B270:C270" si="254">+B188</f>
        <v>Container</v>
      </c>
      <c r="C270" s="84" t="str">
        <f t="shared" si="254"/>
        <v>(TEU) 14,500 - 19,999</v>
      </c>
    </row>
    <row r="271" spans="2:3" ht="14.25" hidden="1" customHeight="1" outlineLevel="1" x14ac:dyDescent="0.25">
      <c r="B271" s="84" t="str">
        <f t="shared" ref="B271:C271" si="255">+B189</f>
        <v>Container</v>
      </c>
      <c r="C271" s="84" t="str">
        <f t="shared" si="255"/>
        <v>(TEU) &gt;20,000</v>
      </c>
    </row>
    <row r="272" spans="2:3" ht="14.25" hidden="1" customHeight="1" outlineLevel="1" x14ac:dyDescent="0.25">
      <c r="B272" s="84" t="str">
        <f t="shared" ref="B272:C272" si="256">+B190</f>
        <v>General Cargo</v>
      </c>
      <c r="C272" s="84" t="str">
        <f t="shared" si="256"/>
        <v>(DWT) 0 - 4,999</v>
      </c>
    </row>
    <row r="273" spans="2:3" ht="14.25" hidden="1" customHeight="1" outlineLevel="1" x14ac:dyDescent="0.25">
      <c r="B273" s="84" t="str">
        <f t="shared" ref="B273:C273" si="257">+B191</f>
        <v>General Cargo</v>
      </c>
      <c r="C273" s="84" t="str">
        <f t="shared" si="257"/>
        <v>(DWT) 5,000 - 9,999</v>
      </c>
    </row>
    <row r="274" spans="2:3" ht="14.25" hidden="1" customHeight="1" outlineLevel="1" x14ac:dyDescent="0.25">
      <c r="B274" s="84" t="str">
        <f t="shared" ref="B274:C274" si="258">+B192</f>
        <v>General Cargo</v>
      </c>
      <c r="C274" s="84" t="str">
        <f t="shared" si="258"/>
        <v>(DWT) 10,000 - 19,999</v>
      </c>
    </row>
    <row r="275" spans="2:3" ht="14.25" hidden="1" customHeight="1" outlineLevel="1" x14ac:dyDescent="0.25">
      <c r="B275" s="84" t="str">
        <f t="shared" ref="B275:C275" si="259">+B193</f>
        <v>General Cargo</v>
      </c>
      <c r="C275" s="84" t="str">
        <f t="shared" si="259"/>
        <v>(DWT) &gt;20,000</v>
      </c>
    </row>
    <row r="276" spans="2:3" ht="14.25" hidden="1" customHeight="1" outlineLevel="1" x14ac:dyDescent="0.25">
      <c r="B276" s="84" t="str">
        <f t="shared" ref="B276:C276" si="260">+B194</f>
        <v>Liquefied Gas Tanker</v>
      </c>
      <c r="C276" s="84" t="str">
        <f t="shared" si="260"/>
        <v>(cbm) 0 - 49,999</v>
      </c>
    </row>
    <row r="277" spans="2:3" ht="14.25" hidden="1" customHeight="1" outlineLevel="1" x14ac:dyDescent="0.25">
      <c r="B277" s="84" t="str">
        <f t="shared" ref="B277:C277" si="261">+B195</f>
        <v>Liquefied Gas Tanker</v>
      </c>
      <c r="C277" s="84" t="str">
        <f t="shared" si="261"/>
        <v>(cbm) 50,000 - 99,999</v>
      </c>
    </row>
    <row r="278" spans="2:3" ht="14.25" hidden="1" customHeight="1" outlineLevel="1" x14ac:dyDescent="0.25">
      <c r="B278" s="84" t="str">
        <f t="shared" ref="B278:C278" si="262">+B196</f>
        <v>Liquefied Gas Tanker</v>
      </c>
      <c r="C278" s="84" t="str">
        <f t="shared" si="262"/>
        <v>(cbm) 100,000 - 199,999</v>
      </c>
    </row>
    <row r="279" spans="2:3" ht="14.25" hidden="1" customHeight="1" outlineLevel="1" x14ac:dyDescent="0.25">
      <c r="B279" s="84" t="str">
        <f t="shared" ref="B279:C279" si="263">+B197</f>
        <v>Liquefied Gas Tanker</v>
      </c>
      <c r="C279" s="84" t="str">
        <f t="shared" si="263"/>
        <v>(cbm) &gt;200,000</v>
      </c>
    </row>
    <row r="280" spans="2:3" ht="14.25" hidden="1" customHeight="1" outlineLevel="1" x14ac:dyDescent="0.25">
      <c r="B280" s="84" t="str">
        <f t="shared" ref="B280:C280" si="264">+B198</f>
        <v>Oil Tanker</v>
      </c>
      <c r="C280" s="84" t="str">
        <f t="shared" si="264"/>
        <v>(DWT) 0 - 4,999</v>
      </c>
    </row>
    <row r="281" spans="2:3" ht="14.25" hidden="1" customHeight="1" outlineLevel="1" x14ac:dyDescent="0.25">
      <c r="B281" s="84" t="str">
        <f t="shared" ref="B281:C281" si="265">+B199</f>
        <v>Oil Tanker</v>
      </c>
      <c r="C281" s="84" t="str">
        <f t="shared" si="265"/>
        <v>(DWT) 5,000 - 9,999</v>
      </c>
    </row>
    <row r="282" spans="2:3" ht="14.25" hidden="1" customHeight="1" outlineLevel="1" x14ac:dyDescent="0.25">
      <c r="B282" s="84" t="str">
        <f t="shared" ref="B282:C282" si="266">+B200</f>
        <v>Oil Tanker</v>
      </c>
      <c r="C282" s="84" t="str">
        <f t="shared" si="266"/>
        <v>(DWT) 10,000 - 19,999</v>
      </c>
    </row>
    <row r="283" spans="2:3" ht="14.25" hidden="1" customHeight="1" outlineLevel="1" x14ac:dyDescent="0.25">
      <c r="B283" s="84" t="str">
        <f t="shared" ref="B283:C283" si="267">+B201</f>
        <v>Oil Tanker</v>
      </c>
      <c r="C283" s="84" t="str">
        <f t="shared" si="267"/>
        <v>(DWT) 20,000 - 59,999</v>
      </c>
    </row>
    <row r="284" spans="2:3" ht="14.25" hidden="1" customHeight="1" outlineLevel="1" x14ac:dyDescent="0.25">
      <c r="B284" s="84" t="str">
        <f t="shared" ref="B284:C284" si="268">+B202</f>
        <v>Oil Tanker</v>
      </c>
      <c r="C284" s="84" t="str">
        <f t="shared" si="268"/>
        <v>(DWT) 60,000 - 79,999</v>
      </c>
    </row>
    <row r="285" spans="2:3" ht="14.25" hidden="1" customHeight="1" outlineLevel="1" x14ac:dyDescent="0.25">
      <c r="B285" s="84" t="str">
        <f t="shared" ref="B285:C285" si="269">+B203</f>
        <v>Oil Tanker</v>
      </c>
      <c r="C285" s="84" t="str">
        <f t="shared" si="269"/>
        <v>(DWT) 80,000 - 119,999</v>
      </c>
    </row>
    <row r="286" spans="2:3" ht="14.25" hidden="1" customHeight="1" outlineLevel="1" x14ac:dyDescent="0.25">
      <c r="B286" s="84" t="str">
        <f t="shared" ref="B286:C286" si="270">+B204</f>
        <v>Oil Tanker</v>
      </c>
      <c r="C286" s="84" t="str">
        <f t="shared" si="270"/>
        <v>(DWT) 120,000 - 199,999</v>
      </c>
    </row>
    <row r="287" spans="2:3" ht="14.25" hidden="1" customHeight="1" outlineLevel="1" x14ac:dyDescent="0.25">
      <c r="B287" s="84" t="str">
        <f t="shared" ref="B287:C287" si="271">+B205</f>
        <v>Oil Tanker</v>
      </c>
      <c r="C287" s="84" t="str">
        <f t="shared" si="271"/>
        <v>(DWT) &gt;200,000</v>
      </c>
    </row>
    <row r="288" spans="2:3" ht="14.25" hidden="1" customHeight="1" outlineLevel="1" x14ac:dyDescent="0.25">
      <c r="B288" s="84" t="str">
        <f t="shared" ref="B288:C288" si="272">+B206</f>
        <v>Other Liquids Tankers</v>
      </c>
      <c r="C288" s="84" t="str">
        <f t="shared" si="272"/>
        <v>(DWT) 0 - 999</v>
      </c>
    </row>
    <row r="289" spans="2:3" ht="14.25" hidden="1" customHeight="1" outlineLevel="1" x14ac:dyDescent="0.25">
      <c r="B289" s="84" t="str">
        <f t="shared" ref="B289:C289" si="273">+B207</f>
        <v>Other Liquids Tankers</v>
      </c>
      <c r="C289" s="84" t="str">
        <f t="shared" si="273"/>
        <v>(DWT) &gt;1,000</v>
      </c>
    </row>
    <row r="290" spans="2:3" ht="14.25" hidden="1" customHeight="1" outlineLevel="1" x14ac:dyDescent="0.25">
      <c r="B290" s="84" t="str">
        <f t="shared" ref="B290:C290" si="274">+B208</f>
        <v>Ferry Passenger Only</v>
      </c>
      <c r="C290" s="84" t="str">
        <f t="shared" si="274"/>
        <v>(GT) 0 - 299</v>
      </c>
    </row>
    <row r="291" spans="2:3" ht="14.25" hidden="1" customHeight="1" outlineLevel="1" x14ac:dyDescent="0.25">
      <c r="B291" s="84" t="str">
        <f t="shared" ref="B291:C291" si="275">+B209</f>
        <v>Ferry Passenger Only</v>
      </c>
      <c r="C291" s="84" t="str">
        <f t="shared" si="275"/>
        <v>(GT) 300 - 999</v>
      </c>
    </row>
    <row r="292" spans="2:3" ht="14.25" hidden="1" customHeight="1" outlineLevel="1" x14ac:dyDescent="0.25">
      <c r="B292" s="84" t="str">
        <f t="shared" ref="B292:C292" si="276">+B210</f>
        <v>Ferry Passenger Only</v>
      </c>
      <c r="C292" s="84" t="str">
        <f t="shared" si="276"/>
        <v>(GT) 1,000 - 1,999</v>
      </c>
    </row>
    <row r="293" spans="2:3" ht="14.25" hidden="1" customHeight="1" outlineLevel="1" x14ac:dyDescent="0.25">
      <c r="B293" s="84" t="str">
        <f t="shared" ref="B293:C293" si="277">+B211</f>
        <v>Ferry Passenger Only</v>
      </c>
      <c r="C293" s="84" t="str">
        <f t="shared" si="277"/>
        <v>(GT) &gt;2,000</v>
      </c>
    </row>
    <row r="294" spans="2:3" ht="14.25" hidden="1" customHeight="1" outlineLevel="1" x14ac:dyDescent="0.25">
      <c r="B294" s="84" t="str">
        <f t="shared" ref="B294:C294" si="278">+B212</f>
        <v>Cruise</v>
      </c>
      <c r="C294" s="84" t="str">
        <f t="shared" si="278"/>
        <v>(GT) 0 - 1 999</v>
      </c>
    </row>
    <row r="295" spans="2:3" ht="14.25" hidden="1" customHeight="1" outlineLevel="1" x14ac:dyDescent="0.25">
      <c r="B295" s="84" t="str">
        <f t="shared" ref="B295:C295" si="279">+B213</f>
        <v>Cruise</v>
      </c>
      <c r="C295" s="84" t="str">
        <f t="shared" si="279"/>
        <v>(GT) 2,000 - 9,999</v>
      </c>
    </row>
    <row r="296" spans="2:3" ht="14.25" hidden="1" customHeight="1" outlineLevel="1" x14ac:dyDescent="0.25">
      <c r="B296" s="84" t="str">
        <f t="shared" ref="B296:C296" si="280">+B214</f>
        <v>Cruise</v>
      </c>
      <c r="C296" s="84" t="str">
        <f t="shared" si="280"/>
        <v>(GT) 10,000 - 59,999</v>
      </c>
    </row>
    <row r="297" spans="2:3" ht="14.25" hidden="1" customHeight="1" outlineLevel="1" x14ac:dyDescent="0.25">
      <c r="B297" s="84" t="str">
        <f t="shared" ref="B297:C297" si="281">+B215</f>
        <v>Cruise</v>
      </c>
      <c r="C297" s="84" t="str">
        <f t="shared" si="281"/>
        <v>(GT) 60,000 - 99,999</v>
      </c>
    </row>
    <row r="298" spans="2:3" ht="14.25" hidden="1" customHeight="1" outlineLevel="1" x14ac:dyDescent="0.25">
      <c r="B298" s="84" t="str">
        <f t="shared" ref="B298:C298" si="282">+B216</f>
        <v>Cruise</v>
      </c>
      <c r="C298" s="84" t="str">
        <f t="shared" si="282"/>
        <v>(GT) 100,000 - 149,999</v>
      </c>
    </row>
    <row r="299" spans="2:3" ht="14.25" hidden="1" customHeight="1" outlineLevel="1" x14ac:dyDescent="0.25">
      <c r="B299" s="84" t="str">
        <f t="shared" ref="B299:C299" si="283">+B217</f>
        <v>Cruise</v>
      </c>
      <c r="C299" s="84" t="str">
        <f t="shared" si="283"/>
        <v>(GT) &gt;150,000</v>
      </c>
    </row>
    <row r="300" spans="2:3" ht="14.25" hidden="1" customHeight="1" outlineLevel="1" x14ac:dyDescent="0.25">
      <c r="B300" s="84" t="str">
        <f t="shared" ref="B300:C300" si="284">+B218</f>
        <v>Ferry RoRo and Passenger</v>
      </c>
      <c r="C300" s="84" t="str">
        <f t="shared" si="284"/>
        <v>(GT) 0 - 1,999</v>
      </c>
    </row>
    <row r="301" spans="2:3" ht="14.25" hidden="1" customHeight="1" outlineLevel="1" x14ac:dyDescent="0.25">
      <c r="B301" s="84" t="str">
        <f t="shared" ref="B301:C301" si="285">+B219</f>
        <v>Ferry RoRo and Passenger</v>
      </c>
      <c r="C301" s="84" t="str">
        <f t="shared" si="285"/>
        <v>(GT) 2,000 - 4,999</v>
      </c>
    </row>
    <row r="302" spans="2:3" ht="14.25" hidden="1" customHeight="1" outlineLevel="1" x14ac:dyDescent="0.25">
      <c r="B302" s="84" t="str">
        <f t="shared" ref="B302:C302" si="286">+B220</f>
        <v>Ferry RoRo and Passenger</v>
      </c>
      <c r="C302" s="84" t="str">
        <f t="shared" si="286"/>
        <v>(GT) 5,000 - 9,999</v>
      </c>
    </row>
    <row r="303" spans="2:3" ht="14.25" hidden="1" customHeight="1" outlineLevel="1" x14ac:dyDescent="0.25">
      <c r="B303" s="84" t="str">
        <f t="shared" ref="B303:C303" si="287">+B221</f>
        <v>Ferry RoRo and Passenger</v>
      </c>
      <c r="C303" s="84" t="str">
        <f t="shared" si="287"/>
        <v>(GT) 10,000 - 19,999</v>
      </c>
    </row>
    <row r="304" spans="2:3" ht="14.25" hidden="1" customHeight="1" outlineLevel="1" x14ac:dyDescent="0.25">
      <c r="B304" s="84" t="str">
        <f t="shared" ref="B304:C304" si="288">+B222</f>
        <v>Ferry RoRo and Passenger</v>
      </c>
      <c r="C304" s="84" t="str">
        <f t="shared" si="288"/>
        <v>(GT) &gt;20,000</v>
      </c>
    </row>
    <row r="305" spans="2:3" ht="14.25" hidden="1" customHeight="1" outlineLevel="1" x14ac:dyDescent="0.25">
      <c r="B305" s="84" t="str">
        <f t="shared" ref="B305:C305" si="289">+B223</f>
        <v>Refrigerated Bulk</v>
      </c>
      <c r="C305" s="84" t="str">
        <f t="shared" si="289"/>
        <v>(DWT) 0 - 1,999</v>
      </c>
    </row>
    <row r="306" spans="2:3" ht="14.25" hidden="1" customHeight="1" outlineLevel="1" x14ac:dyDescent="0.25">
      <c r="B306" s="84" t="str">
        <f t="shared" ref="B306:C306" si="290">+B224</f>
        <v>Refrigerated Bulk</v>
      </c>
      <c r="C306" s="84" t="str">
        <f t="shared" si="290"/>
        <v>(DWT) 2,000 - 5,999</v>
      </c>
    </row>
    <row r="307" spans="2:3" ht="14.25" hidden="1" customHeight="1" outlineLevel="1" x14ac:dyDescent="0.25">
      <c r="B307" s="84" t="str">
        <f t="shared" ref="B307:C307" si="291">+B225</f>
        <v>Refrigerated Bulk</v>
      </c>
      <c r="C307" s="84" t="str">
        <f t="shared" si="291"/>
        <v>(DWT) 6,000 - 9,999</v>
      </c>
    </row>
    <row r="308" spans="2:3" ht="14.25" hidden="1" customHeight="1" outlineLevel="1" x14ac:dyDescent="0.25">
      <c r="B308" s="84" t="str">
        <f t="shared" ref="B308:C308" si="292">+B226</f>
        <v>Refrigerated Bulk</v>
      </c>
      <c r="C308" s="84" t="str">
        <f t="shared" si="292"/>
        <v>(DWT) &gt;10,000</v>
      </c>
    </row>
    <row r="309" spans="2:3" ht="14.25" hidden="1" customHeight="1" outlineLevel="1" x14ac:dyDescent="0.25">
      <c r="B309" s="84" t="str">
        <f t="shared" ref="B309:C309" si="293">+B227</f>
        <v>RoRo</v>
      </c>
      <c r="C309" s="84" t="str">
        <f t="shared" si="293"/>
        <v>(DWT) 0 - 4,999</v>
      </c>
    </row>
    <row r="310" spans="2:3" ht="14.25" hidden="1" customHeight="1" outlineLevel="1" x14ac:dyDescent="0.25">
      <c r="B310" s="84" t="str">
        <f t="shared" ref="B310:C310" si="294">+B228</f>
        <v>RoRo</v>
      </c>
      <c r="C310" s="84" t="str">
        <f t="shared" si="294"/>
        <v>(DWT) 5,000 - 9,999</v>
      </c>
    </row>
    <row r="311" spans="2:3" ht="14.25" hidden="1" customHeight="1" outlineLevel="1" x14ac:dyDescent="0.25">
      <c r="B311" s="84" t="str">
        <f t="shared" ref="B311:C311" si="295">+B229</f>
        <v>RoRo</v>
      </c>
      <c r="C311" s="84" t="str">
        <f t="shared" si="295"/>
        <v>(DWT) 10,000 - 14,999</v>
      </c>
    </row>
    <row r="312" spans="2:3" ht="14.25" hidden="1" customHeight="1" outlineLevel="1" x14ac:dyDescent="0.25">
      <c r="B312" s="84" t="str">
        <f t="shared" ref="B312:C312" si="296">+B230</f>
        <v>RoRo</v>
      </c>
      <c r="C312" s="84" t="str">
        <f t="shared" si="296"/>
        <v>(DWT) &gt;15,000</v>
      </c>
    </row>
    <row r="313" spans="2:3" ht="14.25" hidden="1" customHeight="1" outlineLevel="1" x14ac:dyDescent="0.25">
      <c r="B313" s="84" t="str">
        <f t="shared" ref="B313:C313" si="297">+B231</f>
        <v>Vehicle Carrier</v>
      </c>
      <c r="C313" s="84" t="str">
        <f t="shared" si="297"/>
        <v>(GT) 0 - 29,999</v>
      </c>
    </row>
    <row r="314" spans="2:3" ht="14.25" hidden="1" customHeight="1" outlineLevel="1" x14ac:dyDescent="0.25">
      <c r="B314" s="84" t="str">
        <f t="shared" ref="B314:C314" si="298">+B232</f>
        <v>Vehicle Carrier</v>
      </c>
      <c r="C314" s="84" t="str">
        <f t="shared" si="298"/>
        <v>(GT) 30,000 - 49,999</v>
      </c>
    </row>
    <row r="315" spans="2:3" ht="14.25" hidden="1" customHeight="1" outlineLevel="1" x14ac:dyDescent="0.25">
      <c r="B315" s="84" t="str">
        <f t="shared" ref="B315:C315" si="299">+B233</f>
        <v>Vehicle Carrier</v>
      </c>
      <c r="C315" s="84" t="str">
        <f t="shared" si="299"/>
        <v>(GT) &gt;50,000</v>
      </c>
    </row>
    <row r="316" spans="2:3" ht="14.25" hidden="1" customHeight="1" outlineLevel="1" x14ac:dyDescent="0.25">
      <c r="B316" s="84" t="str">
        <f t="shared" ref="B316:C316" si="300">+B234</f>
        <v>Offshore</v>
      </c>
      <c r="C316" s="84" t="str">
        <f t="shared" si="300"/>
        <v>(GT) 0-+</v>
      </c>
    </row>
    <row r="317" spans="2:3" ht="14.25" hidden="1" customHeight="1" outlineLevel="1" x14ac:dyDescent="0.25">
      <c r="B317" s="84" t="str">
        <f t="shared" ref="B317:C317" si="301">+B235</f>
        <v>Bulk Carrier</v>
      </c>
      <c r="C317" s="84" t="str">
        <f t="shared" si="301"/>
        <v>Default</v>
      </c>
    </row>
    <row r="318" spans="2:3" ht="14.25" hidden="1" customHeight="1" outlineLevel="1" x14ac:dyDescent="0.25">
      <c r="B318" s="84" t="str">
        <f t="shared" ref="B318:C318" si="302">+B236</f>
        <v>Chemical Tanker</v>
      </c>
      <c r="C318" s="84" t="str">
        <f t="shared" si="302"/>
        <v>Default</v>
      </c>
    </row>
    <row r="319" spans="2:3" ht="14.25" hidden="1" customHeight="1" outlineLevel="1" x14ac:dyDescent="0.25">
      <c r="B319" s="84" t="str">
        <f t="shared" ref="B319:C319" si="303">+B237</f>
        <v>Container</v>
      </c>
      <c r="C319" s="84" t="str">
        <f t="shared" si="303"/>
        <v>Default</v>
      </c>
    </row>
    <row r="320" spans="2:3" ht="14.25" hidden="1" customHeight="1" outlineLevel="1" x14ac:dyDescent="0.25">
      <c r="B320" s="84" t="str">
        <f t="shared" ref="B320:C320" si="304">+B238</f>
        <v>General Cargo</v>
      </c>
      <c r="C320" s="84" t="str">
        <f t="shared" si="304"/>
        <v>Default</v>
      </c>
    </row>
    <row r="321" spans="2:39" ht="14.25" hidden="1" customHeight="1" outlineLevel="1" x14ac:dyDescent="0.25">
      <c r="B321" s="84" t="str">
        <f t="shared" ref="B321:C321" si="305">+B239</f>
        <v>Liquefied Gas Tanker</v>
      </c>
      <c r="C321" s="84" t="str">
        <f t="shared" si="305"/>
        <v>Default</v>
      </c>
    </row>
    <row r="322" spans="2:39" ht="14.25" hidden="1" customHeight="1" outlineLevel="1" x14ac:dyDescent="0.25">
      <c r="B322" s="84" t="str">
        <f t="shared" ref="B322:C322" si="306">+B240</f>
        <v>Oil Tanker</v>
      </c>
      <c r="C322" s="84" t="str">
        <f t="shared" si="306"/>
        <v>Default</v>
      </c>
    </row>
    <row r="323" spans="2:39" ht="14.25" hidden="1" customHeight="1" outlineLevel="1" x14ac:dyDescent="0.25">
      <c r="B323" s="84" t="str">
        <f t="shared" ref="B323:C323" si="307">+B241</f>
        <v>Other Liquids Tankers</v>
      </c>
      <c r="C323" s="84" t="str">
        <f t="shared" si="307"/>
        <v>Default</v>
      </c>
    </row>
    <row r="324" spans="2:39" ht="14.25" hidden="1" customHeight="1" outlineLevel="1" x14ac:dyDescent="0.25">
      <c r="B324" s="84" t="str">
        <f t="shared" ref="B324:C324" si="308">+B242</f>
        <v>Ferry Passenger Only</v>
      </c>
      <c r="C324" s="84" t="str">
        <f t="shared" si="308"/>
        <v>Default</v>
      </c>
    </row>
    <row r="325" spans="2:39" ht="14.25" hidden="1" customHeight="1" outlineLevel="1" x14ac:dyDescent="0.25">
      <c r="B325" s="84" t="str">
        <f t="shared" ref="B325:C325" si="309">+B243</f>
        <v>Cruise</v>
      </c>
      <c r="C325" s="84" t="str">
        <f t="shared" si="309"/>
        <v>Default</v>
      </c>
    </row>
    <row r="326" spans="2:39" ht="14.25" hidden="1" customHeight="1" outlineLevel="1" x14ac:dyDescent="0.25">
      <c r="B326" s="84" t="str">
        <f t="shared" ref="B326:C326" si="310">+B244</f>
        <v>Ferry RoRo and Passenger</v>
      </c>
      <c r="C326" s="84" t="str">
        <f t="shared" si="310"/>
        <v>Default</v>
      </c>
    </row>
    <row r="327" spans="2:39" ht="14.25" hidden="1" customHeight="1" outlineLevel="1" x14ac:dyDescent="0.25">
      <c r="B327" s="84" t="str">
        <f t="shared" ref="B327:C327" si="311">+B245</f>
        <v>Refrigerated Bulk</v>
      </c>
      <c r="C327" s="84" t="str">
        <f t="shared" si="311"/>
        <v>Default</v>
      </c>
    </row>
    <row r="328" spans="2:39" ht="14.25" hidden="1" customHeight="1" outlineLevel="1" x14ac:dyDescent="0.25">
      <c r="B328" s="84" t="str">
        <f t="shared" ref="B328:C328" si="312">+B246</f>
        <v>RoRo</v>
      </c>
      <c r="C328" s="84" t="str">
        <f t="shared" si="312"/>
        <v>Default</v>
      </c>
    </row>
    <row r="329" spans="2:39" ht="14.25" hidden="1" customHeight="1" outlineLevel="1" x14ac:dyDescent="0.25">
      <c r="B329" s="84" t="str">
        <f t="shared" ref="B329:C329" si="313">+B247</f>
        <v>Vehicle Carrier</v>
      </c>
      <c r="C329" s="84" t="str">
        <f t="shared" si="313"/>
        <v>Default</v>
      </c>
    </row>
    <row r="330" spans="2:39" ht="14.25" hidden="1" customHeight="1" outlineLevel="1" x14ac:dyDescent="0.25">
      <c r="B330" s="84" t="str">
        <f t="shared" ref="B330:C330" si="314">+B248</f>
        <v>Offshore</v>
      </c>
      <c r="C330" s="84" t="str">
        <f t="shared" si="314"/>
        <v>Default</v>
      </c>
    </row>
    <row r="331" spans="2:39" ht="14.25" customHeight="1" collapsed="1" x14ac:dyDescent="0.25"/>
    <row r="332" spans="2:39" ht="14.25" customHeight="1" x14ac:dyDescent="0.25">
      <c r="B332" s="135" t="s">
        <v>102</v>
      </c>
      <c r="C332" s="135"/>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row>
    <row r="333" spans="2:39" ht="14.25" customHeight="1" x14ac:dyDescent="0.25">
      <c r="B333" s="137" t="s">
        <v>304</v>
      </c>
      <c r="C333" s="137"/>
      <c r="D333" s="138">
        <v>2015</v>
      </c>
      <c r="E333" s="136">
        <v>2016</v>
      </c>
      <c r="F333" s="136">
        <v>2017</v>
      </c>
      <c r="G333" s="136">
        <v>2018</v>
      </c>
      <c r="H333" s="136">
        <v>2019</v>
      </c>
      <c r="I333" s="138">
        <v>2020</v>
      </c>
      <c r="J333" s="136">
        <v>2021</v>
      </c>
      <c r="K333" s="136">
        <v>2022</v>
      </c>
      <c r="L333" s="136">
        <v>2023</v>
      </c>
      <c r="M333" s="136">
        <v>2024</v>
      </c>
      <c r="N333" s="138">
        <v>2025</v>
      </c>
      <c r="O333" s="136">
        <v>2026</v>
      </c>
      <c r="P333" s="136">
        <v>2027</v>
      </c>
      <c r="Q333" s="136">
        <v>2028</v>
      </c>
      <c r="R333" s="136">
        <v>2029</v>
      </c>
      <c r="S333" s="138">
        <v>2030</v>
      </c>
      <c r="T333" s="136">
        <v>2031</v>
      </c>
      <c r="U333" s="136">
        <v>2032</v>
      </c>
      <c r="V333" s="136">
        <v>2033</v>
      </c>
      <c r="W333" s="136">
        <v>2034</v>
      </c>
      <c r="X333" s="138">
        <v>2035</v>
      </c>
      <c r="Y333" s="136">
        <v>2036</v>
      </c>
      <c r="Z333" s="136">
        <v>2037</v>
      </c>
      <c r="AA333" s="136">
        <v>2038</v>
      </c>
      <c r="AB333" s="136">
        <v>2039</v>
      </c>
      <c r="AC333" s="138">
        <v>2040</v>
      </c>
      <c r="AD333" s="136">
        <v>2041</v>
      </c>
      <c r="AE333" s="136">
        <v>2042</v>
      </c>
      <c r="AF333" s="136">
        <v>2043</v>
      </c>
      <c r="AG333" s="136">
        <v>2044</v>
      </c>
      <c r="AH333" s="138">
        <v>2045</v>
      </c>
      <c r="AI333" s="136">
        <v>2046</v>
      </c>
      <c r="AJ333" s="136">
        <v>2047</v>
      </c>
      <c r="AK333" s="136">
        <v>2048</v>
      </c>
      <c r="AL333" s="136">
        <v>2049</v>
      </c>
      <c r="AM333" s="138">
        <v>2050</v>
      </c>
    </row>
    <row r="334" spans="2:39" ht="14.25" customHeight="1" outlineLevel="1" x14ac:dyDescent="0.25">
      <c r="B334" s="84" t="str">
        <f t="shared" ref="B334:C334" si="315">+B252</f>
        <v>Bulk Carrier</v>
      </c>
      <c r="C334" s="84" t="str">
        <f t="shared" si="315"/>
        <v>(DWT) 0 - 9,999</v>
      </c>
    </row>
    <row r="335" spans="2:39" ht="14.25" customHeight="1" outlineLevel="1" x14ac:dyDescent="0.25">
      <c r="B335" s="84" t="str">
        <f t="shared" ref="B335:C335" si="316">+B253</f>
        <v>Bulk Carrier</v>
      </c>
      <c r="C335" s="84" t="str">
        <f t="shared" si="316"/>
        <v>(DWT) 10,000 - 34,999</v>
      </c>
    </row>
    <row r="336" spans="2:39" ht="14.25" customHeight="1" outlineLevel="1" x14ac:dyDescent="0.25">
      <c r="B336" s="84" t="str">
        <f t="shared" ref="B336:C336" si="317">+B254</f>
        <v>Bulk Carrier</v>
      </c>
      <c r="C336" s="84" t="str">
        <f t="shared" si="317"/>
        <v>(DWT) 35,000 - 59,999</v>
      </c>
    </row>
    <row r="337" spans="2:3" ht="14.25" customHeight="1" outlineLevel="1" x14ac:dyDescent="0.25">
      <c r="B337" s="84" t="str">
        <f t="shared" ref="B337:C337" si="318">+B255</f>
        <v>Bulk Carrier</v>
      </c>
      <c r="C337" s="84" t="str">
        <f t="shared" si="318"/>
        <v>(DWT) 60,000 - 99,999</v>
      </c>
    </row>
    <row r="338" spans="2:3" ht="14.25" customHeight="1" outlineLevel="1" x14ac:dyDescent="0.25">
      <c r="B338" s="84" t="str">
        <f t="shared" ref="B338:C338" si="319">+B256</f>
        <v>Bulk Carrier</v>
      </c>
      <c r="C338" s="84" t="str">
        <f t="shared" si="319"/>
        <v>(DWT) 100,000 - 199,999</v>
      </c>
    </row>
    <row r="339" spans="2:3" ht="14.25" customHeight="1" outlineLevel="1" x14ac:dyDescent="0.25">
      <c r="B339" s="84" t="str">
        <f t="shared" ref="B339:C339" si="320">+B257</f>
        <v>Bulk Carrier</v>
      </c>
      <c r="C339" s="84" t="str">
        <f t="shared" si="320"/>
        <v>(DWT) &gt;200,000</v>
      </c>
    </row>
    <row r="340" spans="2:3" ht="14.25" customHeight="1" outlineLevel="1" x14ac:dyDescent="0.25">
      <c r="B340" s="84" t="str">
        <f t="shared" ref="B340:C340" si="321">+B258</f>
        <v>Chemical Tanker</v>
      </c>
      <c r="C340" s="84" t="str">
        <f t="shared" si="321"/>
        <v>(DWT) 0 - 4,999</v>
      </c>
    </row>
    <row r="341" spans="2:3" ht="14.25" customHeight="1" outlineLevel="1" x14ac:dyDescent="0.25">
      <c r="B341" s="84" t="str">
        <f t="shared" ref="B341:C341" si="322">+B259</f>
        <v>Chemical Tanker</v>
      </c>
      <c r="C341" s="84" t="str">
        <f t="shared" si="322"/>
        <v>(DWT) 5,000 - 9,999</v>
      </c>
    </row>
    <row r="342" spans="2:3" ht="14.25" customHeight="1" outlineLevel="1" x14ac:dyDescent="0.25">
      <c r="B342" s="84" t="str">
        <f t="shared" ref="B342:C342" si="323">+B260</f>
        <v>Chemical Tanker</v>
      </c>
      <c r="C342" s="84" t="str">
        <f t="shared" si="323"/>
        <v>(DWT) 10,000 - 19,999</v>
      </c>
    </row>
    <row r="343" spans="2:3" ht="14.25" customHeight="1" outlineLevel="1" x14ac:dyDescent="0.25">
      <c r="B343" s="84" t="str">
        <f t="shared" ref="B343:C343" si="324">+B261</f>
        <v>Chemical Tanker</v>
      </c>
      <c r="C343" s="84" t="str">
        <f t="shared" si="324"/>
        <v>(DWT) 20,000 - 39,999</v>
      </c>
    </row>
    <row r="344" spans="2:3" ht="14.25" customHeight="1" outlineLevel="1" x14ac:dyDescent="0.25">
      <c r="B344" s="84" t="str">
        <f t="shared" ref="B344:C344" si="325">+B262</f>
        <v>Chemical Tanker</v>
      </c>
      <c r="C344" s="84" t="str">
        <f t="shared" si="325"/>
        <v>(DWT) &gt;40,000</v>
      </c>
    </row>
    <row r="345" spans="2:3" ht="14.25" customHeight="1" outlineLevel="1" x14ac:dyDescent="0.25">
      <c r="B345" s="84" t="str">
        <f t="shared" ref="B345:C345" si="326">+B263</f>
        <v>Container</v>
      </c>
      <c r="C345" s="84" t="str">
        <f t="shared" si="326"/>
        <v>(TEU) 0 - 999</v>
      </c>
    </row>
    <row r="346" spans="2:3" ht="14.25" customHeight="1" outlineLevel="1" x14ac:dyDescent="0.25">
      <c r="B346" s="84" t="str">
        <f t="shared" ref="B346:C346" si="327">+B264</f>
        <v>Container</v>
      </c>
      <c r="C346" s="84" t="str">
        <f t="shared" si="327"/>
        <v>(TEU) 1,000 - 1,999</v>
      </c>
    </row>
    <row r="347" spans="2:3" ht="14.25" customHeight="1" outlineLevel="1" x14ac:dyDescent="0.25">
      <c r="B347" s="84" t="str">
        <f t="shared" ref="B347:C347" si="328">+B265</f>
        <v>Container</v>
      </c>
      <c r="C347" s="84" t="str">
        <f t="shared" si="328"/>
        <v>(TEU) 2,000 - 2,999</v>
      </c>
    </row>
    <row r="348" spans="2:3" ht="14.25" customHeight="1" outlineLevel="1" x14ac:dyDescent="0.25">
      <c r="B348" s="84" t="str">
        <f t="shared" ref="B348:C348" si="329">+B266</f>
        <v>Container</v>
      </c>
      <c r="C348" s="84" t="str">
        <f t="shared" si="329"/>
        <v>(TEU) 3,000 - 4,999</v>
      </c>
    </row>
    <row r="349" spans="2:3" ht="14.25" customHeight="1" outlineLevel="1" x14ac:dyDescent="0.25">
      <c r="B349" s="84" t="str">
        <f t="shared" ref="B349:C349" si="330">+B267</f>
        <v>Container</v>
      </c>
      <c r="C349" s="84" t="str">
        <f t="shared" si="330"/>
        <v>(TEU) 5,000 - 7,999</v>
      </c>
    </row>
    <row r="350" spans="2:3" ht="14.25" customHeight="1" outlineLevel="1" x14ac:dyDescent="0.25">
      <c r="B350" s="84" t="str">
        <f t="shared" ref="B350:C350" si="331">+B268</f>
        <v>Container</v>
      </c>
      <c r="C350" s="84" t="str">
        <f t="shared" si="331"/>
        <v>(TEU) 8,000 - 11,999</v>
      </c>
    </row>
    <row r="351" spans="2:3" ht="14.25" customHeight="1" outlineLevel="1" x14ac:dyDescent="0.25">
      <c r="B351" s="84" t="str">
        <f t="shared" ref="B351:C351" si="332">+B269</f>
        <v>Container</v>
      </c>
      <c r="C351" s="84" t="str">
        <f t="shared" si="332"/>
        <v>(TEU) 12,000 - 14,499</v>
      </c>
    </row>
    <row r="352" spans="2:3" ht="14.25" customHeight="1" outlineLevel="1" x14ac:dyDescent="0.25">
      <c r="B352" s="84" t="str">
        <f t="shared" ref="B352:C352" si="333">+B270</f>
        <v>Container</v>
      </c>
      <c r="C352" s="84" t="str">
        <f t="shared" si="333"/>
        <v>(TEU) 14,500 - 19,999</v>
      </c>
    </row>
    <row r="353" spans="2:3" ht="14.25" customHeight="1" outlineLevel="1" x14ac:dyDescent="0.25">
      <c r="B353" s="84" t="str">
        <f t="shared" ref="B353:C353" si="334">+B271</f>
        <v>Container</v>
      </c>
      <c r="C353" s="84" t="str">
        <f t="shared" si="334"/>
        <v>(TEU) &gt;20,000</v>
      </c>
    </row>
    <row r="354" spans="2:3" ht="14.25" customHeight="1" outlineLevel="1" x14ac:dyDescent="0.25">
      <c r="B354" s="84" t="str">
        <f t="shared" ref="B354:C354" si="335">+B272</f>
        <v>General Cargo</v>
      </c>
      <c r="C354" s="84" t="str">
        <f t="shared" si="335"/>
        <v>(DWT) 0 - 4,999</v>
      </c>
    </row>
    <row r="355" spans="2:3" ht="14.25" customHeight="1" outlineLevel="1" x14ac:dyDescent="0.25">
      <c r="B355" s="84" t="str">
        <f t="shared" ref="B355:C355" si="336">+B273</f>
        <v>General Cargo</v>
      </c>
      <c r="C355" s="84" t="str">
        <f t="shared" si="336"/>
        <v>(DWT) 5,000 - 9,999</v>
      </c>
    </row>
    <row r="356" spans="2:3" ht="14.25" customHeight="1" outlineLevel="1" x14ac:dyDescent="0.25">
      <c r="B356" s="84" t="str">
        <f t="shared" ref="B356:C356" si="337">+B274</f>
        <v>General Cargo</v>
      </c>
      <c r="C356" s="84" t="str">
        <f t="shared" si="337"/>
        <v>(DWT) 10,000 - 19,999</v>
      </c>
    </row>
    <row r="357" spans="2:3" ht="14.25" customHeight="1" outlineLevel="1" x14ac:dyDescent="0.25">
      <c r="B357" s="84" t="str">
        <f t="shared" ref="B357:C357" si="338">+B275</f>
        <v>General Cargo</v>
      </c>
      <c r="C357" s="84" t="str">
        <f t="shared" si="338"/>
        <v>(DWT) &gt;20,000</v>
      </c>
    </row>
    <row r="358" spans="2:3" ht="14.25" customHeight="1" outlineLevel="1" x14ac:dyDescent="0.25">
      <c r="B358" s="84" t="str">
        <f t="shared" ref="B358:C358" si="339">+B276</f>
        <v>Liquefied Gas Tanker</v>
      </c>
      <c r="C358" s="84" t="str">
        <f t="shared" si="339"/>
        <v>(cbm) 0 - 49,999</v>
      </c>
    </row>
    <row r="359" spans="2:3" ht="14.25" customHeight="1" outlineLevel="1" x14ac:dyDescent="0.25">
      <c r="B359" s="84" t="str">
        <f t="shared" ref="B359:C359" si="340">+B277</f>
        <v>Liquefied Gas Tanker</v>
      </c>
      <c r="C359" s="84" t="str">
        <f t="shared" si="340"/>
        <v>(cbm) 50,000 - 99,999</v>
      </c>
    </row>
    <row r="360" spans="2:3" ht="14.25" customHeight="1" outlineLevel="1" x14ac:dyDescent="0.25">
      <c r="B360" s="84" t="str">
        <f t="shared" ref="B360:C360" si="341">+B278</f>
        <v>Liquefied Gas Tanker</v>
      </c>
      <c r="C360" s="84" t="str">
        <f t="shared" si="341"/>
        <v>(cbm) 100,000 - 199,999</v>
      </c>
    </row>
    <row r="361" spans="2:3" ht="14.25" customHeight="1" outlineLevel="1" x14ac:dyDescent="0.25">
      <c r="B361" s="84" t="str">
        <f t="shared" ref="B361:C361" si="342">+B279</f>
        <v>Liquefied Gas Tanker</v>
      </c>
      <c r="C361" s="84" t="str">
        <f t="shared" si="342"/>
        <v>(cbm) &gt;200,000</v>
      </c>
    </row>
    <row r="362" spans="2:3" ht="14.25" customHeight="1" outlineLevel="1" x14ac:dyDescent="0.25">
      <c r="B362" s="84" t="str">
        <f t="shared" ref="B362:C362" si="343">+B280</f>
        <v>Oil Tanker</v>
      </c>
      <c r="C362" s="84" t="str">
        <f t="shared" si="343"/>
        <v>(DWT) 0 - 4,999</v>
      </c>
    </row>
    <row r="363" spans="2:3" ht="14.25" customHeight="1" outlineLevel="1" x14ac:dyDescent="0.25">
      <c r="B363" s="84" t="str">
        <f t="shared" ref="B363:C363" si="344">+B281</f>
        <v>Oil Tanker</v>
      </c>
      <c r="C363" s="84" t="str">
        <f t="shared" si="344"/>
        <v>(DWT) 5,000 - 9,999</v>
      </c>
    </row>
    <row r="364" spans="2:3" ht="14.25" customHeight="1" outlineLevel="1" x14ac:dyDescent="0.25">
      <c r="B364" s="84" t="str">
        <f t="shared" ref="B364:C364" si="345">+B282</f>
        <v>Oil Tanker</v>
      </c>
      <c r="C364" s="84" t="str">
        <f t="shared" si="345"/>
        <v>(DWT) 10,000 - 19,999</v>
      </c>
    </row>
    <row r="365" spans="2:3" ht="14.25" customHeight="1" outlineLevel="1" x14ac:dyDescent="0.25">
      <c r="B365" s="84" t="str">
        <f t="shared" ref="B365:C365" si="346">+B283</f>
        <v>Oil Tanker</v>
      </c>
      <c r="C365" s="84" t="str">
        <f t="shared" si="346"/>
        <v>(DWT) 20,000 - 59,999</v>
      </c>
    </row>
    <row r="366" spans="2:3" ht="14.25" customHeight="1" outlineLevel="1" x14ac:dyDescent="0.25">
      <c r="B366" s="84" t="str">
        <f t="shared" ref="B366:C366" si="347">+B284</f>
        <v>Oil Tanker</v>
      </c>
      <c r="C366" s="84" t="str">
        <f t="shared" si="347"/>
        <v>(DWT) 60,000 - 79,999</v>
      </c>
    </row>
    <row r="367" spans="2:3" ht="14.25" customHeight="1" outlineLevel="1" x14ac:dyDescent="0.25">
      <c r="B367" s="84" t="str">
        <f t="shared" ref="B367:C367" si="348">+B285</f>
        <v>Oil Tanker</v>
      </c>
      <c r="C367" s="84" t="str">
        <f t="shared" si="348"/>
        <v>(DWT) 80,000 - 119,999</v>
      </c>
    </row>
    <row r="368" spans="2:3" ht="14.25" customHeight="1" outlineLevel="1" x14ac:dyDescent="0.25">
      <c r="B368" s="84" t="str">
        <f t="shared" ref="B368:C368" si="349">+B286</f>
        <v>Oil Tanker</v>
      </c>
      <c r="C368" s="84" t="str">
        <f t="shared" si="349"/>
        <v>(DWT) 120,000 - 199,999</v>
      </c>
    </row>
    <row r="369" spans="2:3" ht="14.25" customHeight="1" outlineLevel="1" x14ac:dyDescent="0.25">
      <c r="B369" s="84" t="str">
        <f t="shared" ref="B369:C369" si="350">+B287</f>
        <v>Oil Tanker</v>
      </c>
      <c r="C369" s="84" t="str">
        <f t="shared" si="350"/>
        <v>(DWT) &gt;200,000</v>
      </c>
    </row>
    <row r="370" spans="2:3" ht="14.25" customHeight="1" outlineLevel="1" x14ac:dyDescent="0.25">
      <c r="B370" s="84" t="str">
        <f t="shared" ref="B370:C370" si="351">+B288</f>
        <v>Other Liquids Tankers</v>
      </c>
      <c r="C370" s="84" t="str">
        <f t="shared" si="351"/>
        <v>(DWT) 0 - 999</v>
      </c>
    </row>
    <row r="371" spans="2:3" ht="14.25" customHeight="1" outlineLevel="1" x14ac:dyDescent="0.25">
      <c r="B371" s="84" t="str">
        <f t="shared" ref="B371:C371" si="352">+B289</f>
        <v>Other Liquids Tankers</v>
      </c>
      <c r="C371" s="84" t="str">
        <f t="shared" si="352"/>
        <v>(DWT) &gt;1,000</v>
      </c>
    </row>
    <row r="372" spans="2:3" ht="14.25" customHeight="1" outlineLevel="1" x14ac:dyDescent="0.25">
      <c r="B372" s="84" t="str">
        <f t="shared" ref="B372:C372" si="353">+B290</f>
        <v>Ferry Passenger Only</v>
      </c>
      <c r="C372" s="84" t="str">
        <f t="shared" si="353"/>
        <v>(GT) 0 - 299</v>
      </c>
    </row>
    <row r="373" spans="2:3" ht="14.25" customHeight="1" outlineLevel="1" x14ac:dyDescent="0.25">
      <c r="B373" s="84" t="str">
        <f t="shared" ref="B373:C373" si="354">+B291</f>
        <v>Ferry Passenger Only</v>
      </c>
      <c r="C373" s="84" t="str">
        <f t="shared" si="354"/>
        <v>(GT) 300 - 999</v>
      </c>
    </row>
    <row r="374" spans="2:3" ht="14.25" customHeight="1" outlineLevel="1" x14ac:dyDescent="0.25">
      <c r="B374" s="84" t="str">
        <f t="shared" ref="B374:C374" si="355">+B292</f>
        <v>Ferry Passenger Only</v>
      </c>
      <c r="C374" s="84" t="str">
        <f t="shared" si="355"/>
        <v>(GT) 1,000 - 1,999</v>
      </c>
    </row>
    <row r="375" spans="2:3" ht="14.25" customHeight="1" outlineLevel="1" x14ac:dyDescent="0.25">
      <c r="B375" s="84" t="str">
        <f t="shared" ref="B375:C375" si="356">+B293</f>
        <v>Ferry Passenger Only</v>
      </c>
      <c r="C375" s="84" t="str">
        <f t="shared" si="356"/>
        <v>(GT) &gt;2,000</v>
      </c>
    </row>
    <row r="376" spans="2:3" ht="14.25" customHeight="1" outlineLevel="1" x14ac:dyDescent="0.25">
      <c r="B376" s="84" t="str">
        <f t="shared" ref="B376:C376" si="357">+B294</f>
        <v>Cruise</v>
      </c>
      <c r="C376" s="84" t="str">
        <f t="shared" si="357"/>
        <v>(GT) 0 - 1 999</v>
      </c>
    </row>
    <row r="377" spans="2:3" ht="14.25" customHeight="1" outlineLevel="1" x14ac:dyDescent="0.25">
      <c r="B377" s="84" t="str">
        <f t="shared" ref="B377:C377" si="358">+B295</f>
        <v>Cruise</v>
      </c>
      <c r="C377" s="84" t="str">
        <f t="shared" si="358"/>
        <v>(GT) 2,000 - 9,999</v>
      </c>
    </row>
    <row r="378" spans="2:3" ht="14.25" customHeight="1" outlineLevel="1" x14ac:dyDescent="0.25">
      <c r="B378" s="84" t="str">
        <f t="shared" ref="B378:C378" si="359">+B296</f>
        <v>Cruise</v>
      </c>
      <c r="C378" s="84" t="str">
        <f t="shared" si="359"/>
        <v>(GT) 10,000 - 59,999</v>
      </c>
    </row>
    <row r="379" spans="2:3" ht="14.25" customHeight="1" outlineLevel="1" x14ac:dyDescent="0.25">
      <c r="B379" s="84" t="str">
        <f t="shared" ref="B379:C379" si="360">+B297</f>
        <v>Cruise</v>
      </c>
      <c r="C379" s="84" t="str">
        <f t="shared" si="360"/>
        <v>(GT) 60,000 - 99,999</v>
      </c>
    </row>
    <row r="380" spans="2:3" ht="14.25" customHeight="1" outlineLevel="1" x14ac:dyDescent="0.25">
      <c r="B380" s="84" t="str">
        <f t="shared" ref="B380:C380" si="361">+B298</f>
        <v>Cruise</v>
      </c>
      <c r="C380" s="84" t="str">
        <f t="shared" si="361"/>
        <v>(GT) 100,000 - 149,999</v>
      </c>
    </row>
    <row r="381" spans="2:3" ht="14.25" customHeight="1" outlineLevel="1" x14ac:dyDescent="0.25">
      <c r="B381" s="84" t="str">
        <f t="shared" ref="B381:C381" si="362">+B299</f>
        <v>Cruise</v>
      </c>
      <c r="C381" s="84" t="str">
        <f t="shared" si="362"/>
        <v>(GT) &gt;150,000</v>
      </c>
    </row>
    <row r="382" spans="2:3" ht="14.25" customHeight="1" outlineLevel="1" x14ac:dyDescent="0.25">
      <c r="B382" s="84" t="str">
        <f t="shared" ref="B382:C382" si="363">+B300</f>
        <v>Ferry RoRo and Passenger</v>
      </c>
      <c r="C382" s="84" t="str">
        <f t="shared" si="363"/>
        <v>(GT) 0 - 1,999</v>
      </c>
    </row>
    <row r="383" spans="2:3" ht="14.25" customHeight="1" outlineLevel="1" x14ac:dyDescent="0.25">
      <c r="B383" s="84" t="str">
        <f t="shared" ref="B383:C383" si="364">+B301</f>
        <v>Ferry RoRo and Passenger</v>
      </c>
      <c r="C383" s="84" t="str">
        <f t="shared" si="364"/>
        <v>(GT) 2,000 - 4,999</v>
      </c>
    </row>
    <row r="384" spans="2:3" ht="14.25" customHeight="1" outlineLevel="1" x14ac:dyDescent="0.25">
      <c r="B384" s="84" t="str">
        <f t="shared" ref="B384:C384" si="365">+B302</f>
        <v>Ferry RoRo and Passenger</v>
      </c>
      <c r="C384" s="84" t="str">
        <f t="shared" si="365"/>
        <v>(GT) 5,000 - 9,999</v>
      </c>
    </row>
    <row r="385" spans="2:3" ht="14.25" customHeight="1" outlineLevel="1" x14ac:dyDescent="0.25">
      <c r="B385" s="84" t="str">
        <f t="shared" ref="B385:C385" si="366">+B303</f>
        <v>Ferry RoRo and Passenger</v>
      </c>
      <c r="C385" s="84" t="str">
        <f t="shared" si="366"/>
        <v>(GT) 10,000 - 19,999</v>
      </c>
    </row>
    <row r="386" spans="2:3" ht="14.25" customHeight="1" outlineLevel="1" x14ac:dyDescent="0.25">
      <c r="B386" s="84" t="str">
        <f t="shared" ref="B386:C386" si="367">+B304</f>
        <v>Ferry RoRo and Passenger</v>
      </c>
      <c r="C386" s="84" t="str">
        <f t="shared" si="367"/>
        <v>(GT) &gt;20,000</v>
      </c>
    </row>
    <row r="387" spans="2:3" ht="14.25" customHeight="1" outlineLevel="1" x14ac:dyDescent="0.25">
      <c r="B387" s="84" t="str">
        <f t="shared" ref="B387:C387" si="368">+B305</f>
        <v>Refrigerated Bulk</v>
      </c>
      <c r="C387" s="84" t="str">
        <f t="shared" si="368"/>
        <v>(DWT) 0 - 1,999</v>
      </c>
    </row>
    <row r="388" spans="2:3" ht="14.25" customHeight="1" outlineLevel="1" x14ac:dyDescent="0.25">
      <c r="B388" s="84" t="str">
        <f t="shared" ref="B388:C388" si="369">+B306</f>
        <v>Refrigerated Bulk</v>
      </c>
      <c r="C388" s="84" t="str">
        <f t="shared" si="369"/>
        <v>(DWT) 2,000 - 5,999</v>
      </c>
    </row>
    <row r="389" spans="2:3" ht="14.25" customHeight="1" outlineLevel="1" x14ac:dyDescent="0.25">
      <c r="B389" s="84" t="str">
        <f t="shared" ref="B389:C389" si="370">+B307</f>
        <v>Refrigerated Bulk</v>
      </c>
      <c r="C389" s="84" t="str">
        <f t="shared" si="370"/>
        <v>(DWT) 6,000 - 9,999</v>
      </c>
    </row>
    <row r="390" spans="2:3" ht="14.25" customHeight="1" outlineLevel="1" x14ac:dyDescent="0.25">
      <c r="B390" s="84" t="str">
        <f t="shared" ref="B390:C390" si="371">+B308</f>
        <v>Refrigerated Bulk</v>
      </c>
      <c r="C390" s="84" t="str">
        <f t="shared" si="371"/>
        <v>(DWT) &gt;10,000</v>
      </c>
    </row>
    <row r="391" spans="2:3" ht="14.25" customHeight="1" outlineLevel="1" x14ac:dyDescent="0.25">
      <c r="B391" s="84" t="str">
        <f t="shared" ref="B391:C391" si="372">+B309</f>
        <v>RoRo</v>
      </c>
      <c r="C391" s="84" t="str">
        <f t="shared" si="372"/>
        <v>(DWT) 0 - 4,999</v>
      </c>
    </row>
    <row r="392" spans="2:3" ht="14.25" customHeight="1" outlineLevel="1" x14ac:dyDescent="0.25">
      <c r="B392" s="84" t="str">
        <f t="shared" ref="B392:C392" si="373">+B310</f>
        <v>RoRo</v>
      </c>
      <c r="C392" s="84" t="str">
        <f t="shared" si="373"/>
        <v>(DWT) 5,000 - 9,999</v>
      </c>
    </row>
    <row r="393" spans="2:3" ht="14.25" customHeight="1" outlineLevel="1" x14ac:dyDescent="0.25">
      <c r="B393" s="84" t="str">
        <f t="shared" ref="B393:C393" si="374">+B311</f>
        <v>RoRo</v>
      </c>
      <c r="C393" s="84" t="str">
        <f t="shared" si="374"/>
        <v>(DWT) 10,000 - 14,999</v>
      </c>
    </row>
    <row r="394" spans="2:3" ht="14.25" customHeight="1" outlineLevel="1" x14ac:dyDescent="0.25">
      <c r="B394" s="84" t="str">
        <f t="shared" ref="B394:C394" si="375">+B312</f>
        <v>RoRo</v>
      </c>
      <c r="C394" s="84" t="str">
        <f t="shared" si="375"/>
        <v>(DWT) &gt;15,000</v>
      </c>
    </row>
    <row r="395" spans="2:3" ht="14.25" customHeight="1" outlineLevel="1" x14ac:dyDescent="0.25">
      <c r="B395" s="84" t="str">
        <f t="shared" ref="B395:C395" si="376">+B313</f>
        <v>Vehicle Carrier</v>
      </c>
      <c r="C395" s="84" t="str">
        <f t="shared" si="376"/>
        <v>(GT) 0 - 29,999</v>
      </c>
    </row>
    <row r="396" spans="2:3" ht="14.25" customHeight="1" outlineLevel="1" x14ac:dyDescent="0.25">
      <c r="B396" s="84" t="str">
        <f t="shared" ref="B396:C396" si="377">+B314</f>
        <v>Vehicle Carrier</v>
      </c>
      <c r="C396" s="84" t="str">
        <f t="shared" si="377"/>
        <v>(GT) 30,000 - 49,999</v>
      </c>
    </row>
    <row r="397" spans="2:3" ht="14.25" customHeight="1" outlineLevel="1" x14ac:dyDescent="0.25">
      <c r="B397" s="84" t="str">
        <f t="shared" ref="B397:C397" si="378">+B315</f>
        <v>Vehicle Carrier</v>
      </c>
      <c r="C397" s="84" t="str">
        <f t="shared" si="378"/>
        <v>(GT) &gt;50,000</v>
      </c>
    </row>
    <row r="398" spans="2:3" ht="14.25" customHeight="1" outlineLevel="1" x14ac:dyDescent="0.25">
      <c r="B398" s="84" t="str">
        <f t="shared" ref="B398:C398" si="379">+B316</f>
        <v>Offshore</v>
      </c>
      <c r="C398" s="84" t="str">
        <f t="shared" si="379"/>
        <v>(GT) 0-+</v>
      </c>
    </row>
    <row r="399" spans="2:3" ht="14.25" customHeight="1" outlineLevel="1" x14ac:dyDescent="0.25">
      <c r="B399" s="84" t="str">
        <f t="shared" ref="B399:C399" si="380">+B317</f>
        <v>Bulk Carrier</v>
      </c>
      <c r="C399" s="84" t="str">
        <f t="shared" si="380"/>
        <v>Default</v>
      </c>
    </row>
    <row r="400" spans="2:3" ht="14.25" customHeight="1" outlineLevel="1" x14ac:dyDescent="0.25">
      <c r="B400" s="84" t="str">
        <f t="shared" ref="B400:C400" si="381">+B318</f>
        <v>Chemical Tanker</v>
      </c>
      <c r="C400" s="84" t="str">
        <f t="shared" si="381"/>
        <v>Default</v>
      </c>
    </row>
    <row r="401" spans="2:39" ht="14.25" customHeight="1" outlineLevel="1" x14ac:dyDescent="0.25">
      <c r="B401" s="84" t="str">
        <f t="shared" ref="B401:C401" si="382">+B319</f>
        <v>Container</v>
      </c>
      <c r="C401" s="84" t="str">
        <f t="shared" si="382"/>
        <v>Default</v>
      </c>
    </row>
    <row r="402" spans="2:39" ht="14.25" customHeight="1" outlineLevel="1" x14ac:dyDescent="0.25">
      <c r="B402" s="84" t="str">
        <f t="shared" ref="B402:C402" si="383">+B320</f>
        <v>General Cargo</v>
      </c>
      <c r="C402" s="84" t="str">
        <f t="shared" si="383"/>
        <v>Default</v>
      </c>
    </row>
    <row r="403" spans="2:39" ht="14.25" customHeight="1" outlineLevel="1" x14ac:dyDescent="0.25">
      <c r="B403" s="84" t="str">
        <f t="shared" ref="B403:C403" si="384">+B321</f>
        <v>Liquefied Gas Tanker</v>
      </c>
      <c r="C403" s="84" t="str">
        <f t="shared" si="384"/>
        <v>Default</v>
      </c>
    </row>
    <row r="404" spans="2:39" ht="14.25" customHeight="1" outlineLevel="1" x14ac:dyDescent="0.25">
      <c r="B404" s="84" t="str">
        <f t="shared" ref="B404:C404" si="385">+B322</f>
        <v>Oil Tanker</v>
      </c>
      <c r="C404" s="84" t="str">
        <f t="shared" si="385"/>
        <v>Default</v>
      </c>
    </row>
    <row r="405" spans="2:39" ht="14.25" customHeight="1" outlineLevel="1" x14ac:dyDescent="0.25">
      <c r="B405" s="84" t="str">
        <f t="shared" ref="B405:C405" si="386">+B323</f>
        <v>Other Liquids Tankers</v>
      </c>
      <c r="C405" s="84" t="str">
        <f t="shared" si="386"/>
        <v>Default</v>
      </c>
    </row>
    <row r="406" spans="2:39" ht="14.25" customHeight="1" outlineLevel="1" x14ac:dyDescent="0.25">
      <c r="B406" s="84" t="str">
        <f t="shared" ref="B406:C406" si="387">+B324</f>
        <v>Ferry Passenger Only</v>
      </c>
      <c r="C406" s="84" t="str">
        <f t="shared" si="387"/>
        <v>Default</v>
      </c>
    </row>
    <row r="407" spans="2:39" ht="14.25" customHeight="1" outlineLevel="1" x14ac:dyDescent="0.25">
      <c r="B407" s="84" t="str">
        <f t="shared" ref="B407:C407" si="388">+B325</f>
        <v>Cruise</v>
      </c>
      <c r="C407" s="84" t="str">
        <f t="shared" si="388"/>
        <v>Default</v>
      </c>
    </row>
    <row r="408" spans="2:39" ht="14.25" customHeight="1" outlineLevel="1" x14ac:dyDescent="0.25">
      <c r="B408" s="84" t="str">
        <f t="shared" ref="B408:C408" si="389">+B326</f>
        <v>Ferry RoRo and Passenger</v>
      </c>
      <c r="C408" s="84" t="str">
        <f t="shared" si="389"/>
        <v>Default</v>
      </c>
    </row>
    <row r="409" spans="2:39" ht="14.25" customHeight="1" outlineLevel="1" x14ac:dyDescent="0.25">
      <c r="B409" s="84" t="str">
        <f t="shared" ref="B409:C409" si="390">+B327</f>
        <v>Refrigerated Bulk</v>
      </c>
      <c r="C409" s="84" t="str">
        <f t="shared" si="390"/>
        <v>Default</v>
      </c>
    </row>
    <row r="410" spans="2:39" ht="14.25" customHeight="1" outlineLevel="1" x14ac:dyDescent="0.25">
      <c r="B410" s="84" t="str">
        <f t="shared" ref="B410:C410" si="391">+B328</f>
        <v>RoRo</v>
      </c>
      <c r="C410" s="84" t="str">
        <f t="shared" si="391"/>
        <v>Default</v>
      </c>
    </row>
    <row r="411" spans="2:39" ht="14.25" customHeight="1" outlineLevel="1" x14ac:dyDescent="0.25">
      <c r="B411" s="84" t="str">
        <f t="shared" ref="B411:C411" si="392">+B329</f>
        <v>Vehicle Carrier</v>
      </c>
      <c r="C411" s="84" t="str">
        <f t="shared" si="392"/>
        <v>Default</v>
      </c>
    </row>
    <row r="412" spans="2:39" ht="14.25" customHeight="1" outlineLevel="1" x14ac:dyDescent="0.25">
      <c r="B412" s="84" t="str">
        <f t="shared" ref="B412:C412" si="393">+B330</f>
        <v>Offshore</v>
      </c>
      <c r="C412" s="84" t="str">
        <f t="shared" si="393"/>
        <v>Default</v>
      </c>
    </row>
    <row r="413" spans="2:39" ht="14.25" customHeight="1" x14ac:dyDescent="0.25"/>
    <row r="414" spans="2:39" ht="14.25" customHeight="1" x14ac:dyDescent="0.25">
      <c r="B414" s="135" t="s">
        <v>307</v>
      </c>
      <c r="C414" s="135"/>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2:39" ht="14.25" customHeight="1" x14ac:dyDescent="0.25">
      <c r="B415" s="137" t="s">
        <v>304</v>
      </c>
      <c r="C415" s="137"/>
      <c r="D415" s="138">
        <v>2015</v>
      </c>
      <c r="E415" s="136">
        <v>2016</v>
      </c>
      <c r="F415" s="136">
        <v>2017</v>
      </c>
      <c r="G415" s="136">
        <v>2018</v>
      </c>
      <c r="H415" s="136">
        <v>2019</v>
      </c>
      <c r="I415" s="138">
        <v>2020</v>
      </c>
      <c r="J415" s="136">
        <v>2021</v>
      </c>
      <c r="K415" s="136">
        <v>2022</v>
      </c>
      <c r="L415" s="136">
        <v>2023</v>
      </c>
      <c r="M415" s="136">
        <v>2024</v>
      </c>
      <c r="N415" s="138">
        <v>2025</v>
      </c>
      <c r="O415" s="136">
        <v>2026</v>
      </c>
      <c r="P415" s="136">
        <v>2027</v>
      </c>
      <c r="Q415" s="136">
        <v>2028</v>
      </c>
      <c r="R415" s="136">
        <v>2029</v>
      </c>
      <c r="S415" s="138">
        <v>2030</v>
      </c>
      <c r="T415" s="136">
        <v>2031</v>
      </c>
      <c r="U415" s="136">
        <v>2032</v>
      </c>
      <c r="V415" s="136">
        <v>2033</v>
      </c>
      <c r="W415" s="136">
        <v>2034</v>
      </c>
      <c r="X415" s="138">
        <v>2035</v>
      </c>
      <c r="Y415" s="136">
        <v>2036</v>
      </c>
      <c r="Z415" s="136">
        <v>2037</v>
      </c>
      <c r="AA415" s="136">
        <v>2038</v>
      </c>
      <c r="AB415" s="136">
        <v>2039</v>
      </c>
      <c r="AC415" s="138">
        <v>2040</v>
      </c>
      <c r="AD415" s="136">
        <v>2041</v>
      </c>
      <c r="AE415" s="136">
        <v>2042</v>
      </c>
      <c r="AF415" s="136">
        <v>2043</v>
      </c>
      <c r="AG415" s="136">
        <v>2044</v>
      </c>
      <c r="AH415" s="138">
        <v>2045</v>
      </c>
      <c r="AI415" s="136">
        <v>2046</v>
      </c>
      <c r="AJ415" s="136">
        <v>2047</v>
      </c>
      <c r="AK415" s="136">
        <v>2048</v>
      </c>
      <c r="AL415" s="136">
        <v>2049</v>
      </c>
      <c r="AM415" s="138">
        <v>2050</v>
      </c>
    </row>
    <row r="416" spans="2:39" ht="14.25" customHeight="1" outlineLevel="1" x14ac:dyDescent="0.25">
      <c r="B416" s="84" t="str">
        <f t="shared" ref="B416:C416" si="394">+B334</f>
        <v>Bulk Carrier</v>
      </c>
      <c r="C416" s="84" t="str">
        <f t="shared" si="394"/>
        <v>(DWT) 0 - 9,999</v>
      </c>
    </row>
    <row r="417" spans="2:3" ht="14.25" customHeight="1" outlineLevel="1" x14ac:dyDescent="0.25">
      <c r="B417" s="84" t="str">
        <f t="shared" ref="B417:C417" si="395">+B335</f>
        <v>Bulk Carrier</v>
      </c>
      <c r="C417" s="84" t="str">
        <f t="shared" si="395"/>
        <v>(DWT) 10,000 - 34,999</v>
      </c>
    </row>
    <row r="418" spans="2:3" ht="14.25" customHeight="1" outlineLevel="1" x14ac:dyDescent="0.25">
      <c r="B418" s="84" t="str">
        <f t="shared" ref="B418:C418" si="396">+B336</f>
        <v>Bulk Carrier</v>
      </c>
      <c r="C418" s="84" t="str">
        <f t="shared" si="396"/>
        <v>(DWT) 35,000 - 59,999</v>
      </c>
    </row>
    <row r="419" spans="2:3" ht="14.25" customHeight="1" outlineLevel="1" x14ac:dyDescent="0.25">
      <c r="B419" s="84" t="str">
        <f t="shared" ref="B419:C419" si="397">+B337</f>
        <v>Bulk Carrier</v>
      </c>
      <c r="C419" s="84" t="str">
        <f t="shared" si="397"/>
        <v>(DWT) 60,000 - 99,999</v>
      </c>
    </row>
    <row r="420" spans="2:3" ht="14.25" customHeight="1" outlineLevel="1" x14ac:dyDescent="0.25">
      <c r="B420" s="84" t="str">
        <f t="shared" ref="B420:C420" si="398">+B338</f>
        <v>Bulk Carrier</v>
      </c>
      <c r="C420" s="84" t="str">
        <f t="shared" si="398"/>
        <v>(DWT) 100,000 - 199,999</v>
      </c>
    </row>
    <row r="421" spans="2:3" ht="14.25" customHeight="1" outlineLevel="1" x14ac:dyDescent="0.25">
      <c r="B421" s="84" t="str">
        <f t="shared" ref="B421:C421" si="399">+B339</f>
        <v>Bulk Carrier</v>
      </c>
      <c r="C421" s="84" t="str">
        <f t="shared" si="399"/>
        <v>(DWT) &gt;200,000</v>
      </c>
    </row>
    <row r="422" spans="2:3" ht="14.25" customHeight="1" outlineLevel="1" x14ac:dyDescent="0.25">
      <c r="B422" s="84" t="str">
        <f t="shared" ref="B422:C422" si="400">+B340</f>
        <v>Chemical Tanker</v>
      </c>
      <c r="C422" s="84" t="str">
        <f t="shared" si="400"/>
        <v>(DWT) 0 - 4,999</v>
      </c>
    </row>
    <row r="423" spans="2:3" ht="14.25" customHeight="1" outlineLevel="1" x14ac:dyDescent="0.25">
      <c r="B423" s="84" t="str">
        <f t="shared" ref="B423:C423" si="401">+B341</f>
        <v>Chemical Tanker</v>
      </c>
      <c r="C423" s="84" t="str">
        <f t="shared" si="401"/>
        <v>(DWT) 5,000 - 9,999</v>
      </c>
    </row>
    <row r="424" spans="2:3" ht="14.25" customHeight="1" outlineLevel="1" x14ac:dyDescent="0.25">
      <c r="B424" s="84" t="str">
        <f t="shared" ref="B424:C424" si="402">+B342</f>
        <v>Chemical Tanker</v>
      </c>
      <c r="C424" s="84" t="str">
        <f t="shared" si="402"/>
        <v>(DWT) 10,000 - 19,999</v>
      </c>
    </row>
    <row r="425" spans="2:3" ht="14.25" customHeight="1" outlineLevel="1" x14ac:dyDescent="0.25">
      <c r="B425" s="84" t="str">
        <f t="shared" ref="B425:C425" si="403">+B343</f>
        <v>Chemical Tanker</v>
      </c>
      <c r="C425" s="84" t="str">
        <f t="shared" si="403"/>
        <v>(DWT) 20,000 - 39,999</v>
      </c>
    </row>
    <row r="426" spans="2:3" ht="14.25" customHeight="1" outlineLevel="1" x14ac:dyDescent="0.25">
      <c r="B426" s="84" t="str">
        <f t="shared" ref="B426:C426" si="404">+B344</f>
        <v>Chemical Tanker</v>
      </c>
      <c r="C426" s="84" t="str">
        <f t="shared" si="404"/>
        <v>(DWT) &gt;40,000</v>
      </c>
    </row>
    <row r="427" spans="2:3" ht="14.25" customHeight="1" outlineLevel="1" x14ac:dyDescent="0.25">
      <c r="B427" s="84" t="str">
        <f t="shared" ref="B427:C427" si="405">+B345</f>
        <v>Container</v>
      </c>
      <c r="C427" s="84" t="str">
        <f t="shared" si="405"/>
        <v>(TEU) 0 - 999</v>
      </c>
    </row>
    <row r="428" spans="2:3" ht="14.25" customHeight="1" outlineLevel="1" x14ac:dyDescent="0.25">
      <c r="B428" s="84" t="str">
        <f t="shared" ref="B428:C428" si="406">+B346</f>
        <v>Container</v>
      </c>
      <c r="C428" s="84" t="str">
        <f t="shared" si="406"/>
        <v>(TEU) 1,000 - 1,999</v>
      </c>
    </row>
    <row r="429" spans="2:3" ht="14.25" customHeight="1" outlineLevel="1" x14ac:dyDescent="0.25">
      <c r="B429" s="84" t="str">
        <f t="shared" ref="B429:C429" si="407">+B347</f>
        <v>Container</v>
      </c>
      <c r="C429" s="84" t="str">
        <f t="shared" si="407"/>
        <v>(TEU) 2,000 - 2,999</v>
      </c>
    </row>
    <row r="430" spans="2:3" ht="14.25" customHeight="1" outlineLevel="1" x14ac:dyDescent="0.25">
      <c r="B430" s="84" t="str">
        <f t="shared" ref="B430:C430" si="408">+B348</f>
        <v>Container</v>
      </c>
      <c r="C430" s="84" t="str">
        <f t="shared" si="408"/>
        <v>(TEU) 3,000 - 4,999</v>
      </c>
    </row>
    <row r="431" spans="2:3" ht="14.25" customHeight="1" outlineLevel="1" x14ac:dyDescent="0.25">
      <c r="B431" s="84" t="str">
        <f t="shared" ref="B431:C431" si="409">+B349</f>
        <v>Container</v>
      </c>
      <c r="C431" s="84" t="str">
        <f t="shared" si="409"/>
        <v>(TEU) 5,000 - 7,999</v>
      </c>
    </row>
    <row r="432" spans="2:3" ht="14.25" customHeight="1" outlineLevel="1" x14ac:dyDescent="0.25">
      <c r="B432" s="84" t="str">
        <f t="shared" ref="B432:C432" si="410">+B350</f>
        <v>Container</v>
      </c>
      <c r="C432" s="84" t="str">
        <f t="shared" si="410"/>
        <v>(TEU) 8,000 - 11,999</v>
      </c>
    </row>
    <row r="433" spans="2:3" ht="14.25" customHeight="1" outlineLevel="1" x14ac:dyDescent="0.25">
      <c r="B433" s="84" t="str">
        <f t="shared" ref="B433:C433" si="411">+B351</f>
        <v>Container</v>
      </c>
      <c r="C433" s="84" t="str">
        <f t="shared" si="411"/>
        <v>(TEU) 12,000 - 14,499</v>
      </c>
    </row>
    <row r="434" spans="2:3" ht="14.25" customHeight="1" outlineLevel="1" x14ac:dyDescent="0.25">
      <c r="B434" s="84" t="str">
        <f t="shared" ref="B434:C434" si="412">+B352</f>
        <v>Container</v>
      </c>
      <c r="C434" s="84" t="str">
        <f t="shared" si="412"/>
        <v>(TEU) 14,500 - 19,999</v>
      </c>
    </row>
    <row r="435" spans="2:3" ht="14.25" customHeight="1" outlineLevel="1" x14ac:dyDescent="0.25">
      <c r="B435" s="84" t="str">
        <f t="shared" ref="B435:C435" si="413">+B353</f>
        <v>Container</v>
      </c>
      <c r="C435" s="84" t="str">
        <f t="shared" si="413"/>
        <v>(TEU) &gt;20,000</v>
      </c>
    </row>
    <row r="436" spans="2:3" ht="14.25" customHeight="1" outlineLevel="1" x14ac:dyDescent="0.25">
      <c r="B436" s="84" t="str">
        <f t="shared" ref="B436:C436" si="414">+B354</f>
        <v>General Cargo</v>
      </c>
      <c r="C436" s="84" t="str">
        <f t="shared" si="414"/>
        <v>(DWT) 0 - 4,999</v>
      </c>
    </row>
    <row r="437" spans="2:3" ht="14.25" customHeight="1" outlineLevel="1" x14ac:dyDescent="0.25">
      <c r="B437" s="84" t="str">
        <f t="shared" ref="B437:C437" si="415">+B355</f>
        <v>General Cargo</v>
      </c>
      <c r="C437" s="84" t="str">
        <f t="shared" si="415"/>
        <v>(DWT) 5,000 - 9,999</v>
      </c>
    </row>
    <row r="438" spans="2:3" ht="14.25" customHeight="1" outlineLevel="1" x14ac:dyDescent="0.25">
      <c r="B438" s="84" t="str">
        <f t="shared" ref="B438:C438" si="416">+B356</f>
        <v>General Cargo</v>
      </c>
      <c r="C438" s="84" t="str">
        <f t="shared" si="416"/>
        <v>(DWT) 10,000 - 19,999</v>
      </c>
    </row>
    <row r="439" spans="2:3" ht="14.25" customHeight="1" outlineLevel="1" x14ac:dyDescent="0.25">
      <c r="B439" s="84" t="str">
        <f t="shared" ref="B439:C439" si="417">+B357</f>
        <v>General Cargo</v>
      </c>
      <c r="C439" s="84" t="str">
        <f t="shared" si="417"/>
        <v>(DWT) &gt;20,000</v>
      </c>
    </row>
    <row r="440" spans="2:3" ht="14.25" customHeight="1" outlineLevel="1" x14ac:dyDescent="0.25">
      <c r="B440" s="84" t="str">
        <f t="shared" ref="B440:C440" si="418">+B358</f>
        <v>Liquefied Gas Tanker</v>
      </c>
      <c r="C440" s="84" t="str">
        <f t="shared" si="418"/>
        <v>(cbm) 0 - 49,999</v>
      </c>
    </row>
    <row r="441" spans="2:3" ht="14.25" customHeight="1" outlineLevel="1" x14ac:dyDescent="0.25">
      <c r="B441" s="84" t="str">
        <f t="shared" ref="B441:C441" si="419">+B359</f>
        <v>Liquefied Gas Tanker</v>
      </c>
      <c r="C441" s="84" t="str">
        <f t="shared" si="419"/>
        <v>(cbm) 50,000 - 99,999</v>
      </c>
    </row>
    <row r="442" spans="2:3" ht="14.25" customHeight="1" outlineLevel="1" x14ac:dyDescent="0.25">
      <c r="B442" s="84" t="str">
        <f t="shared" ref="B442:C442" si="420">+B360</f>
        <v>Liquefied Gas Tanker</v>
      </c>
      <c r="C442" s="84" t="str">
        <f t="shared" si="420"/>
        <v>(cbm) 100,000 - 199,999</v>
      </c>
    </row>
    <row r="443" spans="2:3" ht="14.25" customHeight="1" outlineLevel="1" x14ac:dyDescent="0.25">
      <c r="B443" s="84" t="str">
        <f t="shared" ref="B443:C443" si="421">+B361</f>
        <v>Liquefied Gas Tanker</v>
      </c>
      <c r="C443" s="84" t="str">
        <f t="shared" si="421"/>
        <v>(cbm) &gt;200,000</v>
      </c>
    </row>
    <row r="444" spans="2:3" ht="14.25" customHeight="1" outlineLevel="1" x14ac:dyDescent="0.25">
      <c r="B444" s="84" t="str">
        <f t="shared" ref="B444:C444" si="422">+B362</f>
        <v>Oil Tanker</v>
      </c>
      <c r="C444" s="84" t="str">
        <f t="shared" si="422"/>
        <v>(DWT) 0 - 4,999</v>
      </c>
    </row>
    <row r="445" spans="2:3" ht="14.25" customHeight="1" outlineLevel="1" x14ac:dyDescent="0.25">
      <c r="B445" s="84" t="str">
        <f t="shared" ref="B445:C445" si="423">+B363</f>
        <v>Oil Tanker</v>
      </c>
      <c r="C445" s="84" t="str">
        <f t="shared" si="423"/>
        <v>(DWT) 5,000 - 9,999</v>
      </c>
    </row>
    <row r="446" spans="2:3" ht="14.25" customHeight="1" outlineLevel="1" x14ac:dyDescent="0.25">
      <c r="B446" s="84" t="str">
        <f t="shared" ref="B446:C446" si="424">+B364</f>
        <v>Oil Tanker</v>
      </c>
      <c r="C446" s="84" t="str">
        <f t="shared" si="424"/>
        <v>(DWT) 10,000 - 19,999</v>
      </c>
    </row>
    <row r="447" spans="2:3" ht="14.25" customHeight="1" outlineLevel="1" x14ac:dyDescent="0.25">
      <c r="B447" s="84" t="str">
        <f t="shared" ref="B447:C447" si="425">+B365</f>
        <v>Oil Tanker</v>
      </c>
      <c r="C447" s="84" t="str">
        <f t="shared" si="425"/>
        <v>(DWT) 20,000 - 59,999</v>
      </c>
    </row>
    <row r="448" spans="2:3" ht="14.25" customHeight="1" outlineLevel="1" x14ac:dyDescent="0.25">
      <c r="B448" s="84" t="str">
        <f t="shared" ref="B448:C448" si="426">+B366</f>
        <v>Oil Tanker</v>
      </c>
      <c r="C448" s="84" t="str">
        <f t="shared" si="426"/>
        <v>(DWT) 60,000 - 79,999</v>
      </c>
    </row>
    <row r="449" spans="2:3" ht="14.25" customHeight="1" outlineLevel="1" x14ac:dyDescent="0.25">
      <c r="B449" s="84" t="str">
        <f t="shared" ref="B449:C449" si="427">+B367</f>
        <v>Oil Tanker</v>
      </c>
      <c r="C449" s="84" t="str">
        <f t="shared" si="427"/>
        <v>(DWT) 80,000 - 119,999</v>
      </c>
    </row>
    <row r="450" spans="2:3" ht="14.25" customHeight="1" outlineLevel="1" x14ac:dyDescent="0.25">
      <c r="B450" s="84" t="str">
        <f t="shared" ref="B450:C450" si="428">+B368</f>
        <v>Oil Tanker</v>
      </c>
      <c r="C450" s="84" t="str">
        <f t="shared" si="428"/>
        <v>(DWT) 120,000 - 199,999</v>
      </c>
    </row>
    <row r="451" spans="2:3" ht="14.25" customHeight="1" outlineLevel="1" x14ac:dyDescent="0.25">
      <c r="B451" s="84" t="str">
        <f t="shared" ref="B451:C451" si="429">+B369</f>
        <v>Oil Tanker</v>
      </c>
      <c r="C451" s="84" t="str">
        <f t="shared" si="429"/>
        <v>(DWT) &gt;200,000</v>
      </c>
    </row>
    <row r="452" spans="2:3" ht="14.25" customHeight="1" outlineLevel="1" x14ac:dyDescent="0.25">
      <c r="B452" s="84" t="str">
        <f t="shared" ref="B452:C452" si="430">+B370</f>
        <v>Other Liquids Tankers</v>
      </c>
      <c r="C452" s="84" t="str">
        <f t="shared" si="430"/>
        <v>(DWT) 0 - 999</v>
      </c>
    </row>
    <row r="453" spans="2:3" ht="14.25" customHeight="1" outlineLevel="1" x14ac:dyDescent="0.25">
      <c r="B453" s="84" t="str">
        <f t="shared" ref="B453:C453" si="431">+B371</f>
        <v>Other Liquids Tankers</v>
      </c>
      <c r="C453" s="84" t="str">
        <f t="shared" si="431"/>
        <v>(DWT) &gt;1,000</v>
      </c>
    </row>
    <row r="454" spans="2:3" ht="14.25" customHeight="1" outlineLevel="1" x14ac:dyDescent="0.25">
      <c r="B454" s="84" t="str">
        <f t="shared" ref="B454:C454" si="432">+B372</f>
        <v>Ferry Passenger Only</v>
      </c>
      <c r="C454" s="84" t="str">
        <f t="shared" si="432"/>
        <v>(GT) 0 - 299</v>
      </c>
    </row>
    <row r="455" spans="2:3" ht="14.25" customHeight="1" outlineLevel="1" x14ac:dyDescent="0.25">
      <c r="B455" s="84" t="str">
        <f t="shared" ref="B455:C455" si="433">+B373</f>
        <v>Ferry Passenger Only</v>
      </c>
      <c r="C455" s="84" t="str">
        <f t="shared" si="433"/>
        <v>(GT) 300 - 999</v>
      </c>
    </row>
    <row r="456" spans="2:3" ht="14.25" customHeight="1" outlineLevel="1" x14ac:dyDescent="0.25">
      <c r="B456" s="84" t="str">
        <f t="shared" ref="B456:C456" si="434">+B374</f>
        <v>Ferry Passenger Only</v>
      </c>
      <c r="C456" s="84" t="str">
        <f t="shared" si="434"/>
        <v>(GT) 1,000 - 1,999</v>
      </c>
    </row>
    <row r="457" spans="2:3" ht="14.25" customHeight="1" outlineLevel="1" x14ac:dyDescent="0.25">
      <c r="B457" s="84" t="str">
        <f t="shared" ref="B457:C457" si="435">+B375</f>
        <v>Ferry Passenger Only</v>
      </c>
      <c r="C457" s="84" t="str">
        <f t="shared" si="435"/>
        <v>(GT) &gt;2,000</v>
      </c>
    </row>
    <row r="458" spans="2:3" ht="14.25" customHeight="1" outlineLevel="1" x14ac:dyDescent="0.25">
      <c r="B458" s="84" t="str">
        <f t="shared" ref="B458:C458" si="436">+B376</f>
        <v>Cruise</v>
      </c>
      <c r="C458" s="84" t="str">
        <f t="shared" si="436"/>
        <v>(GT) 0 - 1 999</v>
      </c>
    </row>
    <row r="459" spans="2:3" ht="14.25" customHeight="1" outlineLevel="1" x14ac:dyDescent="0.25">
      <c r="B459" s="84" t="str">
        <f t="shared" ref="B459:C459" si="437">+B377</f>
        <v>Cruise</v>
      </c>
      <c r="C459" s="84" t="str">
        <f t="shared" si="437"/>
        <v>(GT) 2,000 - 9,999</v>
      </c>
    </row>
    <row r="460" spans="2:3" ht="14.25" customHeight="1" outlineLevel="1" x14ac:dyDescent="0.25">
      <c r="B460" s="84" t="str">
        <f t="shared" ref="B460:C460" si="438">+B378</f>
        <v>Cruise</v>
      </c>
      <c r="C460" s="84" t="str">
        <f t="shared" si="438"/>
        <v>(GT) 10,000 - 59,999</v>
      </c>
    </row>
    <row r="461" spans="2:3" ht="14.25" customHeight="1" outlineLevel="1" x14ac:dyDescent="0.25">
      <c r="B461" s="84" t="str">
        <f t="shared" ref="B461:C461" si="439">+B379</f>
        <v>Cruise</v>
      </c>
      <c r="C461" s="84" t="str">
        <f t="shared" si="439"/>
        <v>(GT) 60,000 - 99,999</v>
      </c>
    </row>
    <row r="462" spans="2:3" ht="14.25" customHeight="1" outlineLevel="1" x14ac:dyDescent="0.25">
      <c r="B462" s="84" t="str">
        <f t="shared" ref="B462:C462" si="440">+B380</f>
        <v>Cruise</v>
      </c>
      <c r="C462" s="84" t="str">
        <f t="shared" si="440"/>
        <v>(GT) 100,000 - 149,999</v>
      </c>
    </row>
    <row r="463" spans="2:3" ht="14.25" customHeight="1" outlineLevel="1" x14ac:dyDescent="0.25">
      <c r="B463" s="84" t="str">
        <f t="shared" ref="B463:C463" si="441">+B381</f>
        <v>Cruise</v>
      </c>
      <c r="C463" s="84" t="str">
        <f t="shared" si="441"/>
        <v>(GT) &gt;150,000</v>
      </c>
    </row>
    <row r="464" spans="2:3" ht="14.25" customHeight="1" outlineLevel="1" x14ac:dyDescent="0.25">
      <c r="B464" s="84" t="str">
        <f t="shared" ref="B464:C464" si="442">+B382</f>
        <v>Ferry RoRo and Passenger</v>
      </c>
      <c r="C464" s="84" t="str">
        <f t="shared" si="442"/>
        <v>(GT) 0 - 1,999</v>
      </c>
    </row>
    <row r="465" spans="2:3" ht="14.25" customHeight="1" outlineLevel="1" x14ac:dyDescent="0.25">
      <c r="B465" s="84" t="str">
        <f t="shared" ref="B465:C465" si="443">+B383</f>
        <v>Ferry RoRo and Passenger</v>
      </c>
      <c r="C465" s="84" t="str">
        <f t="shared" si="443"/>
        <v>(GT) 2,000 - 4,999</v>
      </c>
    </row>
    <row r="466" spans="2:3" ht="14.25" customHeight="1" outlineLevel="1" x14ac:dyDescent="0.25">
      <c r="B466" s="84" t="str">
        <f t="shared" ref="B466:C466" si="444">+B384</f>
        <v>Ferry RoRo and Passenger</v>
      </c>
      <c r="C466" s="84" t="str">
        <f t="shared" si="444"/>
        <v>(GT) 5,000 - 9,999</v>
      </c>
    </row>
    <row r="467" spans="2:3" ht="14.25" customHeight="1" outlineLevel="1" x14ac:dyDescent="0.25">
      <c r="B467" s="84" t="str">
        <f t="shared" ref="B467:C467" si="445">+B385</f>
        <v>Ferry RoRo and Passenger</v>
      </c>
      <c r="C467" s="84" t="str">
        <f t="shared" si="445"/>
        <v>(GT) 10,000 - 19,999</v>
      </c>
    </row>
    <row r="468" spans="2:3" ht="14.25" customHeight="1" outlineLevel="1" x14ac:dyDescent="0.25">
      <c r="B468" s="84" t="str">
        <f t="shared" ref="B468:C468" si="446">+B386</f>
        <v>Ferry RoRo and Passenger</v>
      </c>
      <c r="C468" s="84" t="str">
        <f t="shared" si="446"/>
        <v>(GT) &gt;20,000</v>
      </c>
    </row>
    <row r="469" spans="2:3" ht="14.25" customHeight="1" outlineLevel="1" x14ac:dyDescent="0.25">
      <c r="B469" s="84" t="str">
        <f t="shared" ref="B469:C469" si="447">+B387</f>
        <v>Refrigerated Bulk</v>
      </c>
      <c r="C469" s="84" t="str">
        <f t="shared" si="447"/>
        <v>(DWT) 0 - 1,999</v>
      </c>
    </row>
    <row r="470" spans="2:3" ht="14.25" customHeight="1" outlineLevel="1" x14ac:dyDescent="0.25">
      <c r="B470" s="84" t="str">
        <f t="shared" ref="B470:C470" si="448">+B388</f>
        <v>Refrigerated Bulk</v>
      </c>
      <c r="C470" s="84" t="str">
        <f t="shared" si="448"/>
        <v>(DWT) 2,000 - 5,999</v>
      </c>
    </row>
    <row r="471" spans="2:3" ht="14.25" customHeight="1" outlineLevel="1" x14ac:dyDescent="0.25">
      <c r="B471" s="84" t="str">
        <f t="shared" ref="B471:C471" si="449">+B389</f>
        <v>Refrigerated Bulk</v>
      </c>
      <c r="C471" s="84" t="str">
        <f t="shared" si="449"/>
        <v>(DWT) 6,000 - 9,999</v>
      </c>
    </row>
    <row r="472" spans="2:3" ht="14.25" customHeight="1" outlineLevel="1" x14ac:dyDescent="0.25">
      <c r="B472" s="84" t="str">
        <f t="shared" ref="B472:C472" si="450">+B390</f>
        <v>Refrigerated Bulk</v>
      </c>
      <c r="C472" s="84" t="str">
        <f t="shared" si="450"/>
        <v>(DWT) &gt;10,000</v>
      </c>
    </row>
    <row r="473" spans="2:3" ht="14.25" customHeight="1" outlineLevel="1" x14ac:dyDescent="0.25">
      <c r="B473" s="84" t="str">
        <f t="shared" ref="B473:C473" si="451">+B391</f>
        <v>RoRo</v>
      </c>
      <c r="C473" s="84" t="str">
        <f t="shared" si="451"/>
        <v>(DWT) 0 - 4,999</v>
      </c>
    </row>
    <row r="474" spans="2:3" ht="14.25" customHeight="1" outlineLevel="1" x14ac:dyDescent="0.25">
      <c r="B474" s="84" t="str">
        <f t="shared" ref="B474:C474" si="452">+B392</f>
        <v>RoRo</v>
      </c>
      <c r="C474" s="84" t="str">
        <f t="shared" si="452"/>
        <v>(DWT) 5,000 - 9,999</v>
      </c>
    </row>
    <row r="475" spans="2:3" ht="14.25" customHeight="1" outlineLevel="1" x14ac:dyDescent="0.25">
      <c r="B475" s="84" t="str">
        <f t="shared" ref="B475:C475" si="453">+B393</f>
        <v>RoRo</v>
      </c>
      <c r="C475" s="84" t="str">
        <f t="shared" si="453"/>
        <v>(DWT) 10,000 - 14,999</v>
      </c>
    </row>
    <row r="476" spans="2:3" ht="14.25" customHeight="1" outlineLevel="1" x14ac:dyDescent="0.25">
      <c r="B476" s="84" t="str">
        <f t="shared" ref="B476:C476" si="454">+B394</f>
        <v>RoRo</v>
      </c>
      <c r="C476" s="84" t="str">
        <f t="shared" si="454"/>
        <v>(DWT) &gt;15,000</v>
      </c>
    </row>
    <row r="477" spans="2:3" ht="14.25" customHeight="1" outlineLevel="1" x14ac:dyDescent="0.25">
      <c r="B477" s="84" t="str">
        <f t="shared" ref="B477:C477" si="455">+B395</f>
        <v>Vehicle Carrier</v>
      </c>
      <c r="C477" s="84" t="str">
        <f t="shared" si="455"/>
        <v>(GT) 0 - 29,999</v>
      </c>
    </row>
    <row r="478" spans="2:3" ht="14.25" customHeight="1" outlineLevel="1" x14ac:dyDescent="0.25">
      <c r="B478" s="84" t="str">
        <f t="shared" ref="B478:C478" si="456">+B396</f>
        <v>Vehicle Carrier</v>
      </c>
      <c r="C478" s="84" t="str">
        <f t="shared" si="456"/>
        <v>(GT) 30,000 - 49,999</v>
      </c>
    </row>
    <row r="479" spans="2:3" ht="14.25" customHeight="1" outlineLevel="1" x14ac:dyDescent="0.25">
      <c r="B479" s="84" t="str">
        <f t="shared" ref="B479:C479" si="457">+B397</f>
        <v>Vehicle Carrier</v>
      </c>
      <c r="C479" s="84" t="str">
        <f t="shared" si="457"/>
        <v>(GT) &gt;50,000</v>
      </c>
    </row>
    <row r="480" spans="2:3" ht="14.25" customHeight="1" outlineLevel="1" x14ac:dyDescent="0.25">
      <c r="B480" s="84" t="str">
        <f t="shared" ref="B480:C480" si="458">+B398</f>
        <v>Offshore</v>
      </c>
      <c r="C480" s="84" t="str">
        <f t="shared" si="458"/>
        <v>(GT) 0-+</v>
      </c>
    </row>
    <row r="481" spans="2:39" ht="14.25" customHeight="1" outlineLevel="1" x14ac:dyDescent="0.25">
      <c r="B481" s="84" t="str">
        <f t="shared" ref="B481:C481" si="459">+B399</f>
        <v>Bulk Carrier</v>
      </c>
      <c r="C481" s="84" t="str">
        <f t="shared" si="459"/>
        <v>Default</v>
      </c>
    </row>
    <row r="482" spans="2:39" ht="14.25" customHeight="1" outlineLevel="1" x14ac:dyDescent="0.25">
      <c r="B482" s="84" t="str">
        <f t="shared" ref="B482:C482" si="460">+B400</f>
        <v>Chemical Tanker</v>
      </c>
      <c r="C482" s="84" t="str">
        <f t="shared" si="460"/>
        <v>Default</v>
      </c>
    </row>
    <row r="483" spans="2:39" ht="14.25" customHeight="1" outlineLevel="1" x14ac:dyDescent="0.25">
      <c r="B483" s="84" t="str">
        <f t="shared" ref="B483:C483" si="461">+B401</f>
        <v>Container</v>
      </c>
      <c r="C483" s="84" t="str">
        <f t="shared" si="461"/>
        <v>Default</v>
      </c>
    </row>
    <row r="484" spans="2:39" ht="14.25" customHeight="1" outlineLevel="1" x14ac:dyDescent="0.25">
      <c r="B484" s="84" t="str">
        <f t="shared" ref="B484:C484" si="462">+B402</f>
        <v>General Cargo</v>
      </c>
      <c r="C484" s="84" t="str">
        <f t="shared" si="462"/>
        <v>Default</v>
      </c>
    </row>
    <row r="485" spans="2:39" ht="14.25" customHeight="1" outlineLevel="1" x14ac:dyDescent="0.25">
      <c r="B485" s="84" t="str">
        <f t="shared" ref="B485:C485" si="463">+B403</f>
        <v>Liquefied Gas Tanker</v>
      </c>
      <c r="C485" s="84" t="str">
        <f t="shared" si="463"/>
        <v>Default</v>
      </c>
    </row>
    <row r="486" spans="2:39" ht="14.25" customHeight="1" outlineLevel="1" x14ac:dyDescent="0.25">
      <c r="B486" s="84" t="str">
        <f t="shared" ref="B486:C486" si="464">+B404</f>
        <v>Oil Tanker</v>
      </c>
      <c r="C486" s="84" t="str">
        <f t="shared" si="464"/>
        <v>Default</v>
      </c>
    </row>
    <row r="487" spans="2:39" ht="14.25" customHeight="1" outlineLevel="1" x14ac:dyDescent="0.25">
      <c r="B487" s="84" t="str">
        <f t="shared" ref="B487:C487" si="465">+B405</f>
        <v>Other Liquids Tankers</v>
      </c>
      <c r="C487" s="84" t="str">
        <f t="shared" si="465"/>
        <v>Default</v>
      </c>
    </row>
    <row r="488" spans="2:39" ht="14.25" customHeight="1" outlineLevel="1" x14ac:dyDescent="0.25">
      <c r="B488" s="84" t="str">
        <f t="shared" ref="B488:C488" si="466">+B406</f>
        <v>Ferry Passenger Only</v>
      </c>
      <c r="C488" s="84" t="str">
        <f t="shared" si="466"/>
        <v>Default</v>
      </c>
    </row>
    <row r="489" spans="2:39" ht="14.25" customHeight="1" outlineLevel="1" x14ac:dyDescent="0.25">
      <c r="B489" s="84" t="str">
        <f t="shared" ref="B489:C489" si="467">+B407</f>
        <v>Cruise</v>
      </c>
      <c r="C489" s="84" t="str">
        <f t="shared" si="467"/>
        <v>Default</v>
      </c>
    </row>
    <row r="490" spans="2:39" ht="14.25" customHeight="1" outlineLevel="1" x14ac:dyDescent="0.25">
      <c r="B490" s="84" t="str">
        <f t="shared" ref="B490:C490" si="468">+B408</f>
        <v>Ferry RoRo and Passenger</v>
      </c>
      <c r="C490" s="84" t="str">
        <f t="shared" si="468"/>
        <v>Default</v>
      </c>
    </row>
    <row r="491" spans="2:39" ht="14.25" customHeight="1" outlineLevel="1" x14ac:dyDescent="0.25">
      <c r="B491" s="84" t="str">
        <f t="shared" ref="B491:C491" si="469">+B409</f>
        <v>Refrigerated Bulk</v>
      </c>
      <c r="C491" s="84" t="str">
        <f t="shared" si="469"/>
        <v>Default</v>
      </c>
    </row>
    <row r="492" spans="2:39" ht="14.25" customHeight="1" outlineLevel="1" x14ac:dyDescent="0.25">
      <c r="B492" s="84" t="str">
        <f t="shared" ref="B492:C492" si="470">+B410</f>
        <v>RoRo</v>
      </c>
      <c r="C492" s="84" t="str">
        <f t="shared" si="470"/>
        <v>Default</v>
      </c>
    </row>
    <row r="493" spans="2:39" ht="14.25" customHeight="1" outlineLevel="1" x14ac:dyDescent="0.25">
      <c r="B493" s="84" t="str">
        <f t="shared" ref="B493:C493" si="471">+B411</f>
        <v>Vehicle Carrier</v>
      </c>
      <c r="C493" s="84" t="str">
        <f t="shared" si="471"/>
        <v>Default</v>
      </c>
    </row>
    <row r="494" spans="2:39" ht="14.25" customHeight="1" outlineLevel="1" x14ac:dyDescent="0.25">
      <c r="B494" s="84" t="str">
        <f t="shared" ref="B494:C494" si="472">+B412</f>
        <v>Offshore</v>
      </c>
      <c r="C494" s="84" t="str">
        <f t="shared" si="472"/>
        <v>Default</v>
      </c>
    </row>
    <row r="495" spans="2:39" ht="14.25" customHeight="1" x14ac:dyDescent="0.25"/>
    <row r="496" spans="2:39" ht="14.25" customHeight="1" x14ac:dyDescent="0.25">
      <c r="B496" s="135" t="s">
        <v>103</v>
      </c>
      <c r="C496" s="135"/>
      <c r="D496" s="100"/>
      <c r="E496" s="100"/>
      <c r="F496" s="100"/>
      <c r="G496" s="100"/>
      <c r="H496" s="100"/>
      <c r="I496" s="100"/>
      <c r="J496" s="100"/>
      <c r="K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row>
    <row r="497" spans="2:39" ht="14.25" customHeight="1" x14ac:dyDescent="0.25">
      <c r="B497" s="137" t="s">
        <v>304</v>
      </c>
      <c r="C497" s="137"/>
      <c r="D497" s="138">
        <v>2015</v>
      </c>
      <c r="E497" s="136">
        <v>2016</v>
      </c>
      <c r="F497" s="136">
        <v>2017</v>
      </c>
      <c r="G497" s="136">
        <v>2018</v>
      </c>
      <c r="H497" s="136">
        <v>2019</v>
      </c>
      <c r="I497" s="138">
        <v>2020</v>
      </c>
      <c r="J497" s="136">
        <v>2021</v>
      </c>
      <c r="K497" s="136">
        <v>2022</v>
      </c>
      <c r="L497" s="136">
        <v>2023</v>
      </c>
      <c r="M497" s="136">
        <v>2024</v>
      </c>
      <c r="N497" s="138">
        <v>2025</v>
      </c>
      <c r="O497" s="136">
        <v>2026</v>
      </c>
      <c r="P497" s="136">
        <v>2027</v>
      </c>
      <c r="Q497" s="136">
        <v>2028</v>
      </c>
      <c r="R497" s="136">
        <v>2029</v>
      </c>
      <c r="S497" s="138">
        <v>2030</v>
      </c>
      <c r="T497" s="136">
        <v>2031</v>
      </c>
      <c r="U497" s="136">
        <v>2032</v>
      </c>
      <c r="V497" s="136">
        <v>2033</v>
      </c>
      <c r="W497" s="136">
        <v>2034</v>
      </c>
      <c r="X497" s="138">
        <v>2035</v>
      </c>
      <c r="Y497" s="136">
        <v>2036</v>
      </c>
      <c r="Z497" s="136">
        <v>2037</v>
      </c>
      <c r="AA497" s="136">
        <v>2038</v>
      </c>
      <c r="AB497" s="136">
        <v>2039</v>
      </c>
      <c r="AC497" s="138">
        <v>2040</v>
      </c>
      <c r="AD497" s="136">
        <v>2041</v>
      </c>
      <c r="AE497" s="136">
        <v>2042</v>
      </c>
      <c r="AF497" s="136">
        <v>2043</v>
      </c>
      <c r="AG497" s="136">
        <v>2044</v>
      </c>
      <c r="AH497" s="138">
        <v>2045</v>
      </c>
      <c r="AI497" s="136">
        <v>2046</v>
      </c>
      <c r="AJ497" s="136">
        <v>2047</v>
      </c>
      <c r="AK497" s="136">
        <v>2048</v>
      </c>
      <c r="AL497" s="136">
        <v>2049</v>
      </c>
      <c r="AM497" s="138">
        <v>2050</v>
      </c>
    </row>
    <row r="498" spans="2:39" ht="14.25" customHeight="1" outlineLevel="1" x14ac:dyDescent="0.25">
      <c r="B498" s="84" t="str">
        <f t="shared" ref="B498:C498" si="473">+B416</f>
        <v>Bulk Carrier</v>
      </c>
      <c r="C498" s="84" t="str">
        <f t="shared" si="473"/>
        <v>(DWT) 0 - 9,999</v>
      </c>
      <c r="G498" s="155">
        <v>44.904411004879002</v>
      </c>
      <c r="H498" s="155">
        <v>43.167886099067012</v>
      </c>
      <c r="I498" s="155">
        <v>41.522678469343511</v>
      </c>
      <c r="J498" s="155">
        <v>39.880911687506583</v>
      </c>
      <c r="K498" s="155">
        <v>38.305145033263479</v>
      </c>
      <c r="L498" s="155">
        <v>36.795726950219262</v>
      </c>
      <c r="M498" s="155">
        <v>35.353005881978852</v>
      </c>
      <c r="N498" s="155">
        <v>33.977330272147228</v>
      </c>
      <c r="O498" s="155">
        <v>32.670927123198645</v>
      </c>
      <c r="P498" s="155">
        <v>31.443537673083899</v>
      </c>
      <c r="Q498" s="155">
        <v>30.306781718623114</v>
      </c>
      <c r="R498" s="155">
        <v>29.272279056636417</v>
      </c>
      <c r="S498" s="155">
        <v>28.35164948394393</v>
      </c>
      <c r="T498" s="155">
        <v>27.545751999198146</v>
      </c>
      <c r="U498" s="155">
        <v>26.812402408381583</v>
      </c>
      <c r="V498" s="155">
        <v>26.098655719309171</v>
      </c>
      <c r="W498" s="155">
        <v>25.351566939795894</v>
      </c>
      <c r="X498" s="155">
        <v>24.51819107765672</v>
      </c>
      <c r="Y498" s="155">
        <v>23.565718254735462</v>
      </c>
      <c r="Z498" s="155">
        <v>22.541879048991646</v>
      </c>
      <c r="AA498" s="155">
        <v>21.514539152413526</v>
      </c>
      <c r="AB498" s="155">
        <v>20.551564256989554</v>
      </c>
      <c r="AC498" s="155">
        <v>19.720820054707989</v>
      </c>
      <c r="AD498" s="155">
        <v>19.045878157574602</v>
      </c>
      <c r="AE498" s="155">
        <v>18.406917144063446</v>
      </c>
      <c r="AF498" s="155">
        <v>17.774954658262676</v>
      </c>
      <c r="AG498" s="155">
        <v>17.154791630659616</v>
      </c>
      <c r="AH498" s="155">
        <v>16.551228991741521</v>
      </c>
      <c r="AI498" s="155">
        <v>15.968837971502458</v>
      </c>
      <c r="AJ498" s="155">
        <v>15.411270997963033</v>
      </c>
      <c r="AK498" s="155">
        <v>14.881950798650491</v>
      </c>
      <c r="AL498" s="155">
        <v>14.384300101092178</v>
      </c>
      <c r="AM498" s="155">
        <v>13.921741632815337</v>
      </c>
    </row>
    <row r="499" spans="2:39" ht="14.25" customHeight="1" outlineLevel="1" x14ac:dyDescent="0.25">
      <c r="B499" s="84" t="str">
        <f t="shared" ref="B499:C499" si="474">+B417</f>
        <v>Bulk Carrier</v>
      </c>
      <c r="C499" s="84" t="str">
        <f t="shared" si="474"/>
        <v>(DWT) 10,000 - 34,999</v>
      </c>
      <c r="G499" s="155">
        <v>12.789561087962401</v>
      </c>
      <c r="H499" s="155">
        <v>12.294968444018412</v>
      </c>
      <c r="I499" s="155">
        <v>11.826384556336548</v>
      </c>
      <c r="J499" s="155">
        <v>11.358780682271496</v>
      </c>
      <c r="K499" s="155">
        <v>10.909974798087276</v>
      </c>
      <c r="L499" s="155">
        <v>10.480066146612666</v>
      </c>
      <c r="M499" s="155">
        <v>10.069153970676403</v>
      </c>
      <c r="N499" s="155">
        <v>9.6773375131072399</v>
      </c>
      <c r="O499" s="155">
        <v>9.3052510631331167</v>
      </c>
      <c r="P499" s="155">
        <v>8.9556690955785818</v>
      </c>
      <c r="Q499" s="155">
        <v>8.6319011316673837</v>
      </c>
      <c r="R499" s="155">
        <v>8.3372566926232778</v>
      </c>
      <c r="S499" s="155">
        <v>8.0750452996700126</v>
      </c>
      <c r="T499" s="155">
        <v>7.8455116106372902</v>
      </c>
      <c r="U499" s="155">
        <v>7.636640829778778</v>
      </c>
      <c r="V499" s="155">
        <v>7.4333532979541053</v>
      </c>
      <c r="W499" s="155">
        <v>7.2205693560229181</v>
      </c>
      <c r="X499" s="155">
        <v>6.9832093448448571</v>
      </c>
      <c r="Y499" s="155">
        <v>6.7119284376740262</v>
      </c>
      <c r="Z499" s="155">
        <v>6.4203211373424693</v>
      </c>
      <c r="AA499" s="155">
        <v>6.1277167790766587</v>
      </c>
      <c r="AB499" s="155">
        <v>5.8534446981031225</v>
      </c>
      <c r="AC499" s="155">
        <v>5.6168342296483367</v>
      </c>
      <c r="AD499" s="155">
        <v>5.4245989807932791</v>
      </c>
      <c r="AE499" s="155">
        <v>5.2426117164632924</v>
      </c>
      <c r="AF499" s="155">
        <v>5.062617755144629</v>
      </c>
      <c r="AG499" s="155">
        <v>4.8859844857501544</v>
      </c>
      <c r="AH499" s="155">
        <v>4.7140792971927086</v>
      </c>
      <c r="AI499" s="155">
        <v>4.5482041556699979</v>
      </c>
      <c r="AJ499" s="155">
        <v>4.3893993365189807</v>
      </c>
      <c r="AK499" s="155">
        <v>4.2386396923614242</v>
      </c>
      <c r="AL499" s="155">
        <v>4.0969000758191303</v>
      </c>
      <c r="AM499" s="155">
        <v>3.9651553395138657</v>
      </c>
    </row>
    <row r="500" spans="2:39" ht="14.25" customHeight="1" outlineLevel="1" x14ac:dyDescent="0.25">
      <c r="B500" s="84" t="str">
        <f t="shared" ref="B500:C500" si="475">+B418</f>
        <v>Bulk Carrier</v>
      </c>
      <c r="C500" s="84" t="str">
        <f t="shared" si="475"/>
        <v>(DWT) 35,000 - 59,999</v>
      </c>
      <c r="G500" s="155">
        <v>9.4845566867358695</v>
      </c>
      <c r="H500" s="155">
        <v>9.1177738131043018</v>
      </c>
      <c r="I500" s="155">
        <v>8.7702786633768621</v>
      </c>
      <c r="J500" s="155">
        <v>8.4235102778158009</v>
      </c>
      <c r="K500" s="155">
        <v>8.0906822143185888</v>
      </c>
      <c r="L500" s="155">
        <v>7.7718680699562093</v>
      </c>
      <c r="M500" s="155">
        <v>7.4671414417996234</v>
      </c>
      <c r="N500" s="155">
        <v>7.1765759269197975</v>
      </c>
      <c r="O500" s="155">
        <v>6.9006419051911347</v>
      </c>
      <c r="P500" s="155">
        <v>6.6413968877016494</v>
      </c>
      <c r="Q500" s="155">
        <v>6.4012951683428012</v>
      </c>
      <c r="R500" s="155">
        <v>6.1827910410060483</v>
      </c>
      <c r="S500" s="155">
        <v>5.9883387995828476</v>
      </c>
      <c r="T500" s="155">
        <v>5.8181198788416593</v>
      </c>
      <c r="U500" s="155">
        <v>5.6632242770590535</v>
      </c>
      <c r="V500" s="155">
        <v>5.5124691333886062</v>
      </c>
      <c r="W500" s="155">
        <v>5.3546715869839083</v>
      </c>
      <c r="X500" s="155">
        <v>5.1786487769985472</v>
      </c>
      <c r="Y500" s="155">
        <v>4.9774707127636004</v>
      </c>
      <c r="Z500" s="155">
        <v>4.7612188843201819</v>
      </c>
      <c r="AA500" s="155">
        <v>4.5442276518868727</v>
      </c>
      <c r="AB500" s="155">
        <v>4.3408313756822965</v>
      </c>
      <c r="AC500" s="155">
        <v>4.1653644159250343</v>
      </c>
      <c r="AD500" s="155">
        <v>4.0228054881858615</v>
      </c>
      <c r="AE500" s="155">
        <v>3.8878463200853757</v>
      </c>
      <c r="AF500" s="155">
        <v>3.7543653571613396</v>
      </c>
      <c r="AG500" s="155">
        <v>3.6233766355927646</v>
      </c>
      <c r="AH500" s="155">
        <v>3.4958941915586457</v>
      </c>
      <c r="AI500" s="155">
        <v>3.3728835446824807</v>
      </c>
      <c r="AJ500" s="155">
        <v>3.2551161483656283</v>
      </c>
      <c r="AK500" s="155">
        <v>3.1433149394539099</v>
      </c>
      <c r="AL500" s="155">
        <v>3.038202854793171</v>
      </c>
      <c r="AM500" s="155">
        <v>2.9405028312292334</v>
      </c>
    </row>
    <row r="501" spans="2:39" ht="14.25" customHeight="1" outlineLevel="1" x14ac:dyDescent="0.25">
      <c r="B501" s="84" t="str">
        <f t="shared" ref="B501:C501" si="476">+B419</f>
        <v>Bulk Carrier</v>
      </c>
      <c r="C501" s="84" t="str">
        <f t="shared" si="476"/>
        <v>(DWT) 60,000 - 99,999</v>
      </c>
      <c r="G501" s="155">
        <v>7.8383824580713304</v>
      </c>
      <c r="H501" s="155">
        <v>7.5352597568685074</v>
      </c>
      <c r="I501" s="155">
        <v>7.2480771319074844</v>
      </c>
      <c r="J501" s="155">
        <v>6.9614951312751518</v>
      </c>
      <c r="K501" s="155">
        <v>6.6864339195983993</v>
      </c>
      <c r="L501" s="155">
        <v>6.4229543201723223</v>
      </c>
      <c r="M501" s="155">
        <v>6.1711171562919889</v>
      </c>
      <c r="N501" s="155">
        <v>5.9309832512524787</v>
      </c>
      <c r="O501" s="155">
        <v>5.7029413440827099</v>
      </c>
      <c r="P501" s="155">
        <v>5.4886918367468729</v>
      </c>
      <c r="Q501" s="155">
        <v>5.2902630469430072</v>
      </c>
      <c r="R501" s="155">
        <v>5.1096832923691515</v>
      </c>
      <c r="S501" s="155">
        <v>4.9489808907233428</v>
      </c>
      <c r="T501" s="155">
        <v>4.8083057862943193</v>
      </c>
      <c r="U501" s="155">
        <v>4.6802944297336966</v>
      </c>
      <c r="V501" s="155">
        <v>4.5557048982837953</v>
      </c>
      <c r="W501" s="155">
        <v>4.425295269186944</v>
      </c>
      <c r="X501" s="155">
        <v>4.2798236196854731</v>
      </c>
      <c r="Y501" s="155">
        <v>4.1135627535499726</v>
      </c>
      <c r="Z501" s="155">
        <v>3.9348443806641544</v>
      </c>
      <c r="AA501" s="155">
        <v>3.7555149374399734</v>
      </c>
      <c r="AB501" s="155">
        <v>3.5874208602894186</v>
      </c>
      <c r="AC501" s="155">
        <v>3.4424085856244475</v>
      </c>
      <c r="AD501" s="155">
        <v>3.3245927049945263</v>
      </c>
      <c r="AE501" s="155">
        <v>3.2130575420201559</v>
      </c>
      <c r="AF501" s="155">
        <v>3.1027440215439221</v>
      </c>
      <c r="AG501" s="155">
        <v>2.994490179929564</v>
      </c>
      <c r="AH501" s="155">
        <v>2.8891340535408041</v>
      </c>
      <c r="AI501" s="155">
        <v>2.7874735828960797</v>
      </c>
      <c r="AJ501" s="155">
        <v>2.6901463251325501</v>
      </c>
      <c r="AK501" s="155">
        <v>2.5977497415420552</v>
      </c>
      <c r="AL501" s="155">
        <v>2.5108812934164528</v>
      </c>
      <c r="AM501" s="155">
        <v>2.4301384420475842</v>
      </c>
    </row>
    <row r="502" spans="2:39" ht="14.25" customHeight="1" outlineLevel="1" x14ac:dyDescent="0.25">
      <c r="B502" s="84" t="str">
        <f t="shared" ref="B502:C502" si="477">+B420</f>
        <v>Bulk Carrier</v>
      </c>
      <c r="C502" s="84" t="str">
        <f t="shared" si="477"/>
        <v>(DWT) 100,000 - 199,999</v>
      </c>
      <c r="G502" s="155">
        <v>5.3375370075620996</v>
      </c>
      <c r="H502" s="155">
        <v>5.1311259726123764</v>
      </c>
      <c r="I502" s="155">
        <v>4.9355693132049394</v>
      </c>
      <c r="J502" s="155">
        <v>4.7404216482040873</v>
      </c>
      <c r="K502" s="155">
        <v>4.5531190504394479</v>
      </c>
      <c r="L502" s="155">
        <v>4.3737029374598881</v>
      </c>
      <c r="M502" s="155">
        <v>4.2022147268142565</v>
      </c>
      <c r="N502" s="155">
        <v>4.0386958360514083</v>
      </c>
      <c r="O502" s="155">
        <v>3.8834109765405889</v>
      </c>
      <c r="P502" s="155">
        <v>3.7375180349325374</v>
      </c>
      <c r="Q502" s="155">
        <v>3.6023981916983892</v>
      </c>
      <c r="R502" s="155">
        <v>3.4794326273092793</v>
      </c>
      <c r="S502" s="155">
        <v>3.3700025222363426</v>
      </c>
      <c r="T502" s="155">
        <v>3.2742099808607423</v>
      </c>
      <c r="U502" s="155">
        <v>3.1870408032038164</v>
      </c>
      <c r="V502" s="155">
        <v>3.1022017131969353</v>
      </c>
      <c r="W502" s="155">
        <v>3.0133994347714759</v>
      </c>
      <c r="X502" s="155">
        <v>2.9143406918588139</v>
      </c>
      <c r="Y502" s="155">
        <v>2.8011255571477278</v>
      </c>
      <c r="Z502" s="155">
        <v>2.6794274983566475</v>
      </c>
      <c r="AA502" s="155">
        <v>2.5573133319613919</v>
      </c>
      <c r="AB502" s="155">
        <v>2.4428498744378042</v>
      </c>
      <c r="AC502" s="155">
        <v>2.3441039422617043</v>
      </c>
      <c r="AD502" s="155">
        <v>2.2638773615475687</v>
      </c>
      <c r="AE502" s="155">
        <v>2.1879276278870026</v>
      </c>
      <c r="AF502" s="155">
        <v>2.1128097702006814</v>
      </c>
      <c r="AG502" s="155">
        <v>2.0390944483318916</v>
      </c>
      <c r="AH502" s="155">
        <v>1.9673523221239086</v>
      </c>
      <c r="AI502" s="155">
        <v>1.8981267482028947</v>
      </c>
      <c r="AJ502" s="155">
        <v>1.8318518703264715</v>
      </c>
      <c r="AK502" s="155">
        <v>1.7689345290351255</v>
      </c>
      <c r="AL502" s="155">
        <v>1.709781564869356</v>
      </c>
      <c r="AM502" s="155">
        <v>1.6547998183696497</v>
      </c>
    </row>
    <row r="503" spans="2:39" ht="14.25" customHeight="1" outlineLevel="1" x14ac:dyDescent="0.25">
      <c r="B503" s="84" t="str">
        <f t="shared" ref="B503:C503" si="478">+B421</f>
        <v>Bulk Carrier</v>
      </c>
      <c r="C503" s="84" t="str">
        <f t="shared" si="478"/>
        <v>(DWT) &gt;200,000</v>
      </c>
      <c r="G503" s="155">
        <v>4.77500385734802</v>
      </c>
      <c r="H503" s="155">
        <v>4.5903468729209838</v>
      </c>
      <c r="I503" s="155">
        <v>4.4154003008077334</v>
      </c>
      <c r="J503" s="155">
        <v>4.2408196184047195</v>
      </c>
      <c r="K503" s="155">
        <v>4.0732571967202738</v>
      </c>
      <c r="L503" s="155">
        <v>3.9127500882292199</v>
      </c>
      <c r="M503" s="155">
        <v>3.7593353454063667</v>
      </c>
      <c r="N503" s="155">
        <v>3.6130500207265297</v>
      </c>
      <c r="O503" s="155">
        <v>3.4741309271256067</v>
      </c>
      <c r="P503" s="155">
        <v>3.3436139193837748</v>
      </c>
      <c r="Q503" s="155">
        <v>3.2227346127423004</v>
      </c>
      <c r="R503" s="155">
        <v>3.1127286224424489</v>
      </c>
      <c r="S503" s="155">
        <v>3.0148315637254854</v>
      </c>
      <c r="T503" s="155">
        <v>2.9291347799981571</v>
      </c>
      <c r="U503" s="155">
        <v>2.8511525273291891</v>
      </c>
      <c r="V503" s="155">
        <v>2.7752547899527911</v>
      </c>
      <c r="W503" s="155">
        <v>2.6958115521031787</v>
      </c>
      <c r="X503" s="155">
        <v>2.6071927980145677</v>
      </c>
      <c r="Y503" s="155">
        <v>2.5059096211129934</v>
      </c>
      <c r="Z503" s="155">
        <v>2.3970375515918132</v>
      </c>
      <c r="AA503" s="155">
        <v>2.2877932288361924</v>
      </c>
      <c r="AB503" s="155">
        <v>2.1853932922313195</v>
      </c>
      <c r="AC503" s="155">
        <v>2.0970543811623608</v>
      </c>
      <c r="AD503" s="155">
        <v>2.0252830319746931</v>
      </c>
      <c r="AE503" s="155">
        <v>1.9573377848166966</v>
      </c>
      <c r="AF503" s="155">
        <v>1.8901367406460012</v>
      </c>
      <c r="AG503" s="155">
        <v>1.8241904163825013</v>
      </c>
      <c r="AH503" s="155">
        <v>1.7600093289460819</v>
      </c>
      <c r="AI503" s="155">
        <v>1.6980795695773592</v>
      </c>
      <c r="AJ503" s="155">
        <v>1.6387895267997947</v>
      </c>
      <c r="AK503" s="155">
        <v>1.5825031634575613</v>
      </c>
      <c r="AL503" s="155">
        <v>1.5295844423948421</v>
      </c>
      <c r="AM503" s="155">
        <v>1.4803973264558106</v>
      </c>
    </row>
    <row r="504" spans="2:39" ht="14.25" customHeight="1" outlineLevel="1" x14ac:dyDescent="0.25">
      <c r="B504" s="84" t="str">
        <f t="shared" ref="B504:C504" si="479">+B422</f>
        <v>Chemical Tanker</v>
      </c>
      <c r="C504" s="84" t="str">
        <f t="shared" si="479"/>
        <v>(DWT) 0 - 4,999</v>
      </c>
      <c r="G504" s="155">
        <v>82.731353599949699</v>
      </c>
      <c r="H504" s="155">
        <v>79.532000734543189</v>
      </c>
      <c r="I504" s="155">
        <v>76.500889734218489</v>
      </c>
      <c r="J504" s="155">
        <v>73.476118111180298</v>
      </c>
      <c r="K504" s="155">
        <v>70.572944339475967</v>
      </c>
      <c r="L504" s="155">
        <v>67.792010387465751</v>
      </c>
      <c r="M504" s="155">
        <v>65.133958223509609</v>
      </c>
      <c r="N504" s="155">
        <v>62.599429815967632</v>
      </c>
      <c r="O504" s="155">
        <v>60.19252816775294</v>
      </c>
      <c r="P504" s="155">
        <v>57.931200419989857</v>
      </c>
      <c r="Q504" s="155">
        <v>55.836854748355833</v>
      </c>
      <c r="R504" s="155">
        <v>53.930899328528341</v>
      </c>
      <c r="S504" s="155">
        <v>52.234742336184816</v>
      </c>
      <c r="T504" s="155">
        <v>50.749966380242107</v>
      </c>
      <c r="U504" s="155">
        <v>49.398851802575535</v>
      </c>
      <c r="V504" s="155">
        <v>48.083853378299864</v>
      </c>
      <c r="W504" s="155">
        <v>46.707425882529961</v>
      </c>
      <c r="X504" s="155">
        <v>45.172024090380681</v>
      </c>
      <c r="Y504" s="155">
        <v>43.417199471951129</v>
      </c>
      <c r="Z504" s="155">
        <v>41.530890277278026</v>
      </c>
      <c r="AA504" s="155">
        <v>39.638131451382158</v>
      </c>
      <c r="AB504" s="155">
        <v>37.863957939284674</v>
      </c>
      <c r="AC504" s="155">
        <v>36.333404686006354</v>
      </c>
      <c r="AD504" s="155">
        <v>35.089899749596071</v>
      </c>
      <c r="AE504" s="155">
        <v>33.91268556590196</v>
      </c>
      <c r="AF504" s="155">
        <v>32.748365386554632</v>
      </c>
      <c r="AG504" s="155">
        <v>31.605784388873371</v>
      </c>
      <c r="AH504" s="155">
        <v>30.493787750177315</v>
      </c>
      <c r="AI504" s="155">
        <v>29.420797450324628</v>
      </c>
      <c r="AJ504" s="155">
        <v>28.393542679328256</v>
      </c>
      <c r="AK504" s="155">
        <v>27.418329429739845</v>
      </c>
      <c r="AL504" s="155">
        <v>26.501463694111219</v>
      </c>
      <c r="AM504" s="155">
        <v>25.649251464994027</v>
      </c>
    </row>
    <row r="505" spans="2:39" ht="14.25" customHeight="1" outlineLevel="1" x14ac:dyDescent="0.25">
      <c r="B505" s="84" t="str">
        <f t="shared" ref="B505:C505" si="480">+B423</f>
        <v>Chemical Tanker</v>
      </c>
      <c r="C505" s="84" t="str">
        <f t="shared" si="480"/>
        <v>(DWT) 5,000 - 9,999</v>
      </c>
      <c r="G505" s="155">
        <v>39.923914865838199</v>
      </c>
      <c r="H505" s="155">
        <v>38.379993657418098</v>
      </c>
      <c r="I505" s="155">
        <v>36.917261425197708</v>
      </c>
      <c r="J505" s="155">
        <v>35.457588405090689</v>
      </c>
      <c r="K505" s="155">
        <v>34.056595221022583</v>
      </c>
      <c r="L505" s="155">
        <v>32.714591669570446</v>
      </c>
      <c r="M505" s="155">
        <v>31.431887547311209</v>
      </c>
      <c r="N505" s="155">
        <v>30.208792650821859</v>
      </c>
      <c r="O505" s="155">
        <v>29.04728697839651</v>
      </c>
      <c r="P505" s="155">
        <v>27.956031335197341</v>
      </c>
      <c r="Q505" s="155">
        <v>26.945356728103707</v>
      </c>
      <c r="R505" s="155">
        <v>26.025594163994977</v>
      </c>
      <c r="S505" s="155">
        <v>25.207074649750503</v>
      </c>
      <c r="T505" s="155">
        <v>24.490561909652698</v>
      </c>
      <c r="U505" s="155">
        <v>23.838550537596699</v>
      </c>
      <c r="V505" s="155">
        <v>23.203967844880726</v>
      </c>
      <c r="W505" s="155">
        <v>22.539741142803056</v>
      </c>
      <c r="X505" s="155">
        <v>21.798797742661943</v>
      </c>
      <c r="Y505" s="155">
        <v>20.951966817962784</v>
      </c>
      <c r="Z505" s="155">
        <v>20.041684991039762</v>
      </c>
      <c r="AA505" s="155">
        <v>19.128290746434093</v>
      </c>
      <c r="AB505" s="155">
        <v>18.272122568687173</v>
      </c>
      <c r="AC505" s="155">
        <v>17.533518942340216</v>
      </c>
      <c r="AD505" s="155">
        <v>16.933437074266877</v>
      </c>
      <c r="AE505" s="155">
        <v>16.365345331492716</v>
      </c>
      <c r="AF505" s="155">
        <v>15.803475886667524</v>
      </c>
      <c r="AG505" s="155">
        <v>15.252097183264093</v>
      </c>
      <c r="AH505" s="155">
        <v>14.715477664755131</v>
      </c>
      <c r="AI505" s="155">
        <v>14.197681550958501</v>
      </c>
      <c r="AJ505" s="155">
        <v>13.701956167071996</v>
      </c>
      <c r="AK505" s="155">
        <v>13.231344614638399</v>
      </c>
      <c r="AL505" s="155">
        <v>12.788889995200581</v>
      </c>
      <c r="AM505" s="155">
        <v>12.377635410301323</v>
      </c>
    </row>
    <row r="506" spans="2:39" ht="14.25" customHeight="1" outlineLevel="1" x14ac:dyDescent="0.25">
      <c r="B506" s="84" t="str">
        <f t="shared" ref="B506:C506" si="481">+B424</f>
        <v>Chemical Tanker</v>
      </c>
      <c r="C506" s="84" t="str">
        <f t="shared" si="481"/>
        <v>(DWT) 10,000 - 19,999</v>
      </c>
      <c r="G506" s="155">
        <v>27.1794962789543</v>
      </c>
      <c r="H506" s="155">
        <v>26.128421982251012</v>
      </c>
      <c r="I506" s="155">
        <v>25.132619706939607</v>
      </c>
      <c r="J506" s="155">
        <v>24.138900089216548</v>
      </c>
      <c r="K506" s="155">
        <v>23.185128667721958</v>
      </c>
      <c r="L506" s="155">
        <v>22.271516346495229</v>
      </c>
      <c r="M506" s="155">
        <v>21.398274029575656</v>
      </c>
      <c r="N506" s="155">
        <v>20.565612621002586</v>
      </c>
      <c r="O506" s="155">
        <v>19.774880068652564</v>
      </c>
      <c r="P506" s="155">
        <v>19.031972495750722</v>
      </c>
      <c r="Q506" s="155">
        <v>18.343923069359423</v>
      </c>
      <c r="R506" s="155">
        <v>17.71776495654105</v>
      </c>
      <c r="S506" s="155">
        <v>17.160531324357965</v>
      </c>
      <c r="T506" s="155">
        <v>16.67274210281608</v>
      </c>
      <c r="U506" s="155">
        <v>16.228864273695784</v>
      </c>
      <c r="V506" s="155">
        <v>15.796851581721006</v>
      </c>
      <c r="W506" s="155">
        <v>15.344657771615726</v>
      </c>
      <c r="X506" s="155">
        <v>14.840236588103911</v>
      </c>
      <c r="Y506" s="155">
        <v>14.263729047595683</v>
      </c>
      <c r="Z506" s="155">
        <v>13.644025253245992</v>
      </c>
      <c r="AA506" s="155">
        <v>13.022202579895874</v>
      </c>
      <c r="AB506" s="155">
        <v>12.439338402386488</v>
      </c>
      <c r="AC506" s="155">
        <v>11.936510095558873</v>
      </c>
      <c r="AD506" s="155">
        <v>11.527984955798013</v>
      </c>
      <c r="AE506" s="155">
        <v>11.141238128471041</v>
      </c>
      <c r="AF506" s="155">
        <v>10.758727331716697</v>
      </c>
      <c r="AG506" s="155">
        <v>10.383358446480658</v>
      </c>
      <c r="AH506" s="155">
        <v>10.018037353708552</v>
      </c>
      <c r="AI506" s="155">
        <v>9.6655309024878875</v>
      </c>
      <c r="AJ506" s="155">
        <v>9.3280498144732604</v>
      </c>
      <c r="AK506" s="155">
        <v>9.0076657794610338</v>
      </c>
      <c r="AL506" s="155">
        <v>8.7064504872476345</v>
      </c>
      <c r="AM506" s="155">
        <v>8.4264756276294275</v>
      </c>
    </row>
    <row r="507" spans="2:39" ht="14.25" customHeight="1" outlineLevel="1" x14ac:dyDescent="0.25">
      <c r="B507" s="84" t="str">
        <f t="shared" ref="B507:C507" si="482">+B425</f>
        <v>Chemical Tanker</v>
      </c>
      <c r="C507" s="84" t="str">
        <f t="shared" si="482"/>
        <v>(DWT) 20,000 - 39,999</v>
      </c>
      <c r="G507" s="155">
        <v>16.8088033859317</v>
      </c>
      <c r="H507" s="155">
        <v>16.158780257615955</v>
      </c>
      <c r="I507" s="155">
        <v>15.542939386792547</v>
      </c>
      <c r="J507" s="155">
        <v>14.928386508269046</v>
      </c>
      <c r="K507" s="155">
        <v>14.338539068328194</v>
      </c>
      <c r="L507" s="155">
        <v>13.77352749781002</v>
      </c>
      <c r="M507" s="155">
        <v>13.233482227554511</v>
      </c>
      <c r="N507" s="155">
        <v>12.718533688401665</v>
      </c>
      <c r="O507" s="155">
        <v>12.229515501055817</v>
      </c>
      <c r="P507" s="155">
        <v>11.770074045678438</v>
      </c>
      <c r="Q507" s="155">
        <v>11.344558892295346</v>
      </c>
      <c r="R507" s="155">
        <v>10.957319610932366</v>
      </c>
      <c r="S507" s="155">
        <v>10.61270577161531</v>
      </c>
      <c r="T507" s="155">
        <v>10.311038918244559</v>
      </c>
      <c r="U507" s="155">
        <v>10.03652849021891</v>
      </c>
      <c r="V507" s="155">
        <v>9.7693559008117283</v>
      </c>
      <c r="W507" s="155">
        <v>9.4897025632964009</v>
      </c>
      <c r="X507" s="155">
        <v>9.1777498909463127</v>
      </c>
      <c r="Y507" s="155">
        <v>8.8212163555395744</v>
      </c>
      <c r="Z507" s="155">
        <v>8.4379686628733364</v>
      </c>
      <c r="AA507" s="155">
        <v>8.0534105772494371</v>
      </c>
      <c r="AB507" s="155">
        <v>7.692945862969788</v>
      </c>
      <c r="AC507" s="155">
        <v>7.3819782843362258</v>
      </c>
      <c r="AD507" s="155">
        <v>7.1293312638773623</v>
      </c>
      <c r="AE507" s="155">
        <v>6.8901527554181898</v>
      </c>
      <c r="AF507" s="155">
        <v>6.6535939645689863</v>
      </c>
      <c r="AG507" s="155">
        <v>6.4214519953296767</v>
      </c>
      <c r="AH507" s="155">
        <v>6.195523951700153</v>
      </c>
      <c r="AI507" s="155">
        <v>5.9775209552491599</v>
      </c>
      <c r="AJ507" s="155">
        <v>5.7688101978205664</v>
      </c>
      <c r="AK507" s="155">
        <v>5.5706728888270245</v>
      </c>
      <c r="AL507" s="155">
        <v>5.3843902376812256</v>
      </c>
      <c r="AM507" s="155">
        <v>5.211243453795821</v>
      </c>
    </row>
    <row r="508" spans="2:39" ht="14.25" customHeight="1" outlineLevel="1" x14ac:dyDescent="0.25">
      <c r="B508" s="84" t="str">
        <f t="shared" ref="B508:C508" si="483">+B426</f>
        <v>Chemical Tanker</v>
      </c>
      <c r="C508" s="84" t="str">
        <f t="shared" si="483"/>
        <v>(DWT) &gt;40,000</v>
      </c>
      <c r="G508" s="155">
        <v>12.940624456696799</v>
      </c>
      <c r="H508" s="155">
        <v>12.44018995231432</v>
      </c>
      <c r="I508" s="155">
        <v>11.966071405536569</v>
      </c>
      <c r="J508" s="155">
        <v>11.492944447765696</v>
      </c>
      <c r="K508" s="155">
        <v>11.038837511551122</v>
      </c>
      <c r="L508" s="155">
        <v>10.603851011924167</v>
      </c>
      <c r="M508" s="155">
        <v>10.188085363916112</v>
      </c>
      <c r="N508" s="155">
        <v>9.7916409825582509</v>
      </c>
      <c r="O508" s="155">
        <v>9.4151596489593548</v>
      </c>
      <c r="P508" s="155">
        <v>9.0614486085379404</v>
      </c>
      <c r="Q508" s="155">
        <v>8.7338564727900163</v>
      </c>
      <c r="R508" s="155">
        <v>8.4357318532115873</v>
      </c>
      <c r="S508" s="155">
        <v>8.1704233612986599</v>
      </c>
      <c r="T508" s="155">
        <v>7.9381785446467132</v>
      </c>
      <c r="U508" s="155">
        <v>7.726840695249285</v>
      </c>
      <c r="V508" s="155">
        <v>7.5211520411993904</v>
      </c>
      <c r="W508" s="155">
        <v>7.3058548105900663</v>
      </c>
      <c r="X508" s="155">
        <v>7.0656912315143439</v>
      </c>
      <c r="Y508" s="155">
        <v>6.7912061011939704</v>
      </c>
      <c r="Z508" s="155">
        <v>6.4961544933656459</v>
      </c>
      <c r="AA508" s="155">
        <v>6.200094050894756</v>
      </c>
      <c r="AB508" s="155">
        <v>5.9225824166467413</v>
      </c>
      <c r="AC508" s="155">
        <v>5.6831772334869886</v>
      </c>
      <c r="AD508" s="155">
        <v>5.4886714059872208</v>
      </c>
      <c r="AE508" s="155">
        <v>5.3045346066554178</v>
      </c>
      <c r="AF508" s="155">
        <v>5.1224146541505329</v>
      </c>
      <c r="AG508" s="155">
        <v>4.9436950882426913</v>
      </c>
      <c r="AH508" s="155">
        <v>4.7697594487019943</v>
      </c>
      <c r="AI508" s="155">
        <v>4.6019250798457287</v>
      </c>
      <c r="AJ508" s="155">
        <v>4.4412445441797175</v>
      </c>
      <c r="AK508" s="155">
        <v>4.2887042087569176</v>
      </c>
      <c r="AL508" s="155">
        <v>4.1452904406303155</v>
      </c>
      <c r="AM508" s="155">
        <v>4.0119896068528691</v>
      </c>
    </row>
    <row r="509" spans="2:39" ht="14.25" customHeight="1" outlineLevel="1" x14ac:dyDescent="0.25">
      <c r="B509" s="84" t="str">
        <f t="shared" ref="B509:C509" si="484">+B427</f>
        <v>Container</v>
      </c>
      <c r="C509" s="84" t="str">
        <f t="shared" si="484"/>
        <v>(TEU) 0 - 999</v>
      </c>
      <c r="G509" s="155">
        <v>36.671470644721403</v>
      </c>
      <c r="H509" s="155">
        <v>35.253326620955164</v>
      </c>
      <c r="I509" s="155">
        <v>33.909757427021816</v>
      </c>
      <c r="J509" s="155">
        <v>32.568998223230679</v>
      </c>
      <c r="K509" s="155">
        <v>31.282138440174439</v>
      </c>
      <c r="L509" s="155">
        <v>30.049462636522243</v>
      </c>
      <c r="M509" s="155">
        <v>28.871255370943128</v>
      </c>
      <c r="N509" s="155">
        <v>27.747801202106167</v>
      </c>
      <c r="O509" s="155">
        <v>26.680918825636862</v>
      </c>
      <c r="P509" s="155">
        <v>25.678563484985961</v>
      </c>
      <c r="Q509" s="155">
        <v>24.75022456056066</v>
      </c>
      <c r="R509" s="155">
        <v>23.905391432768177</v>
      </c>
      <c r="S509" s="155">
        <v>23.153553482015703</v>
      </c>
      <c r="T509" s="155">
        <v>22.49541221497406</v>
      </c>
      <c r="U509" s="155">
        <v>21.896517643368924</v>
      </c>
      <c r="V509" s="155">
        <v>21.313631905189613</v>
      </c>
      <c r="W509" s="155">
        <v>20.703517138425493</v>
      </c>
      <c r="X509" s="155">
        <v>20.022935481065918</v>
      </c>
      <c r="Y509" s="155">
        <v>19.245092539047221</v>
      </c>
      <c r="Z509" s="155">
        <v>18.408967790093943</v>
      </c>
      <c r="AA509" s="155">
        <v>17.569984179877515</v>
      </c>
      <c r="AB509" s="155">
        <v>16.783564654069529</v>
      </c>
      <c r="AC509" s="155">
        <v>16.105132158341419</v>
      </c>
      <c r="AD509" s="155">
        <v>15.55393659840121</v>
      </c>
      <c r="AE509" s="155">
        <v>15.032125054151141</v>
      </c>
      <c r="AF509" s="155">
        <v>14.516028901724374</v>
      </c>
      <c r="AG509" s="155">
        <v>14.009568851302689</v>
      </c>
      <c r="AH509" s="155">
        <v>13.516665613067794</v>
      </c>
      <c r="AI509" s="155">
        <v>13.041052310843973</v>
      </c>
      <c r="AJ509" s="155">
        <v>12.585711723025206</v>
      </c>
      <c r="AK509" s="155">
        <v>12.153439041647893</v>
      </c>
      <c r="AL509" s="155">
        <v>11.747029458748521</v>
      </c>
      <c r="AM509" s="155">
        <v>11.369278166363493</v>
      </c>
    </row>
    <row r="510" spans="2:39" ht="14.25" customHeight="1" outlineLevel="1" x14ac:dyDescent="0.25">
      <c r="B510" s="84" t="str">
        <f t="shared" ref="B510:C510" si="485">+B428</f>
        <v>Container</v>
      </c>
      <c r="C510" s="84" t="str">
        <f t="shared" si="485"/>
        <v>(TEU) 1,000 - 1,999</v>
      </c>
      <c r="G510" s="155">
        <v>27.430196482637498</v>
      </c>
      <c r="H510" s="155">
        <v>26.369427210811597</v>
      </c>
      <c r="I510" s="155">
        <v>25.36443978244634</v>
      </c>
      <c r="J510" s="155">
        <v>24.361554221837132</v>
      </c>
      <c r="K510" s="155">
        <v>23.398985334518237</v>
      </c>
      <c r="L510" s="155">
        <v>22.47694596988098</v>
      </c>
      <c r="M510" s="155">
        <v>21.595648977316593</v>
      </c>
      <c r="N510" s="155">
        <v>20.755307206216344</v>
      </c>
      <c r="O510" s="155">
        <v>19.957281037755909</v>
      </c>
      <c r="P510" s="155">
        <v>19.20752098024829</v>
      </c>
      <c r="Q510" s="155">
        <v>18.513125073790913</v>
      </c>
      <c r="R510" s="155">
        <v>17.881191358481225</v>
      </c>
      <c r="S510" s="155">
        <v>17.318817874416645</v>
      </c>
      <c r="T510" s="155">
        <v>16.826529347371089</v>
      </c>
      <c r="U510" s="155">
        <v>16.378557245824663</v>
      </c>
      <c r="V510" s="155">
        <v>15.942559723933975</v>
      </c>
      <c r="W510" s="155">
        <v>15.486194935855661</v>
      </c>
      <c r="X510" s="155">
        <v>14.977121035746356</v>
      </c>
      <c r="Y510" s="155">
        <v>14.395295863286934</v>
      </c>
      <c r="Z510" s="155">
        <v>13.769876000255461</v>
      </c>
      <c r="AA510" s="155">
        <v>13.142317713954178</v>
      </c>
      <c r="AB510" s="155">
        <v>12.554077271685449</v>
      </c>
      <c r="AC510" s="155">
        <v>12.046610940751515</v>
      </c>
      <c r="AD510" s="155">
        <v>11.63431761725772</v>
      </c>
      <c r="AE510" s="155">
        <v>11.244003486571275</v>
      </c>
      <c r="AF510" s="155">
        <v>10.857964459062647</v>
      </c>
      <c r="AG510" s="155">
        <v>10.479133219152365</v>
      </c>
      <c r="AH510" s="155">
        <v>10.110442451260905</v>
      </c>
      <c r="AI510" s="155">
        <v>9.7546845255385204</v>
      </c>
      <c r="AJ510" s="155">
        <v>9.4140905550541021</v>
      </c>
      <c r="AK510" s="155">
        <v>9.0907513386062053</v>
      </c>
      <c r="AL510" s="155">
        <v>8.7867576749934493</v>
      </c>
      <c r="AM510" s="155">
        <v>8.5042003630143874</v>
      </c>
    </row>
    <row r="511" spans="2:39" ht="14.25" customHeight="1" outlineLevel="1" x14ac:dyDescent="0.25">
      <c r="B511" s="84" t="str">
        <f t="shared" ref="B511:C511" si="486">+B429</f>
        <v>Container</v>
      </c>
      <c r="C511" s="84" t="str">
        <f t="shared" si="486"/>
        <v>(TEU) 2,000 - 2,999</v>
      </c>
      <c r="G511" s="155">
        <v>19.4558618674542</v>
      </c>
      <c r="H511" s="155">
        <v>18.703472782711476</v>
      </c>
      <c r="I511" s="155">
        <v>17.990648993892503</v>
      </c>
      <c r="J511" s="155">
        <v>17.279316031023367</v>
      </c>
      <c r="K511" s="155">
        <v>16.596579131145909</v>
      </c>
      <c r="L511" s="155">
        <v>15.942589265411895</v>
      </c>
      <c r="M511" s="155">
        <v>15.317497404973027</v>
      </c>
      <c r="N511" s="155">
        <v>14.721454520981036</v>
      </c>
      <c r="O511" s="155">
        <v>14.155425513131689</v>
      </c>
      <c r="P511" s="155">
        <v>13.623630995296717</v>
      </c>
      <c r="Q511" s="155">
        <v>13.131105509891908</v>
      </c>
      <c r="R511" s="155">
        <v>12.682883599333056</v>
      </c>
      <c r="S511" s="155">
        <v>12.283999806035951</v>
      </c>
      <c r="T511" s="155">
        <v>11.934826310789811</v>
      </c>
      <c r="U511" s="155">
        <v>11.61708584787781</v>
      </c>
      <c r="V511" s="155">
        <v>11.307838789956556</v>
      </c>
      <c r="W511" s="155">
        <v>10.984145509682685</v>
      </c>
      <c r="X511" s="155">
        <v>10.623066379712835</v>
      </c>
      <c r="Y511" s="155">
        <v>10.210385770824619</v>
      </c>
      <c r="Z511" s="155">
        <v>9.7667840462797546</v>
      </c>
      <c r="AA511" s="155">
        <v>9.3216655674608955</v>
      </c>
      <c r="AB511" s="155">
        <v>8.9044346957507816</v>
      </c>
      <c r="AC511" s="155">
        <v>8.5444957925320661</v>
      </c>
      <c r="AD511" s="155">
        <v>8.2520617971778467</v>
      </c>
      <c r="AE511" s="155">
        <v>7.9752173416028524</v>
      </c>
      <c r="AF511" s="155">
        <v>7.7014051580332499</v>
      </c>
      <c r="AG511" s="155">
        <v>7.4327053592754773</v>
      </c>
      <c r="AH511" s="155">
        <v>7.1711980581359365</v>
      </c>
      <c r="AI511" s="155">
        <v>6.9188638444350641</v>
      </c>
      <c r="AJ511" s="155">
        <v>6.6772852160491167</v>
      </c>
      <c r="AK511" s="155">
        <v>6.447945147868305</v>
      </c>
      <c r="AL511" s="155">
        <v>6.2323266147828855</v>
      </c>
      <c r="AM511" s="155">
        <v>6.0319125916830698</v>
      </c>
    </row>
    <row r="512" spans="2:39" ht="14.25" customHeight="1" outlineLevel="1" x14ac:dyDescent="0.25">
      <c r="B512" s="84" t="str">
        <f t="shared" ref="B512:C512" si="487">+B430</f>
        <v>Container</v>
      </c>
      <c r="C512" s="84" t="str">
        <f t="shared" si="487"/>
        <v>(TEU) 3,000 - 4,999</v>
      </c>
      <c r="G512" s="155">
        <v>17.091473484859701</v>
      </c>
      <c r="H512" s="155">
        <v>16.43051905478691</v>
      </c>
      <c r="I512" s="155">
        <v>15.804321718016302</v>
      </c>
      <c r="J512" s="155">
        <v>15.179434033440272</v>
      </c>
      <c r="K512" s="155">
        <v>14.579667253593279</v>
      </c>
      <c r="L512" s="155">
        <v>14.005154002743268</v>
      </c>
      <c r="M512" s="155">
        <v>13.456026905158129</v>
      </c>
      <c r="N512" s="155">
        <v>12.93241858510577</v>
      </c>
      <c r="O512" s="155">
        <v>12.435176682113969</v>
      </c>
      <c r="P512" s="155">
        <v>11.968008896749778</v>
      </c>
      <c r="Q512" s="155">
        <v>11.535337944840133</v>
      </c>
      <c r="R512" s="155">
        <v>11.141586542211977</v>
      </c>
      <c r="S512" s="155">
        <v>10.791177404692242</v>
      </c>
      <c r="T512" s="155">
        <v>10.484437483517212</v>
      </c>
      <c r="U512" s="155">
        <v>10.205310671560763</v>
      </c>
      <c r="V512" s="155">
        <v>9.9336450971061279</v>
      </c>
      <c r="W512" s="155">
        <v>9.6492888884365602</v>
      </c>
      <c r="X512" s="155">
        <v>9.3320901738353097</v>
      </c>
      <c r="Y512" s="155">
        <v>8.9695608892124845</v>
      </c>
      <c r="Z512" s="155">
        <v>8.5798682009857323</v>
      </c>
      <c r="AA512" s="155">
        <v>8.1888430831995169</v>
      </c>
      <c r="AB512" s="155">
        <v>7.8223165098983758</v>
      </c>
      <c r="AC512" s="155">
        <v>7.5061194551267736</v>
      </c>
      <c r="AD512" s="155">
        <v>7.2492237230477397</v>
      </c>
      <c r="AE512" s="155">
        <v>7.0060230000920729</v>
      </c>
      <c r="AF512" s="155">
        <v>6.7654860499845126</v>
      </c>
      <c r="AG512" s="155">
        <v>6.5294401982436598</v>
      </c>
      <c r="AH512" s="155">
        <v>6.2997127703880818</v>
      </c>
      <c r="AI512" s="155">
        <v>6.0780436635567998</v>
      </c>
      <c r="AJ512" s="155">
        <v>5.8658230613703664</v>
      </c>
      <c r="AK512" s="155">
        <v>5.6643537190697177</v>
      </c>
      <c r="AL512" s="155">
        <v>5.4749383918958312</v>
      </c>
      <c r="AM512" s="155">
        <v>5.2988798350896413</v>
      </c>
    </row>
    <row r="513" spans="2:39" ht="14.25" customHeight="1" outlineLevel="1" x14ac:dyDescent="0.25">
      <c r="B513" s="84" t="str">
        <f t="shared" ref="B513:C513" si="488">+B431</f>
        <v>Container</v>
      </c>
      <c r="C513" s="84" t="str">
        <f t="shared" si="488"/>
        <v>(TEU) 5,000 - 7,999</v>
      </c>
      <c r="G513" s="155">
        <v>16.3091185713355</v>
      </c>
      <c r="H513" s="155">
        <v>15.678419048567283</v>
      </c>
      <c r="I513" s="155">
        <v>15.080885627970563</v>
      </c>
      <c r="J513" s="155">
        <v>14.484601910797453</v>
      </c>
      <c r="K513" s="155">
        <v>13.912289199647205</v>
      </c>
      <c r="L513" s="155">
        <v>13.364074047968423</v>
      </c>
      <c r="M513" s="155">
        <v>12.840083009209668</v>
      </c>
      <c r="N513" s="155">
        <v>12.340442636819514</v>
      </c>
      <c r="O513" s="155">
        <v>11.865961769987667</v>
      </c>
      <c r="P513" s="155">
        <v>11.420178390868125</v>
      </c>
      <c r="Q513" s="155">
        <v>11.007312767356034</v>
      </c>
      <c r="R513" s="155">
        <v>10.631585167346538</v>
      </c>
      <c r="S513" s="155">
        <v>10.297215858734775</v>
      </c>
      <c r="T513" s="155">
        <v>10.004516826703558</v>
      </c>
      <c r="U513" s="155">
        <v>9.7381669255865368</v>
      </c>
      <c r="V513" s="155">
        <v>9.4789367270050366</v>
      </c>
      <c r="W513" s="155">
        <v>9.2075968025804062</v>
      </c>
      <c r="X513" s="155">
        <v>8.9049177239339894</v>
      </c>
      <c r="Y513" s="155">
        <v>8.5589830627865666</v>
      </c>
      <c r="Z513" s="155">
        <v>8.1871283912567794</v>
      </c>
      <c r="AA513" s="155">
        <v>7.8140022815626651</v>
      </c>
      <c r="AB513" s="155">
        <v>7.4642533059223313</v>
      </c>
      <c r="AC513" s="155">
        <v>7.1625300365538171</v>
      </c>
      <c r="AD513" s="155">
        <v>6.9173935971088252</v>
      </c>
      <c r="AE513" s="155">
        <v>6.6853252835820793</v>
      </c>
      <c r="AF513" s="155">
        <v>6.455798809836752</v>
      </c>
      <c r="AG513" s="155">
        <v>6.2305578563447286</v>
      </c>
      <c r="AH513" s="155">
        <v>6.0113461035778606</v>
      </c>
      <c r="AI513" s="155">
        <v>5.7998238056252625</v>
      </c>
      <c r="AJ513" s="155">
        <v>5.5973175110448228</v>
      </c>
      <c r="AK513" s="155">
        <v>5.4050703420116246</v>
      </c>
      <c r="AL513" s="155">
        <v>5.2243254207007874</v>
      </c>
      <c r="AM513" s="155">
        <v>5.0563258692873934</v>
      </c>
    </row>
    <row r="514" spans="2:39" ht="14.25" customHeight="1" outlineLevel="1" x14ac:dyDescent="0.25">
      <c r="B514" s="84" t="str">
        <f t="shared" ref="B514:C514" si="489">+B432</f>
        <v>Container</v>
      </c>
      <c r="C514" s="84" t="str">
        <f t="shared" si="489"/>
        <v>(TEU) 8,000 - 11,999</v>
      </c>
      <c r="G514" s="155">
        <v>13.5632357994979</v>
      </c>
      <c r="H514" s="155">
        <v>13.038723925449048</v>
      </c>
      <c r="I514" s="155">
        <v>12.541794146798832</v>
      </c>
      <c r="J514" s="155">
        <v>12.045903665406756</v>
      </c>
      <c r="K514" s="155">
        <v>11.569948314513436</v>
      </c>
      <c r="L514" s="155">
        <v>11.114033340411439</v>
      </c>
      <c r="M514" s="155">
        <v>10.678263989393294</v>
      </c>
      <c r="N514" s="155">
        <v>10.262745507751545</v>
      </c>
      <c r="O514" s="155">
        <v>9.8681505545637389</v>
      </c>
      <c r="P514" s="155">
        <v>9.497421440047269</v>
      </c>
      <c r="Q514" s="155">
        <v>9.1540678872045493</v>
      </c>
      <c r="R514" s="155">
        <v>8.8415996190379929</v>
      </c>
      <c r="S514" s="155">
        <v>8.5635263585500088</v>
      </c>
      <c r="T514" s="155">
        <v>8.3201075635759096</v>
      </c>
      <c r="U514" s="155">
        <v>8.0986016312827651</v>
      </c>
      <c r="V514" s="155">
        <v>7.8830166936705508</v>
      </c>
      <c r="W514" s="155">
        <v>7.6573608827392654</v>
      </c>
      <c r="X514" s="155">
        <v>7.4056423304889014</v>
      </c>
      <c r="Y514" s="155">
        <v>7.1179509166433714</v>
      </c>
      <c r="Z514" s="155">
        <v>6.8087035118223795</v>
      </c>
      <c r="AA514" s="155">
        <v>6.4983987343695171</v>
      </c>
      <c r="AB514" s="155">
        <v>6.2075352026284367</v>
      </c>
      <c r="AC514" s="155">
        <v>5.9566115349427298</v>
      </c>
      <c r="AD514" s="155">
        <v>5.7527474624179629</v>
      </c>
      <c r="AE514" s="155">
        <v>5.559751302374881</v>
      </c>
      <c r="AF514" s="155">
        <v>5.3688690255664531</v>
      </c>
      <c r="AG514" s="155">
        <v>5.1815507379132235</v>
      </c>
      <c r="AH514" s="155">
        <v>4.9992465453357084</v>
      </c>
      <c r="AI514" s="155">
        <v>4.8233371734445081</v>
      </c>
      <c r="AJ514" s="155">
        <v>4.6549258266103202</v>
      </c>
      <c r="AK514" s="155">
        <v>4.4950463288938671</v>
      </c>
      <c r="AL514" s="155">
        <v>4.3447325043559024</v>
      </c>
      <c r="AM514" s="155">
        <v>4.2050181770571493</v>
      </c>
    </row>
    <row r="515" spans="2:39" ht="14.25" customHeight="1" outlineLevel="1" x14ac:dyDescent="0.25">
      <c r="B515" s="84" t="str">
        <f t="shared" ref="B515:C515" si="490">+B433</f>
        <v>Container</v>
      </c>
      <c r="C515" s="84" t="str">
        <f t="shared" si="490"/>
        <v>(TEU) 12,000 - 14,499</v>
      </c>
      <c r="G515" s="155">
        <v>10.6834211348704</v>
      </c>
      <c r="H515" s="155">
        <v>10.270276268590672</v>
      </c>
      <c r="I515" s="155">
        <v>9.8788571280361221</v>
      </c>
      <c r="J515" s="155">
        <v>9.4882566159015997</v>
      </c>
      <c r="K515" s="155">
        <v>9.1133585067662715</v>
      </c>
      <c r="L515" s="155">
        <v>8.7542457004987959</v>
      </c>
      <c r="M515" s="155">
        <v>8.4110010969678051</v>
      </c>
      <c r="N515" s="155">
        <v>8.083707596041938</v>
      </c>
      <c r="O515" s="155">
        <v>7.7728950344291796</v>
      </c>
      <c r="P515" s="155">
        <v>7.4808809961947595</v>
      </c>
      <c r="Q515" s="155">
        <v>7.2104300022432612</v>
      </c>
      <c r="R515" s="155">
        <v>6.96430657347927</v>
      </c>
      <c r="S515" s="155">
        <v>6.7452752308073665</v>
      </c>
      <c r="T515" s="155">
        <v>6.5535403426660537</v>
      </c>
      <c r="U515" s="155">
        <v>6.3790656676296313</v>
      </c>
      <c r="V515" s="155">
        <v>6.2092548118063258</v>
      </c>
      <c r="W515" s="155">
        <v>6.0315113813043757</v>
      </c>
      <c r="X515" s="155">
        <v>5.833238982232019</v>
      </c>
      <c r="Y515" s="155">
        <v>5.6066316610563556</v>
      </c>
      <c r="Z515" s="155">
        <v>5.3630452256800192</v>
      </c>
      <c r="AA515" s="155">
        <v>5.1186259243644816</v>
      </c>
      <c r="AB515" s="155">
        <v>4.8895200053712609</v>
      </c>
      <c r="AC515" s="155">
        <v>4.6918737169618305</v>
      </c>
      <c r="AD515" s="155">
        <v>4.5312950930074738</v>
      </c>
      <c r="AE515" s="155">
        <v>4.379276851517532</v>
      </c>
      <c r="AF515" s="155">
        <v>4.2289236629072722</v>
      </c>
      <c r="AG515" s="155">
        <v>4.0813777392909962</v>
      </c>
      <c r="AH515" s="155">
        <v>3.9377812927829878</v>
      </c>
      <c r="AI515" s="155">
        <v>3.7992218863651037</v>
      </c>
      <c r="AJ515" s="155">
        <v>3.6665684864893189</v>
      </c>
      <c r="AK515" s="155">
        <v>3.5406354104751387</v>
      </c>
      <c r="AL515" s="155">
        <v>3.4222369756420927</v>
      </c>
      <c r="AM515" s="155">
        <v>3.3121874993096858</v>
      </c>
    </row>
    <row r="516" spans="2:39" ht="14.25" customHeight="1" outlineLevel="1" x14ac:dyDescent="0.25">
      <c r="B516" s="84" t="str">
        <f t="shared" ref="B516:C516" si="491">+B434</f>
        <v>Container</v>
      </c>
      <c r="C516" s="84" t="str">
        <f t="shared" si="491"/>
        <v>(TEU) 14,500 - 19,999</v>
      </c>
      <c r="G516" s="155">
        <v>8.4547786325453806</v>
      </c>
      <c r="H516" s="155">
        <v>8.1278189121084097</v>
      </c>
      <c r="I516" s="155">
        <v>7.8180527665870807</v>
      </c>
      <c r="J516" s="155">
        <v>7.5089344774018727</v>
      </c>
      <c r="K516" s="155">
        <v>7.2122429511122936</v>
      </c>
      <c r="L516" s="155">
        <v>6.9280437940470057</v>
      </c>
      <c r="M516" s="155">
        <v>6.6564026125346434</v>
      </c>
      <c r="N516" s="155">
        <v>6.3973850129038521</v>
      </c>
      <c r="O516" s="155">
        <v>6.151410303915454</v>
      </c>
      <c r="P516" s="155">
        <v>5.9203126040588803</v>
      </c>
      <c r="Q516" s="155">
        <v>5.7062797342557436</v>
      </c>
      <c r="R516" s="155">
        <v>5.5114995154276629</v>
      </c>
      <c r="S516" s="155">
        <v>5.3381597684962507</v>
      </c>
      <c r="T516" s="155">
        <v>5.1864222290970501</v>
      </c>
      <c r="U516" s="155">
        <v>5.048344291721409</v>
      </c>
      <c r="V516" s="155">
        <v>4.9139572655746067</v>
      </c>
      <c r="W516" s="155">
        <v>4.773292459861934</v>
      </c>
      <c r="X516" s="155">
        <v>4.6163811837886817</v>
      </c>
      <c r="Y516" s="155">
        <v>4.4370458648054338</v>
      </c>
      <c r="Z516" s="155">
        <v>4.2442734033440308</v>
      </c>
      <c r="AA516" s="155">
        <v>4.0508418180815875</v>
      </c>
      <c r="AB516" s="155">
        <v>3.8695291276952553</v>
      </c>
      <c r="AC516" s="155">
        <v>3.7131133508621512</v>
      </c>
      <c r="AD516" s="155">
        <v>3.5860326431456424</v>
      </c>
      <c r="AE516" s="155">
        <v>3.4657265573253282</v>
      </c>
      <c r="AF516" s="155">
        <v>3.3467381817526456</v>
      </c>
      <c r="AG516" s="155">
        <v>3.2299714544504372</v>
      </c>
      <c r="AH516" s="155">
        <v>3.1163303134415292</v>
      </c>
      <c r="AI516" s="155">
        <v>3.0066754478389379</v>
      </c>
      <c r="AJ516" s="155">
        <v>2.9016945511162993</v>
      </c>
      <c r="AK516" s="155">
        <v>2.8020320678374051</v>
      </c>
      <c r="AL516" s="155">
        <v>2.7083324425660664</v>
      </c>
      <c r="AM516" s="155">
        <v>2.6212401198660751</v>
      </c>
    </row>
    <row r="517" spans="2:39" ht="14.25" customHeight="1" outlineLevel="1" x14ac:dyDescent="0.25">
      <c r="B517" s="84" t="str">
        <f t="shared" ref="B517:C517" si="492">+B435</f>
        <v>Container</v>
      </c>
      <c r="C517" s="84" t="str">
        <f t="shared" si="492"/>
        <v>(TEU) &gt;20,000</v>
      </c>
      <c r="G517" s="155">
        <v>8.03105635028672</v>
      </c>
      <c r="H517" s="155">
        <v>7.7204826436026002</v>
      </c>
      <c r="I517" s="155">
        <v>7.4262408333538152</v>
      </c>
      <c r="J517" s="155">
        <v>7.1326144112740639</v>
      </c>
      <c r="K517" s="155">
        <v>6.8507919686246295</v>
      </c>
      <c r="L517" s="155">
        <v>6.5808358237872602</v>
      </c>
      <c r="M517" s="155">
        <v>6.3228082951436786</v>
      </c>
      <c r="N517" s="155">
        <v>6.076771701075617</v>
      </c>
      <c r="O517" s="155">
        <v>5.8431243361372784</v>
      </c>
      <c r="P517" s="155">
        <v>5.6236083995726514</v>
      </c>
      <c r="Q517" s="155">
        <v>5.4203020667982029</v>
      </c>
      <c r="R517" s="155">
        <v>5.2352835132304021</v>
      </c>
      <c r="S517" s="155">
        <v>5.0706309142857142</v>
      </c>
      <c r="T517" s="155">
        <v>4.9264979000069058</v>
      </c>
      <c r="U517" s="155">
        <v>4.7953399189420258</v>
      </c>
      <c r="V517" s="155">
        <v>4.667687874265428</v>
      </c>
      <c r="W517" s="155">
        <v>4.5340726691514766</v>
      </c>
      <c r="X517" s="155">
        <v>4.3850252067745341</v>
      </c>
      <c r="Y517" s="155">
        <v>4.2146775117080919</v>
      </c>
      <c r="Z517" s="155">
        <v>4.0315660941222342</v>
      </c>
      <c r="AA517" s="155">
        <v>3.8478285855861545</v>
      </c>
      <c r="AB517" s="155">
        <v>3.6756026176690808</v>
      </c>
      <c r="AC517" s="155">
        <v>3.5270258219402084</v>
      </c>
      <c r="AD517" s="155">
        <v>3.4063139299958132</v>
      </c>
      <c r="AE517" s="155">
        <v>3.2920371409162987</v>
      </c>
      <c r="AF517" s="155">
        <v>3.1790120233130006</v>
      </c>
      <c r="AG517" s="155">
        <v>3.0680972131732256</v>
      </c>
      <c r="AH517" s="155">
        <v>2.9601513464842646</v>
      </c>
      <c r="AI517" s="155">
        <v>2.8559919777992442</v>
      </c>
      <c r="AJ517" s="155">
        <v>2.7562723359344972</v>
      </c>
      <c r="AK517" s="155">
        <v>2.6616045682721587</v>
      </c>
      <c r="AL517" s="155">
        <v>2.5726008221943837</v>
      </c>
      <c r="AM517" s="155">
        <v>2.4898732450833063</v>
      </c>
    </row>
    <row r="518" spans="2:39" ht="14.25" customHeight="1" outlineLevel="1" x14ac:dyDescent="0.25">
      <c r="B518" s="84" t="str">
        <f t="shared" ref="B518:C518" si="493">+B436</f>
        <v>General Cargo</v>
      </c>
      <c r="C518" s="84" t="str">
        <f t="shared" si="493"/>
        <v>(DWT) 0 - 4,999</v>
      </c>
      <c r="G518" s="155">
        <v>38.948453635631402</v>
      </c>
      <c r="H518" s="155">
        <v>37.442255062538244</v>
      </c>
      <c r="I518" s="155">
        <v>36.015261774945394</v>
      </c>
      <c r="J518" s="155">
        <v>34.591252953719625</v>
      </c>
      <c r="K518" s="155">
        <v>33.224490243777986</v>
      </c>
      <c r="L518" s="155">
        <v>31.915275872436077</v>
      </c>
      <c r="M518" s="155">
        <v>30.66391206700937</v>
      </c>
      <c r="N518" s="155">
        <v>29.470701054813393</v>
      </c>
      <c r="O518" s="155">
        <v>28.33757445683311</v>
      </c>
      <c r="P518" s="155">
        <v>27.272981468730823</v>
      </c>
      <c r="Q518" s="155">
        <v>26.287000679838322</v>
      </c>
      <c r="R518" s="155">
        <v>25.389710679487393</v>
      </c>
      <c r="S518" s="155">
        <v>24.591190057009825</v>
      </c>
      <c r="T518" s="155">
        <v>23.892183876608467</v>
      </c>
      <c r="U518" s="155">
        <v>23.256103101970879</v>
      </c>
      <c r="V518" s="155">
        <v>22.637025171655711</v>
      </c>
      <c r="W518" s="155">
        <v>21.989027524221655</v>
      </c>
      <c r="X518" s="155">
        <v>21.266187598227411</v>
      </c>
      <c r="Y518" s="155">
        <v>20.440047298141593</v>
      </c>
      <c r="Z518" s="155">
        <v>19.552006392072879</v>
      </c>
      <c r="AA518" s="155">
        <v>18.660929114039778</v>
      </c>
      <c r="AB518" s="155">
        <v>17.82567969806097</v>
      </c>
      <c r="AC518" s="155">
        <v>17.10512237815497</v>
      </c>
      <c r="AD518" s="155">
        <v>16.519702313645301</v>
      </c>
      <c r="AE518" s="155">
        <v>15.965490759528464</v>
      </c>
      <c r="AF518" s="155">
        <v>15.417349473920789</v>
      </c>
      <c r="AG518" s="155">
        <v>14.879442609392356</v>
      </c>
      <c r="AH518" s="155">
        <v>14.355934318513169</v>
      </c>
      <c r="AI518" s="155">
        <v>13.850789519996058</v>
      </c>
      <c r="AJ518" s="155">
        <v>13.367176197124502</v>
      </c>
      <c r="AK518" s="155">
        <v>12.90806309932465</v>
      </c>
      <c r="AL518" s="155">
        <v>12.476418976022742</v>
      </c>
      <c r="AM518" s="155">
        <v>12.075212576644921</v>
      </c>
    </row>
    <row r="519" spans="2:39" ht="14.25" customHeight="1" outlineLevel="1" x14ac:dyDescent="0.25">
      <c r="B519" s="84" t="str">
        <f t="shared" ref="B519:C519" si="494">+B437</f>
        <v>General Cargo</v>
      </c>
      <c r="C519" s="84" t="str">
        <f t="shared" si="494"/>
        <v>(DWT) 5,000 - 9,999</v>
      </c>
      <c r="G519" s="155">
        <v>31.827673964260399</v>
      </c>
      <c r="H519" s="155">
        <v>30.59684725267082</v>
      </c>
      <c r="I519" s="155">
        <v>29.43074506202715</v>
      </c>
      <c r="J519" s="155">
        <v>28.267081700492774</v>
      </c>
      <c r="K519" s="155">
        <v>27.150198387858882</v>
      </c>
      <c r="L519" s="155">
        <v>26.080342096509899</v>
      </c>
      <c r="M519" s="155">
        <v>25.057759798830144</v>
      </c>
      <c r="N519" s="155">
        <v>24.082698467203979</v>
      </c>
      <c r="O519" s="155">
        <v>23.15673657258964</v>
      </c>
      <c r="P519" s="155">
        <v>22.286778580240505</v>
      </c>
      <c r="Q519" s="155">
        <v>21.481060453983858</v>
      </c>
      <c r="R519" s="155">
        <v>20.747818157646989</v>
      </c>
      <c r="S519" s="155">
        <v>20.095287655057184</v>
      </c>
      <c r="T519" s="155">
        <v>19.524077793506624</v>
      </c>
      <c r="U519" s="155">
        <v>19.004288954147455</v>
      </c>
      <c r="V519" s="155">
        <v>18.49839440159673</v>
      </c>
      <c r="W519" s="155">
        <v>17.968867400471556</v>
      </c>
      <c r="X519" s="155">
        <v>17.378181215389024</v>
      </c>
      <c r="Y519" s="155">
        <v>16.703080623056064</v>
      </c>
      <c r="Z519" s="155">
        <v>15.977396448539201</v>
      </c>
      <c r="AA519" s="155">
        <v>15.249231028994723</v>
      </c>
      <c r="AB519" s="155">
        <v>14.566686701579053</v>
      </c>
      <c r="AC519" s="155">
        <v>13.977865803448481</v>
      </c>
      <c r="AD519" s="155">
        <v>13.499475592641645</v>
      </c>
      <c r="AE519" s="155">
        <v>13.046588173370145</v>
      </c>
      <c r="AF519" s="155">
        <v>12.598661221304676</v>
      </c>
      <c r="AG519" s="155">
        <v>12.15909757476015</v>
      </c>
      <c r="AH519" s="155">
        <v>11.731300072051416</v>
      </c>
      <c r="AI519" s="155">
        <v>11.318508742712572</v>
      </c>
      <c r="AJ519" s="155">
        <v>10.923312381154149</v>
      </c>
      <c r="AK519" s="155">
        <v>10.548136973005795</v>
      </c>
      <c r="AL519" s="155">
        <v>10.19540850389723</v>
      </c>
      <c r="AM519" s="155">
        <v>9.8675529594581022</v>
      </c>
    </row>
    <row r="520" spans="2:39" ht="14.25" customHeight="1" outlineLevel="1" x14ac:dyDescent="0.25">
      <c r="B520" s="84" t="str">
        <f t="shared" ref="B520:C520" si="495">+B438</f>
        <v>General Cargo</v>
      </c>
      <c r="C520" s="84" t="str">
        <f t="shared" si="495"/>
        <v>(DWT) 10,000 - 19,999</v>
      </c>
      <c r="G520" s="155">
        <v>28.3854370035348</v>
      </c>
      <c r="H520" s="155">
        <v>27.287727063332273</v>
      </c>
      <c r="I520" s="155">
        <v>26.247741536605798</v>
      </c>
      <c r="J520" s="155">
        <v>25.209931073948471</v>
      </c>
      <c r="K520" s="155">
        <v>24.213841289106877</v>
      </c>
      <c r="L520" s="155">
        <v>23.259692443827678</v>
      </c>
      <c r="M520" s="155">
        <v>22.347704799857446</v>
      </c>
      <c r="N520" s="155">
        <v>21.478098618942791</v>
      </c>
      <c r="O520" s="155">
        <v>20.652281656736776</v>
      </c>
      <c r="P520" s="155">
        <v>19.876411644517933</v>
      </c>
      <c r="Q520" s="155">
        <v>19.157833807471285</v>
      </c>
      <c r="R520" s="155">
        <v>18.503893370781849</v>
      </c>
      <c r="S520" s="155">
        <v>17.921935559634647</v>
      </c>
      <c r="T520" s="155">
        <v>17.412503373071214</v>
      </c>
      <c r="U520" s="155">
        <v>16.948930905559507</v>
      </c>
      <c r="V520" s="155">
        <v>16.497750025424033</v>
      </c>
      <c r="W520" s="155">
        <v>16.02549260098932</v>
      </c>
      <c r="X520" s="155">
        <v>15.498690500579903</v>
      </c>
      <c r="Y520" s="155">
        <v>14.896603607386432</v>
      </c>
      <c r="Z520" s="155">
        <v>14.249403864064277</v>
      </c>
      <c r="AA520" s="155">
        <v>13.599991228134865</v>
      </c>
      <c r="AB520" s="155">
        <v>12.991265657119744</v>
      </c>
      <c r="AC520" s="155">
        <v>12.466127108540341</v>
      </c>
      <c r="AD520" s="155">
        <v>12.039475911622416</v>
      </c>
      <c r="AE520" s="155">
        <v>11.635569320023544</v>
      </c>
      <c r="AF520" s="155">
        <v>11.23608670956583</v>
      </c>
      <c r="AG520" s="155">
        <v>10.844062893686466</v>
      </c>
      <c r="AH520" s="155">
        <v>10.46253268582258</v>
      </c>
      <c r="AI520" s="155">
        <v>10.094385698778833</v>
      </c>
      <c r="AJ520" s="155">
        <v>9.7419307428295117</v>
      </c>
      <c r="AK520" s="155">
        <v>9.4073314276163114</v>
      </c>
      <c r="AL520" s="155">
        <v>9.0927513627809908</v>
      </c>
      <c r="AM520" s="155">
        <v>8.8003541579652502</v>
      </c>
    </row>
    <row r="521" spans="2:39" ht="14.25" customHeight="1" outlineLevel="1" x14ac:dyDescent="0.25">
      <c r="B521" s="84" t="str">
        <f t="shared" ref="B521:C521" si="496">+B439</f>
        <v>General Cargo</v>
      </c>
      <c r="C521" s="84" t="str">
        <f t="shared" si="496"/>
        <v>(DWT) &gt;20,000</v>
      </c>
      <c r="G521" s="155">
        <v>14.6222655934749</v>
      </c>
      <c r="H521" s="155">
        <v>14.056799354986479</v>
      </c>
      <c r="I521" s="155">
        <v>13.52106884700555</v>
      </c>
      <c r="J521" s="155">
        <v>12.986458785558451</v>
      </c>
      <c r="K521" s="155">
        <v>12.473340407740725</v>
      </c>
      <c r="L521" s="155">
        <v>11.981827177571239</v>
      </c>
      <c r="M521" s="155">
        <v>11.512032559068816</v>
      </c>
      <c r="N521" s="155">
        <v>11.0640700162523</v>
      </c>
      <c r="O521" s="155">
        <v>10.638664730032142</v>
      </c>
      <c r="P521" s="155">
        <v>10.238988748885058</v>
      </c>
      <c r="Q521" s="155">
        <v>9.8688258381793901</v>
      </c>
      <c r="R521" s="155">
        <v>9.5319597632834814</v>
      </c>
      <c r="S521" s="155">
        <v>9.2321742895656715</v>
      </c>
      <c r="T521" s="155">
        <v>8.9697491335651645</v>
      </c>
      <c r="U521" s="155">
        <v>8.7309478165047807</v>
      </c>
      <c r="V521" s="155">
        <v>8.4985298107782121</v>
      </c>
      <c r="W521" s="155">
        <v>8.2552545887791702</v>
      </c>
      <c r="X521" s="155">
        <v>7.9838816229013609</v>
      </c>
      <c r="Y521" s="155">
        <v>7.6737270016591816</v>
      </c>
      <c r="Z521" s="155">
        <v>7.3403332780498944</v>
      </c>
      <c r="AA521" s="155">
        <v>7.0057996211914153</v>
      </c>
      <c r="AB521" s="155">
        <v>6.6922252002017242</v>
      </c>
      <c r="AC521" s="155">
        <v>6.4217091841987397</v>
      </c>
      <c r="AD521" s="155">
        <v>6.2019272193718118</v>
      </c>
      <c r="AE521" s="155">
        <v>5.9938617435231061</v>
      </c>
      <c r="AF521" s="155">
        <v>5.7880752048356827</v>
      </c>
      <c r="AG521" s="155">
        <v>5.5861309348199786</v>
      </c>
      <c r="AH521" s="155">
        <v>5.3895922649864056</v>
      </c>
      <c r="AI521" s="155">
        <v>5.199947729257719</v>
      </c>
      <c r="AJ521" s="155">
        <v>5.0183866712058141</v>
      </c>
      <c r="AK521" s="155">
        <v>4.8460236368148699</v>
      </c>
      <c r="AL521" s="155">
        <v>4.6839731720690994</v>
      </c>
      <c r="AM521" s="155">
        <v>4.5333498229526841</v>
      </c>
    </row>
    <row r="522" spans="2:39" ht="14.25" customHeight="1" outlineLevel="1" x14ac:dyDescent="0.25">
      <c r="B522" s="84" t="str">
        <f t="shared" ref="B522:C522" si="497">+B440</f>
        <v>Liquefied Gas Tanker</v>
      </c>
      <c r="C522" s="84" t="str">
        <f t="shared" si="497"/>
        <v>(cbm) 0 - 49,999</v>
      </c>
      <c r="G522" s="155">
        <v>67.121359615880905</v>
      </c>
      <c r="H522" s="155">
        <v>64.525670014868751</v>
      </c>
      <c r="I522" s="155">
        <v>62.066477911325428</v>
      </c>
      <c r="J522" s="155">
        <v>59.612429052804366</v>
      </c>
      <c r="K522" s="155">
        <v>57.257034607063332</v>
      </c>
      <c r="L522" s="155">
        <v>55.000815413993045</v>
      </c>
      <c r="M522" s="155">
        <v>52.84429231348404</v>
      </c>
      <c r="N522" s="155">
        <v>50.78798614542692</v>
      </c>
      <c r="O522" s="155">
        <v>48.835225746134078</v>
      </c>
      <c r="P522" s="155">
        <v>47.000571937604249</v>
      </c>
      <c r="Q522" s="155">
        <v>45.301393538257997</v>
      </c>
      <c r="R522" s="155">
        <v>43.75505936651593</v>
      </c>
      <c r="S522" s="155">
        <v>42.378938240798611</v>
      </c>
      <c r="T522" s="155">
        <v>41.174314158739541</v>
      </c>
      <c r="U522" s="155">
        <v>40.078131834824653</v>
      </c>
      <c r="V522" s="155">
        <v>39.011251162752849</v>
      </c>
      <c r="W522" s="155">
        <v>37.894532036223126</v>
      </c>
      <c r="X522" s="155">
        <v>36.648834348934436</v>
      </c>
      <c r="Y522" s="155">
        <v>35.225115176563946</v>
      </c>
      <c r="Z522" s="155">
        <v>33.694720322701997</v>
      </c>
      <c r="AA522" s="155">
        <v>32.159092772916978</v>
      </c>
      <c r="AB522" s="155">
        <v>30.719675512777549</v>
      </c>
      <c r="AC522" s="155">
        <v>29.477911527852093</v>
      </c>
      <c r="AD522" s="155">
        <v>28.469034743066011</v>
      </c>
      <c r="AE522" s="155">
        <v>27.513940777714812</v>
      </c>
      <c r="AF522" s="155">
        <v>26.569307938224483</v>
      </c>
      <c r="AG522" s="155">
        <v>25.642312467964434</v>
      </c>
      <c r="AH522" s="155">
        <v>24.74013061030395</v>
      </c>
      <c r="AI522" s="155">
        <v>23.869595261287156</v>
      </c>
      <c r="AJ522" s="155">
        <v>23.036165927656395</v>
      </c>
      <c r="AK522" s="155">
        <v>22.244958768828578</v>
      </c>
      <c r="AL522" s="155">
        <v>21.501089944220766</v>
      </c>
      <c r="AM522" s="155">
        <v>20.809675613249862</v>
      </c>
    </row>
    <row r="523" spans="2:39" ht="14.25" customHeight="1" outlineLevel="1" x14ac:dyDescent="0.25">
      <c r="B523" s="84" t="str">
        <f t="shared" ref="B523:C523" si="498">+B441</f>
        <v>Liquefied Gas Tanker</v>
      </c>
      <c r="C523" s="84" t="str">
        <f t="shared" si="498"/>
        <v>(cbm) 50,000 - 99,999</v>
      </c>
      <c r="G523" s="155">
        <v>20.788221517162501</v>
      </c>
      <c r="H523" s="155">
        <v>19.984307968264886</v>
      </c>
      <c r="I523" s="155">
        <v>19.222669191960662</v>
      </c>
      <c r="J523" s="155">
        <v>18.462623335070639</v>
      </c>
      <c r="K523" s="155">
        <v>17.733131832238001</v>
      </c>
      <c r="L523" s="155">
        <v>17.034355993291474</v>
      </c>
      <c r="M523" s="155">
        <v>16.366457128059718</v>
      </c>
      <c r="N523" s="155">
        <v>15.729596546371427</v>
      </c>
      <c r="O523" s="155">
        <v>15.124805225355969</v>
      </c>
      <c r="P523" s="155">
        <v>14.55659281134521</v>
      </c>
      <c r="Q523" s="155">
        <v>14.030338617971719</v>
      </c>
      <c r="R523" s="155">
        <v>13.551421958868072</v>
      </c>
      <c r="S523" s="155">
        <v>13.125222147666836</v>
      </c>
      <c r="T523" s="155">
        <v>12.752136852522911</v>
      </c>
      <c r="U523" s="155">
        <v>12.412637159680738</v>
      </c>
      <c r="V523" s="155">
        <v>12.0822125099071</v>
      </c>
      <c r="W523" s="155">
        <v>11.736352343968809</v>
      </c>
      <c r="X523" s="155">
        <v>11.350546102632673</v>
      </c>
      <c r="Y523" s="155">
        <v>10.909604654145289</v>
      </c>
      <c r="Z523" s="155">
        <v>10.435624576672597</v>
      </c>
      <c r="AA523" s="155">
        <v>9.9600238758602799</v>
      </c>
      <c r="AB523" s="155">
        <v>9.5142205573541112</v>
      </c>
      <c r="AC523" s="155">
        <v>9.1296326267997792</v>
      </c>
      <c r="AD523" s="155">
        <v>8.8171724173273009</v>
      </c>
      <c r="AE523" s="155">
        <v>8.5213693371297374</v>
      </c>
      <c r="AF523" s="155">
        <v>8.2288061823889773</v>
      </c>
      <c r="AG523" s="155">
        <v>7.9417055144130462</v>
      </c>
      <c r="AH523" s="155">
        <v>7.6622898945099305</v>
      </c>
      <c r="AI523" s="155">
        <v>7.3926755455538675</v>
      </c>
      <c r="AJ523" s="155">
        <v>7.1345533366837408</v>
      </c>
      <c r="AK523" s="155">
        <v>6.8895077986045941</v>
      </c>
      <c r="AL523" s="155">
        <v>6.6591234620215216</v>
      </c>
      <c r="AM523" s="155">
        <v>6.444984857639569</v>
      </c>
    </row>
    <row r="524" spans="2:39" ht="14.25" customHeight="1" outlineLevel="1" x14ac:dyDescent="0.25">
      <c r="B524" s="84" t="str">
        <f t="shared" ref="B524:C524" si="499">+B442</f>
        <v>Liquefied Gas Tanker</v>
      </c>
      <c r="C524" s="84" t="str">
        <f t="shared" si="499"/>
        <v>(cbm) 100,000 - 199,999</v>
      </c>
      <c r="G524" s="155">
        <v>16.363709866004399</v>
      </c>
      <c r="H524" s="155">
        <v>15.730899211151124</v>
      </c>
      <c r="I524" s="155">
        <v>15.131365674919973</v>
      </c>
      <c r="J524" s="155">
        <v>14.533086025228004</v>
      </c>
      <c r="K524" s="155">
        <v>13.958857619387052</v>
      </c>
      <c r="L524" s="155">
        <v>13.40880743445639</v>
      </c>
      <c r="M524" s="155">
        <v>12.883062447495245</v>
      </c>
      <c r="N524" s="155">
        <v>12.381749635562862</v>
      </c>
      <c r="O524" s="155">
        <v>11.905680545265554</v>
      </c>
      <c r="P524" s="155">
        <v>11.458405001397711</v>
      </c>
      <c r="Q524" s="155">
        <v>11.044157398300811</v>
      </c>
      <c r="R524" s="155">
        <v>10.667172130316333</v>
      </c>
      <c r="S524" s="155">
        <v>10.331683591785749</v>
      </c>
      <c r="T524" s="155">
        <v>10.038004812195702</v>
      </c>
      <c r="U524" s="155">
        <v>9.77076336161368</v>
      </c>
      <c r="V524" s="155">
        <v>9.5106654452523411</v>
      </c>
      <c r="W524" s="155">
        <v>9.238417268324369</v>
      </c>
      <c r="X524" s="155">
        <v>8.9347250360424439</v>
      </c>
      <c r="Y524" s="155">
        <v>8.5876324324261937</v>
      </c>
      <c r="Z524" s="155">
        <v>8.2145330567231749</v>
      </c>
      <c r="AA524" s="155">
        <v>7.8401579869878484</v>
      </c>
      <c r="AB524" s="155">
        <v>7.489238301274753</v>
      </c>
      <c r="AC524" s="155">
        <v>7.1865050776383548</v>
      </c>
      <c r="AD524" s="155">
        <v>6.9405480962651582</v>
      </c>
      <c r="AE524" s="155">
        <v>6.7077029835734772</v>
      </c>
      <c r="AF524" s="155">
        <v>6.4774082189295497</v>
      </c>
      <c r="AG524" s="155">
        <v>6.2514133194036061</v>
      </c>
      <c r="AH524" s="155">
        <v>6.0314678020658423</v>
      </c>
      <c r="AI524" s="155">
        <v>5.8192374783517007</v>
      </c>
      <c r="AJ524" s="155">
        <v>5.6160533371573322</v>
      </c>
      <c r="AK524" s="155">
        <v>5.4231626617440654</v>
      </c>
      <c r="AL524" s="155">
        <v>5.2418127353732649</v>
      </c>
      <c r="AM524" s="155">
        <v>5.0732508413062609</v>
      </c>
    </row>
    <row r="525" spans="2:39" ht="14.25" customHeight="1" outlineLevel="1" x14ac:dyDescent="0.25">
      <c r="B525" s="84" t="str">
        <f t="shared" ref="B525:C525" si="500">+B443</f>
        <v>Liquefied Gas Tanker</v>
      </c>
      <c r="C525" s="84" t="str">
        <f t="shared" si="500"/>
        <v>(cbm) &gt;200,000</v>
      </c>
      <c r="G525" s="155">
        <v>16.937193797799701</v>
      </c>
      <c r="H525" s="155">
        <v>16.282205608304288</v>
      </c>
      <c r="I525" s="155">
        <v>15.661660770087437</v>
      </c>
      <c r="J525" s="155">
        <v>15.042413762221313</v>
      </c>
      <c r="K525" s="155">
        <v>14.448060900090997</v>
      </c>
      <c r="L525" s="155">
        <v>13.878733610804305</v>
      </c>
      <c r="M525" s="155">
        <v>13.334563321469002</v>
      </c>
      <c r="N525" s="155">
        <v>12.81568145919287</v>
      </c>
      <c r="O525" s="155">
        <v>12.322928012111827</v>
      </c>
      <c r="P525" s="155">
        <v>11.859977212474137</v>
      </c>
      <c r="Q525" s="155">
        <v>11.43121185355621</v>
      </c>
      <c r="R525" s="155">
        <v>11.04101472863446</v>
      </c>
      <c r="S525" s="155">
        <v>10.6937686309853</v>
      </c>
      <c r="T525" s="155">
        <v>10.389797560552697</v>
      </c>
      <c r="U525" s="155">
        <v>10.113190343951022</v>
      </c>
      <c r="V525" s="155">
        <v>9.8439770144622152</v>
      </c>
      <c r="W525" s="155">
        <v>9.5621876053682353</v>
      </c>
      <c r="X525" s="155">
        <v>9.2478521499510382</v>
      </c>
      <c r="Y525" s="155">
        <v>8.8885953101897535</v>
      </c>
      <c r="Z525" s="155">
        <v>8.5024202628523291</v>
      </c>
      <c r="AA525" s="155">
        <v>8.1149248134038423</v>
      </c>
      <c r="AB525" s="155">
        <v>7.7517067673094502</v>
      </c>
      <c r="AC525" s="155">
        <v>7.4383639300342308</v>
      </c>
      <c r="AD525" s="155">
        <v>7.1837871199128216</v>
      </c>
      <c r="AE525" s="155">
        <v>6.9427816981091359</v>
      </c>
      <c r="AF525" s="155">
        <v>6.7044160040621978</v>
      </c>
      <c r="AG525" s="155">
        <v>6.4705008685624374</v>
      </c>
      <c r="AH525" s="155">
        <v>6.242847122400252</v>
      </c>
      <c r="AI525" s="155">
        <v>6.0231789571766718</v>
      </c>
      <c r="AJ525" s="155">
        <v>5.8128740077349832</v>
      </c>
      <c r="AK525" s="155">
        <v>5.6132232697290361</v>
      </c>
      <c r="AL525" s="155">
        <v>5.4255177388127178</v>
      </c>
      <c r="AM525" s="155">
        <v>5.2510484106398794</v>
      </c>
    </row>
    <row r="526" spans="2:39" ht="14.25" customHeight="1" outlineLevel="1" x14ac:dyDescent="0.25">
      <c r="B526" s="84" t="str">
        <f t="shared" ref="B526:C526" si="501">+B444</f>
        <v>Oil Tanker</v>
      </c>
      <c r="C526" s="84" t="str">
        <f t="shared" si="501"/>
        <v>(DWT) 0 - 4,999</v>
      </c>
      <c r="G526" s="155">
        <v>114.56836596242999</v>
      </c>
      <c r="H526" s="155">
        <v>110.13782525474036</v>
      </c>
      <c r="I526" s="155">
        <v>105.9402699235756</v>
      </c>
      <c r="J526" s="155">
        <v>101.75149351437123</v>
      </c>
      <c r="K526" s="155">
        <v>97.7311087309008</v>
      </c>
      <c r="L526" s="155">
        <v>93.880004586371882</v>
      </c>
      <c r="M526" s="155">
        <v>90.199070093991693</v>
      </c>
      <c r="N526" s="155">
        <v>86.689194266967633</v>
      </c>
      <c r="O526" s="155">
        <v>83.356059042302277</v>
      </c>
      <c r="P526" s="155">
        <v>80.224518052177871</v>
      </c>
      <c r="Q526" s="155">
        <v>77.324217852572005</v>
      </c>
      <c r="R526" s="155">
        <v>74.684804999462273</v>
      </c>
      <c r="S526" s="155">
        <v>72.335926048826252</v>
      </c>
      <c r="T526" s="155">
        <v>70.279772635511804</v>
      </c>
      <c r="U526" s="155">
        <v>68.408716709849159</v>
      </c>
      <c r="V526" s="155">
        <v>66.587675301038885</v>
      </c>
      <c r="W526" s="155">
        <v>64.68156543828168</v>
      </c>
      <c r="X526" s="155">
        <v>62.555304150778269</v>
      </c>
      <c r="Y526" s="155">
        <v>60.125180862136204</v>
      </c>
      <c r="Z526" s="155">
        <v>57.512974573591499</v>
      </c>
      <c r="AA526" s="155">
        <v>54.891836680786746</v>
      </c>
      <c r="AB526" s="155">
        <v>52.434918579365061</v>
      </c>
      <c r="AC526" s="155">
        <v>50.315371664969057</v>
      </c>
      <c r="AD526" s="155">
        <v>48.593336155679047</v>
      </c>
      <c r="AE526" s="155">
        <v>46.963101673286722</v>
      </c>
      <c r="AF526" s="155">
        <v>45.350723117873024</v>
      </c>
      <c r="AG526" s="155">
        <v>43.768449503481868</v>
      </c>
      <c r="AH526" s="155">
        <v>42.228529844156974</v>
      </c>
      <c r="AI526" s="155">
        <v>40.742627099931418</v>
      </c>
      <c r="AJ526" s="155">
        <v>39.320060014793867</v>
      </c>
      <c r="AK526" s="155">
        <v>37.969561278721891</v>
      </c>
      <c r="AL526" s="155">
        <v>36.699863581693315</v>
      </c>
      <c r="AM526" s="155">
        <v>35.519699613685709</v>
      </c>
    </row>
    <row r="527" spans="2:39" ht="14.25" customHeight="1" outlineLevel="1" x14ac:dyDescent="0.25">
      <c r="B527" s="84" t="str">
        <f t="shared" ref="B527:C527" si="502">+B445</f>
        <v>Oil Tanker</v>
      </c>
      <c r="C527" s="84" t="str">
        <f t="shared" si="502"/>
        <v>(DWT) 5,000 - 9,999</v>
      </c>
      <c r="G527" s="155">
        <v>64.587590150087195</v>
      </c>
      <c r="H527" s="155">
        <v>62.089885439300154</v>
      </c>
      <c r="I527" s="155">
        <v>59.723525571249944</v>
      </c>
      <c r="J527" s="155">
        <v>57.362114795462467</v>
      </c>
      <c r="K527" s="155">
        <v>55.095634319293445</v>
      </c>
      <c r="L527" s="155">
        <v>52.92458532140774</v>
      </c>
      <c r="M527" s="155">
        <v>50.849468980470036</v>
      </c>
      <c r="N527" s="155">
        <v>48.870786475145067</v>
      </c>
      <c r="O527" s="155">
        <v>46.991740981242323</v>
      </c>
      <c r="P527" s="155">
        <v>45.226343663149478</v>
      </c>
      <c r="Q527" s="155">
        <v>43.591307682399012</v>
      </c>
      <c r="R527" s="155">
        <v>42.103346200523411</v>
      </c>
      <c r="S527" s="155">
        <v>40.77917237905514</v>
      </c>
      <c r="T527" s="155">
        <v>39.620021745900388</v>
      </c>
      <c r="U527" s="155">
        <v>38.565219294460867</v>
      </c>
      <c r="V527" s="155">
        <v>37.538612384512049</v>
      </c>
      <c r="W527" s="155">
        <v>36.464048375829478</v>
      </c>
      <c r="X527" s="155">
        <v>35.265374628188688</v>
      </c>
      <c r="Y527" s="155">
        <v>33.895399542461568</v>
      </c>
      <c r="Z527" s="155">
        <v>32.422775683905954</v>
      </c>
      <c r="AA527" s="155">
        <v>30.945116658875847</v>
      </c>
      <c r="AB527" s="155">
        <v>29.560036073725566</v>
      </c>
      <c r="AC527" s="155">
        <v>28.365147534809136</v>
      </c>
      <c r="AD527" s="155">
        <v>27.39435491885795</v>
      </c>
      <c r="AE527" s="155">
        <v>26.475314870474758</v>
      </c>
      <c r="AF527" s="155">
        <v>25.566341050092262</v>
      </c>
      <c r="AG527" s="155">
        <v>24.67433880450638</v>
      </c>
      <c r="AH527" s="155">
        <v>23.806213480512898</v>
      </c>
      <c r="AI527" s="155">
        <v>22.968540038627541</v>
      </c>
      <c r="AJ527" s="155">
        <v>22.166571894244665</v>
      </c>
      <c r="AK527" s="155">
        <v>21.405232076478292</v>
      </c>
      <c r="AL527" s="155">
        <v>20.689443614442588</v>
      </c>
      <c r="AM527" s="155">
        <v>20.024129537251582</v>
      </c>
    </row>
    <row r="528" spans="2:39" ht="14.25" customHeight="1" outlineLevel="1" x14ac:dyDescent="0.25">
      <c r="B528" s="84" t="str">
        <f t="shared" ref="B528:C528" si="503">+B446</f>
        <v>Oil Tanker</v>
      </c>
      <c r="C528" s="84" t="str">
        <f t="shared" si="503"/>
        <v>(DWT) 10,000 - 19,999</v>
      </c>
      <c r="G528" s="155">
        <v>52.234521770084299</v>
      </c>
      <c r="H528" s="155">
        <v>50.214529836840271</v>
      </c>
      <c r="I528" s="155">
        <v>48.300761638393936</v>
      </c>
      <c r="J528" s="155">
        <v>46.390995965307958</v>
      </c>
      <c r="K528" s="155">
        <v>44.558004155289758</v>
      </c>
      <c r="L528" s="155">
        <v>42.802191531216693</v>
      </c>
      <c r="M528" s="155">
        <v>41.123963415965946</v>
      </c>
      <c r="N528" s="155">
        <v>39.523725132414775</v>
      </c>
      <c r="O528" s="155">
        <v>38.004067214691567</v>
      </c>
      <c r="P528" s="155">
        <v>36.576321041928615</v>
      </c>
      <c r="Q528" s="155">
        <v>35.254003204509409</v>
      </c>
      <c r="R528" s="155">
        <v>34.050630292817438</v>
      </c>
      <c r="S528" s="155">
        <v>32.979718897236182</v>
      </c>
      <c r="T528" s="155">
        <v>32.042268237726674</v>
      </c>
      <c r="U528" s="155">
        <v>31.189208052560726</v>
      </c>
      <c r="V528" s="155">
        <v>30.358950709587724</v>
      </c>
      <c r="W528" s="155">
        <v>29.489908576657129</v>
      </c>
      <c r="X528" s="155">
        <v>28.520494021618386</v>
      </c>
      <c r="Y528" s="155">
        <v>27.412541344121106</v>
      </c>
      <c r="Z528" s="155">
        <v>26.221572571015933</v>
      </c>
      <c r="AA528" s="155">
        <v>25.026531660953548</v>
      </c>
      <c r="AB528" s="155">
        <v>23.906362572584865</v>
      </c>
      <c r="AC528" s="155">
        <v>22.940009264560562</v>
      </c>
      <c r="AD528" s="155">
        <v>22.154891134060524</v>
      </c>
      <c r="AE528" s="155">
        <v>21.411627338286493</v>
      </c>
      <c r="AF528" s="155">
        <v>20.676504496593939</v>
      </c>
      <c r="AG528" s="155">
        <v>19.955107234244508</v>
      </c>
      <c r="AH528" s="155">
        <v>19.253020176499749</v>
      </c>
      <c r="AI528" s="155">
        <v>18.575560752255804</v>
      </c>
      <c r="AJ528" s="155">
        <v>17.926977604946273</v>
      </c>
      <c r="AK528" s="155">
        <v>17.311252181639148</v>
      </c>
      <c r="AL528" s="155">
        <v>16.732365929402523</v>
      </c>
      <c r="AM528" s="155">
        <v>16.194300295304387</v>
      </c>
    </row>
    <row r="529" spans="2:39" ht="14.25" customHeight="1" outlineLevel="1" x14ac:dyDescent="0.25">
      <c r="B529" s="84" t="str">
        <f t="shared" ref="B529:C529" si="504">+B447</f>
        <v>Oil Tanker</v>
      </c>
      <c r="C529" s="84" t="str">
        <f t="shared" si="504"/>
        <v>(DWT) 20,000 - 59,999</v>
      </c>
      <c r="G529" s="155">
        <v>26.564834342880399</v>
      </c>
      <c r="H529" s="155">
        <v>25.53752999965743</v>
      </c>
      <c r="I529" s="155">
        <v>24.5642477058868</v>
      </c>
      <c r="J529" s="155">
        <v>23.593000970584935</v>
      </c>
      <c r="K529" s="155">
        <v>22.660799006540586</v>
      </c>
      <c r="L529" s="155">
        <v>21.767847948216694</v>
      </c>
      <c r="M529" s="155">
        <v>20.914353930076121</v>
      </c>
      <c r="N529" s="155">
        <v>20.100523086581763</v>
      </c>
      <c r="O529" s="155">
        <v>19.327672881886599</v>
      </c>
      <c r="P529" s="155">
        <v>18.601566098903639</v>
      </c>
      <c r="Q529" s="155">
        <v>17.929076850236008</v>
      </c>
      <c r="R529" s="155">
        <v>17.317079248486831</v>
      </c>
      <c r="S529" s="155">
        <v>16.772447406259225</v>
      </c>
      <c r="T529" s="155">
        <v>16.295689495387403</v>
      </c>
      <c r="U529" s="155">
        <v>15.861849924630215</v>
      </c>
      <c r="V529" s="155">
        <v>15.439607161977614</v>
      </c>
      <c r="W529" s="155">
        <v>14.997639675419588</v>
      </c>
      <c r="X529" s="155">
        <v>14.504625932946118</v>
      </c>
      <c r="Y529" s="155">
        <v>13.941156060147883</v>
      </c>
      <c r="Z529" s="155">
        <v>13.335466813018561</v>
      </c>
      <c r="AA529" s="155">
        <v>12.727706605152472</v>
      </c>
      <c r="AB529" s="155">
        <v>12.158023850144041</v>
      </c>
      <c r="AC529" s="155">
        <v>11.666566961587584</v>
      </c>
      <c r="AD529" s="155">
        <v>11.267280582205618</v>
      </c>
      <c r="AE529" s="155">
        <v>10.889280000622698</v>
      </c>
      <c r="AF529" s="155">
        <v>10.515419652150731</v>
      </c>
      <c r="AG529" s="155">
        <v>10.148539701491442</v>
      </c>
      <c r="AH529" s="155">
        <v>9.7914803133465043</v>
      </c>
      <c r="AI529" s="155">
        <v>9.4469457647528081</v>
      </c>
      <c r="AJ529" s="155">
        <v>9.1170967820876836</v>
      </c>
      <c r="AK529" s="155">
        <v>8.8039582040635711</v>
      </c>
      <c r="AL529" s="155">
        <v>8.5095548693929732</v>
      </c>
      <c r="AM529" s="155">
        <v>8.2359116167883304</v>
      </c>
    </row>
    <row r="530" spans="2:39" ht="14.25" customHeight="1" outlineLevel="1" x14ac:dyDescent="0.25">
      <c r="B530" s="84" t="str">
        <f t="shared" ref="B530:C530" si="505">+B448</f>
        <v>Oil Tanker</v>
      </c>
      <c r="C530" s="84" t="str">
        <f t="shared" si="505"/>
        <v>(DWT) 60,000 - 79,999</v>
      </c>
      <c r="G530" s="155">
        <v>15.4120560473322</v>
      </c>
      <c r="H530" s="155">
        <v>14.816047357382903</v>
      </c>
      <c r="I530" s="155">
        <v>14.251380509931279</v>
      </c>
      <c r="J530" s="155">
        <v>13.687894627540578</v>
      </c>
      <c r="K530" s="155">
        <v>13.147061256180399</v>
      </c>
      <c r="L530" s="155">
        <v>12.628999988386314</v>
      </c>
      <c r="M530" s="155">
        <v>12.133830416693852</v>
      </c>
      <c r="N530" s="155">
        <v>11.661672133638561</v>
      </c>
      <c r="O530" s="155">
        <v>11.213289489229323</v>
      </c>
      <c r="P530" s="155">
        <v>10.792025863368217</v>
      </c>
      <c r="Q530" s="155">
        <v>10.401869393430671</v>
      </c>
      <c r="R530" s="155">
        <v>10.046808216792124</v>
      </c>
      <c r="S530" s="155">
        <v>9.7308304708280033</v>
      </c>
      <c r="T530" s="155">
        <v>9.4542309803691129</v>
      </c>
      <c r="U530" s="155">
        <v>9.2025313200679264</v>
      </c>
      <c r="V530" s="155">
        <v>8.9575597520322923</v>
      </c>
      <c r="W530" s="155">
        <v>8.7011445383700821</v>
      </c>
      <c r="X530" s="155">
        <v>8.4151139411891691</v>
      </c>
      <c r="Y530" s="155">
        <v>8.0882069803378585</v>
      </c>
      <c r="Z530" s="155">
        <v>7.7368057066263454</v>
      </c>
      <c r="AA530" s="155">
        <v>7.3842029286052258</v>
      </c>
      <c r="AB530" s="155">
        <v>7.0536914548251657</v>
      </c>
      <c r="AC530" s="155">
        <v>6.7685640938367628</v>
      </c>
      <c r="AD530" s="155">
        <v>6.5369110754688728</v>
      </c>
      <c r="AE530" s="155">
        <v>6.3176073872137462</v>
      </c>
      <c r="AF530" s="155">
        <v>6.1007057280445691</v>
      </c>
      <c r="AG530" s="155">
        <v>5.8878538694852161</v>
      </c>
      <c r="AH530" s="155">
        <v>5.6806995830595302</v>
      </c>
      <c r="AI530" s="155">
        <v>5.4808118026717159</v>
      </c>
      <c r="AJ530" s="155">
        <v>5.2894441117471578</v>
      </c>
      <c r="AK530" s="155">
        <v>5.1077712560915396</v>
      </c>
      <c r="AL530" s="155">
        <v>4.9369679815105787</v>
      </c>
      <c r="AM530" s="155">
        <v>4.7782090338099561</v>
      </c>
    </row>
    <row r="531" spans="2:39" ht="14.25" customHeight="1" outlineLevel="1" x14ac:dyDescent="0.25">
      <c r="B531" s="84" t="str">
        <f t="shared" ref="B531:C531" si="506">+B449</f>
        <v>Oil Tanker</v>
      </c>
      <c r="C531" s="84" t="str">
        <f t="shared" si="506"/>
        <v>(DWT) 80,000 - 119,999</v>
      </c>
      <c r="G531" s="155">
        <v>12.030267643490999</v>
      </c>
      <c r="H531" s="155">
        <v>11.565038083209352</v>
      </c>
      <c r="I531" s="155">
        <v>11.124273185691006</v>
      </c>
      <c r="J531" s="155">
        <v>10.684430120127912</v>
      </c>
      <c r="K531" s="155">
        <v>10.262269041293738</v>
      </c>
      <c r="L531" s="155">
        <v>9.8578833001474155</v>
      </c>
      <c r="M531" s="155">
        <v>9.4713662476478397</v>
      </c>
      <c r="N531" s="155">
        <v>9.1028112347539185</v>
      </c>
      <c r="O531" s="155">
        <v>8.7528148940727473</v>
      </c>
      <c r="P531" s="155">
        <v>8.4239869848040279</v>
      </c>
      <c r="Q531" s="155">
        <v>8.1194405477956586</v>
      </c>
      <c r="R531" s="155">
        <v>7.8422886238955414</v>
      </c>
      <c r="S531" s="155">
        <v>7.5956442539515727</v>
      </c>
      <c r="T531" s="155">
        <v>7.3797375708942088</v>
      </c>
      <c r="U531" s="155">
        <v>7.1832670759842712</v>
      </c>
      <c r="V531" s="155">
        <v>6.9920483625651437</v>
      </c>
      <c r="W531" s="155">
        <v>6.7918970239802272</v>
      </c>
      <c r="X531" s="155">
        <v>6.5686286535729197</v>
      </c>
      <c r="Y531" s="155">
        <v>6.3134532103041252</v>
      </c>
      <c r="Z531" s="155">
        <v>6.0391581156048746</v>
      </c>
      <c r="AA531" s="155">
        <v>5.7639251565236771</v>
      </c>
      <c r="AB531" s="155">
        <v>5.5059361201090935</v>
      </c>
      <c r="AC531" s="155">
        <v>5.2833727934096348</v>
      </c>
      <c r="AD531" s="155">
        <v>5.1025502086208485</v>
      </c>
      <c r="AE531" s="155">
        <v>4.9313672037828553</v>
      </c>
      <c r="AF531" s="155">
        <v>4.7620591631094538</v>
      </c>
      <c r="AG531" s="155">
        <v>4.5959122960711172</v>
      </c>
      <c r="AH531" s="155">
        <v>4.4342128121382913</v>
      </c>
      <c r="AI531" s="155">
        <v>4.2781853820962752</v>
      </c>
      <c r="AJ531" s="155">
        <v>4.1288085219895541</v>
      </c>
      <c r="AK531" s="155">
        <v>3.9869992091774118</v>
      </c>
      <c r="AL531" s="155">
        <v>3.8536744210191616</v>
      </c>
      <c r="AM531" s="155">
        <v>3.7297511348740868</v>
      </c>
    </row>
    <row r="532" spans="2:39" ht="14.25" customHeight="1" outlineLevel="1" x14ac:dyDescent="0.25">
      <c r="B532" s="84" t="str">
        <f t="shared" ref="B532:C532" si="507">+B450</f>
        <v>Oil Tanker</v>
      </c>
      <c r="C532" s="84" t="str">
        <f t="shared" si="507"/>
        <v>(DWT) 120,000 - 199,999</v>
      </c>
      <c r="G532" s="155">
        <v>8.9315767217829194</v>
      </c>
      <c r="H532" s="155">
        <v>8.5861784618244155</v>
      </c>
      <c r="I532" s="155">
        <v>8.2589433898280049</v>
      </c>
      <c r="J532" s="155">
        <v>7.9323927093245254</v>
      </c>
      <c r="K532" s="155">
        <v>7.6189695855590163</v>
      </c>
      <c r="L532" s="155">
        <v>7.3187433246580298</v>
      </c>
      <c r="M532" s="155">
        <v>7.0317832327480891</v>
      </c>
      <c r="N532" s="155">
        <v>6.7581586159557299</v>
      </c>
      <c r="O532" s="155">
        <v>6.4983124295054653</v>
      </c>
      <c r="P532" s="155">
        <v>6.2541822250136239</v>
      </c>
      <c r="Q532" s="155">
        <v>6.0280792031945216</v>
      </c>
      <c r="R532" s="155">
        <v>5.8223145647624781</v>
      </c>
      <c r="S532" s="155">
        <v>5.6391995104318067</v>
      </c>
      <c r="T532" s="155">
        <v>5.47890489674415</v>
      </c>
      <c r="U532" s="155">
        <v>5.3330402035505449</v>
      </c>
      <c r="V532" s="155">
        <v>5.1910745665293598</v>
      </c>
      <c r="W532" s="155">
        <v>5.0424771213589725</v>
      </c>
      <c r="X532" s="155">
        <v>4.8767170037177623</v>
      </c>
      <c r="Y532" s="155">
        <v>4.6872682635392069</v>
      </c>
      <c r="Z532" s="155">
        <v>4.4836246077772683</v>
      </c>
      <c r="AA532" s="155">
        <v>4.2792846576409884</v>
      </c>
      <c r="AB532" s="155">
        <v>4.0877470343394471</v>
      </c>
      <c r="AC532" s="155">
        <v>3.9225103590816883</v>
      </c>
      <c r="AD532" s="155">
        <v>3.7882630724100608</v>
      </c>
      <c r="AE532" s="155">
        <v>3.6611724551033786</v>
      </c>
      <c r="AF532" s="155">
        <v>3.5354738588874084</v>
      </c>
      <c r="AG532" s="155">
        <v>3.4121221983913368</v>
      </c>
      <c r="AH532" s="155">
        <v>3.2920723882443337</v>
      </c>
      <c r="AI532" s="155">
        <v>3.1762336551903037</v>
      </c>
      <c r="AJ532" s="155">
        <v>3.0653324744319459</v>
      </c>
      <c r="AK532" s="155">
        <v>2.9600496332866579</v>
      </c>
      <c r="AL532" s="155">
        <v>2.8610659190718581</v>
      </c>
      <c r="AM532" s="155">
        <v>2.7690621191049436</v>
      </c>
    </row>
    <row r="533" spans="2:39" ht="14.25" customHeight="1" outlineLevel="1" x14ac:dyDescent="0.25">
      <c r="B533" s="84" t="str">
        <f t="shared" ref="B533:C533" si="508">+B451</f>
        <v>Oil Tanker</v>
      </c>
      <c r="C533" s="84" t="str">
        <f t="shared" si="508"/>
        <v>(DWT) &gt;200,000</v>
      </c>
      <c r="G533" s="155">
        <v>5.5582531263904498</v>
      </c>
      <c r="H533" s="155">
        <v>5.3433066485102332</v>
      </c>
      <c r="I533" s="155">
        <v>5.1396633928292159</v>
      </c>
      <c r="J533" s="155">
        <v>4.9364460441603377</v>
      </c>
      <c r="K533" s="155">
        <v>4.7413981694324656</v>
      </c>
      <c r="L533" s="155">
        <v>4.5545628988796629</v>
      </c>
      <c r="M533" s="155">
        <v>4.3759833627359788</v>
      </c>
      <c r="N533" s="155">
        <v>4.2057026912354685</v>
      </c>
      <c r="O533" s="155">
        <v>4.0439965420070365</v>
      </c>
      <c r="P533" s="155">
        <v>3.8920706822589222</v>
      </c>
      <c r="Q533" s="155">
        <v>3.7513634065942192</v>
      </c>
      <c r="R533" s="155">
        <v>3.6233130096160244</v>
      </c>
      <c r="S533" s="155">
        <v>3.5093577859274308</v>
      </c>
      <c r="T533" s="155">
        <v>3.4096040620972317</v>
      </c>
      <c r="U533" s="155">
        <v>3.3188302925570761</v>
      </c>
      <c r="V533" s="155">
        <v>3.2304829637043158</v>
      </c>
      <c r="W533" s="155">
        <v>3.1380085619363083</v>
      </c>
      <c r="X533" s="155">
        <v>3.0348535736504112</v>
      </c>
      <c r="Y533" s="155">
        <v>2.9169568029917605</v>
      </c>
      <c r="Z533" s="155">
        <v>2.7902263250966519</v>
      </c>
      <c r="AA533" s="155">
        <v>2.6630625328491475</v>
      </c>
      <c r="AB533" s="155">
        <v>2.5438658191333339</v>
      </c>
      <c r="AC533" s="155">
        <v>2.4410365768332722</v>
      </c>
      <c r="AD533" s="155">
        <v>2.357492492278507</v>
      </c>
      <c r="AE533" s="155">
        <v>2.2784021095852767</v>
      </c>
      <c r="AF533" s="155">
        <v>2.2001780023348334</v>
      </c>
      <c r="AG533" s="155">
        <v>2.123414428113318</v>
      </c>
      <c r="AH533" s="155">
        <v>2.0487056445068599</v>
      </c>
      <c r="AI533" s="155">
        <v>1.976617476850596</v>
      </c>
      <c r="AJ533" s="155">
        <v>1.9076020214756031</v>
      </c>
      <c r="AK533" s="155">
        <v>1.8420829424619425</v>
      </c>
      <c r="AL533" s="155">
        <v>1.7804839038896887</v>
      </c>
      <c r="AM533" s="155">
        <v>1.7232285698389027</v>
      </c>
    </row>
    <row r="534" spans="2:39" ht="14.25" customHeight="1" outlineLevel="1" x14ac:dyDescent="0.25">
      <c r="B534" s="84" t="str">
        <f t="shared" ref="B534:C534" si="509">+B452</f>
        <v>Other Liquids Tankers</v>
      </c>
      <c r="C534" s="84" t="str">
        <f t="shared" si="509"/>
        <v>(DWT) 0 - 999</v>
      </c>
      <c r="G534" s="155">
        <v>1852.6045693963799</v>
      </c>
      <c r="H534" s="155">
        <v>1780.9614077695996</v>
      </c>
      <c r="I534" s="155">
        <v>1713.0856890100245</v>
      </c>
      <c r="J534" s="155">
        <v>1645.3519280308681</v>
      </c>
      <c r="K534" s="155">
        <v>1580.3411097476478</v>
      </c>
      <c r="L534" s="155">
        <v>1518.0676097684718</v>
      </c>
      <c r="M534" s="155">
        <v>1458.5458037014419</v>
      </c>
      <c r="N534" s="155">
        <v>1401.7900671546627</v>
      </c>
      <c r="O534" s="155">
        <v>1347.8922787402237</v>
      </c>
      <c r="P534" s="155">
        <v>1297.2543290861367</v>
      </c>
      <c r="Q534" s="155">
        <v>1250.355611824401</v>
      </c>
      <c r="R534" s="155">
        <v>1207.6755205870161</v>
      </c>
      <c r="S534" s="155">
        <v>1169.6934490059807</v>
      </c>
      <c r="T534" s="155">
        <v>1136.4448364689435</v>
      </c>
      <c r="U534" s="155">
        <v>1106.1893053861709</v>
      </c>
      <c r="V534" s="155">
        <v>1076.7425239235788</v>
      </c>
      <c r="W534" s="155">
        <v>1045.9201602470864</v>
      </c>
      <c r="X534" s="155">
        <v>1011.5378825226122</v>
      </c>
      <c r="Y534" s="155">
        <v>972.24206582037186</v>
      </c>
      <c r="Z534" s="155">
        <v>930.0019128277836</v>
      </c>
      <c r="AA534" s="155">
        <v>887.61733313655827</v>
      </c>
      <c r="AB534" s="155">
        <v>847.88823633841491</v>
      </c>
      <c r="AC534" s="155">
        <v>813.61453202506459</v>
      </c>
      <c r="AD534" s="155">
        <v>785.76870541862013</v>
      </c>
      <c r="AE534" s="155">
        <v>759.40732873408263</v>
      </c>
      <c r="AF534" s="155">
        <v>733.33468770212698</v>
      </c>
      <c r="AG534" s="155">
        <v>707.74885252474803</v>
      </c>
      <c r="AH534" s="155">
        <v>682.84789340393672</v>
      </c>
      <c r="AI534" s="155">
        <v>658.82040387394204</v>
      </c>
      <c r="AJ534" s="155">
        <v>635.81707079801299</v>
      </c>
      <c r="AK534" s="155">
        <v>613.97910437164853</v>
      </c>
      <c r="AL534" s="155">
        <v>593.44771479035205</v>
      </c>
      <c r="AM534" s="155">
        <v>574.36411224962262</v>
      </c>
    </row>
    <row r="535" spans="2:39" ht="14.25" customHeight="1" outlineLevel="1" x14ac:dyDescent="0.25">
      <c r="B535" s="84" t="str">
        <f t="shared" ref="B535:C535" si="510">+B453</f>
        <v>Other Liquids Tankers</v>
      </c>
      <c r="C535" s="84" t="str">
        <f t="shared" si="510"/>
        <v>(DWT) &gt;1,000</v>
      </c>
      <c r="G535" s="155">
        <v>40.318703374842201</v>
      </c>
      <c r="H535" s="155">
        <v>38.759515067643335</v>
      </c>
      <c r="I535" s="155">
        <v>37.28231857561849</v>
      </c>
      <c r="J535" s="155">
        <v>35.808211546793189</v>
      </c>
      <c r="K535" s="155">
        <v>34.393364610854263</v>
      </c>
      <c r="L535" s="155">
        <v>33.038090627809027</v>
      </c>
      <c r="M535" s="155">
        <v>31.742702457664667</v>
      </c>
      <c r="N535" s="155">
        <v>30.507512960428418</v>
      </c>
      <c r="O535" s="155">
        <v>29.334521713651018</v>
      </c>
      <c r="P535" s="155">
        <v>28.232475165056709</v>
      </c>
      <c r="Q535" s="155">
        <v>27.211806479913278</v>
      </c>
      <c r="R535" s="155">
        <v>26.282948823488518</v>
      </c>
      <c r="S535" s="155">
        <v>25.456335361050204</v>
      </c>
      <c r="T535" s="155">
        <v>24.732737368985099</v>
      </c>
      <c r="U535" s="155">
        <v>24.07427856815633</v>
      </c>
      <c r="V535" s="155">
        <v>23.433420790546027</v>
      </c>
      <c r="W535" s="155">
        <v>22.762625868136379</v>
      </c>
      <c r="X535" s="155">
        <v>22.014355632909556</v>
      </c>
      <c r="Y535" s="155">
        <v>21.159150802012469</v>
      </c>
      <c r="Z535" s="155">
        <v>20.239867633251304</v>
      </c>
      <c r="AA535" s="155">
        <v>19.31744126959688</v>
      </c>
      <c r="AB535" s="155">
        <v>18.452806854020196</v>
      </c>
      <c r="AC535" s="155">
        <v>17.706899529492077</v>
      </c>
      <c r="AD535" s="155">
        <v>17.100883738686633</v>
      </c>
      <c r="AE535" s="155">
        <v>16.527174408236991</v>
      </c>
      <c r="AF535" s="155">
        <v>15.959748905066247</v>
      </c>
      <c r="AG535" s="155">
        <v>15.402917881244223</v>
      </c>
      <c r="AH535" s="155">
        <v>14.860991988840654</v>
      </c>
      <c r="AI535" s="155">
        <v>14.338075636800333</v>
      </c>
      <c r="AJ535" s="155">
        <v>13.8374482615676</v>
      </c>
      <c r="AK535" s="155">
        <v>13.362183056461671</v>
      </c>
      <c r="AL535" s="155">
        <v>12.915353214801865</v>
      </c>
      <c r="AM535" s="155">
        <v>12.500031929907403</v>
      </c>
    </row>
    <row r="536" spans="2:39" ht="14.25" customHeight="1" outlineLevel="1" x14ac:dyDescent="0.25">
      <c r="B536" s="84" t="str">
        <f t="shared" ref="B536:C536" si="511">+B454</f>
        <v>Ferry Passenger Only</v>
      </c>
      <c r="C536" s="84" t="str">
        <f t="shared" si="511"/>
        <v>(GT) 0 - 299</v>
      </c>
      <c r="G536" s="155">
        <v>1090.4550794193401</v>
      </c>
      <c r="H536" s="155">
        <v>1048.2854492715328</v>
      </c>
      <c r="I536" s="155">
        <v>1008.3333604592217</v>
      </c>
      <c r="J536" s="155">
        <v>968.46482891826679</v>
      </c>
      <c r="K536" s="155">
        <v>930.19903912954624</v>
      </c>
      <c r="L536" s="155">
        <v>893.5444526693401</v>
      </c>
      <c r="M536" s="155">
        <v>858.50953111392505</v>
      </c>
      <c r="N536" s="155">
        <v>825.10273603957921</v>
      </c>
      <c r="O536" s="155">
        <v>793.37814779399196</v>
      </c>
      <c r="P536" s="155">
        <v>763.57232181048414</v>
      </c>
      <c r="Q536" s="155">
        <v>735.96743229378922</v>
      </c>
      <c r="R536" s="155">
        <v>710.84565344864075</v>
      </c>
      <c r="S536" s="155">
        <v>688.48915947977207</v>
      </c>
      <c r="T536" s="155">
        <v>668.9188102408782</v>
      </c>
      <c r="U536" s="155">
        <v>651.11020818151428</v>
      </c>
      <c r="V536" s="155">
        <v>633.77764140019781</v>
      </c>
      <c r="W536" s="155">
        <v>615.63539799544776</v>
      </c>
      <c r="X536" s="155">
        <v>595.39776606578289</v>
      </c>
      <c r="Y536" s="155">
        <v>572.26799318777955</v>
      </c>
      <c r="Z536" s="155">
        <v>547.40516485025387</v>
      </c>
      <c r="AA536" s="155">
        <v>522.45732602007683</v>
      </c>
      <c r="AB536" s="155">
        <v>499.07252166412428</v>
      </c>
      <c r="AC536" s="155">
        <v>478.89879674926743</v>
      </c>
      <c r="AD536" s="155">
        <v>462.50856239206672</v>
      </c>
      <c r="AE536" s="155">
        <v>446.99208489816391</v>
      </c>
      <c r="AF536" s="155">
        <v>431.64555908427337</v>
      </c>
      <c r="AG536" s="155">
        <v>416.58557035745645</v>
      </c>
      <c r="AH536" s="155">
        <v>401.92870412477237</v>
      </c>
      <c r="AI536" s="155">
        <v>387.78596776511063</v>
      </c>
      <c r="AJ536" s="155">
        <v>374.24605654466342</v>
      </c>
      <c r="AK536" s="155">
        <v>361.39208770144876</v>
      </c>
      <c r="AL536" s="155">
        <v>349.30717847348723</v>
      </c>
      <c r="AM536" s="155">
        <v>338.07444609879673</v>
      </c>
    </row>
    <row r="537" spans="2:39" ht="14.25" customHeight="1" outlineLevel="1" x14ac:dyDescent="0.25">
      <c r="B537" s="84" t="str">
        <f t="shared" ref="B537:C537" si="512">+B455</f>
        <v>Ferry Passenger Only</v>
      </c>
      <c r="C537" s="84" t="str">
        <f t="shared" si="512"/>
        <v>(GT) 300 - 999</v>
      </c>
      <c r="G537" s="155">
        <v>1440.63411158741</v>
      </c>
      <c r="H537" s="155">
        <v>1384.9225019938212</v>
      </c>
      <c r="I537" s="155">
        <v>1332.1405552098845</v>
      </c>
      <c r="J537" s="155">
        <v>1279.4689985352322</v>
      </c>
      <c r="K537" s="155">
        <v>1228.9148738244567</v>
      </c>
      <c r="L537" s="155">
        <v>1180.4893599290822</v>
      </c>
      <c r="M537" s="155">
        <v>1134.2036357006286</v>
      </c>
      <c r="N537" s="155">
        <v>1090.0688799906179</v>
      </c>
      <c r="O537" s="155">
        <v>1048.1565400279349</v>
      </c>
      <c r="P537" s="155">
        <v>1008.7791365508979</v>
      </c>
      <c r="Q537" s="155">
        <v>972.3094586751904</v>
      </c>
      <c r="R537" s="155">
        <v>939.12029551649573</v>
      </c>
      <c r="S537" s="155">
        <v>909.58443619049694</v>
      </c>
      <c r="T537" s="155">
        <v>883.7294392985184</v>
      </c>
      <c r="U537" s="155">
        <v>860.20194138446686</v>
      </c>
      <c r="V537" s="155">
        <v>837.30334847789095</v>
      </c>
      <c r="W537" s="155">
        <v>813.33506660834155</v>
      </c>
      <c r="X537" s="155">
        <v>786.59850180536898</v>
      </c>
      <c r="Y537" s="155">
        <v>756.04103966849277</v>
      </c>
      <c r="Z537" s="155">
        <v>723.19398407712026</v>
      </c>
      <c r="AA537" s="155">
        <v>690.23461848062436</v>
      </c>
      <c r="AB537" s="155">
        <v>659.34022632838435</v>
      </c>
      <c r="AC537" s="155">
        <v>632.68809106977346</v>
      </c>
      <c r="AD537" s="155">
        <v>611.03444282919781</v>
      </c>
      <c r="AE537" s="155">
        <v>590.53514194896547</v>
      </c>
      <c r="AF537" s="155">
        <v>570.2603695176058</v>
      </c>
      <c r="AG537" s="155">
        <v>550.36415014144654</v>
      </c>
      <c r="AH537" s="155">
        <v>531.0005084268131</v>
      </c>
      <c r="AI537" s="155">
        <v>512.3160996735744</v>
      </c>
      <c r="AJ537" s="155">
        <v>494.42810195575169</v>
      </c>
      <c r="AK537" s="155">
        <v>477.44632404090402</v>
      </c>
      <c r="AL537" s="155">
        <v>461.48057469659398</v>
      </c>
      <c r="AM537" s="155">
        <v>446.64066269038068</v>
      </c>
    </row>
    <row r="538" spans="2:39" ht="14.25" customHeight="1" outlineLevel="1" x14ac:dyDescent="0.25">
      <c r="B538" s="84" t="str">
        <f t="shared" ref="B538:C538" si="513">+B456</f>
        <v>Ferry Passenger Only</v>
      </c>
      <c r="C538" s="84" t="str">
        <f t="shared" si="513"/>
        <v>(GT) 1,000 - 1,999</v>
      </c>
      <c r="G538" s="155">
        <v>286.13440540917202</v>
      </c>
      <c r="H538" s="155">
        <v>275.06913341732371</v>
      </c>
      <c r="I538" s="155">
        <v>264.58574222320652</v>
      </c>
      <c r="J538" s="155">
        <v>254.12427637989779</v>
      </c>
      <c r="K538" s="155">
        <v>244.08336849166247</v>
      </c>
      <c r="L538" s="155">
        <v>234.46523886829911</v>
      </c>
      <c r="M538" s="155">
        <v>225.27210781960545</v>
      </c>
      <c r="N538" s="155">
        <v>216.50619565537949</v>
      </c>
      <c r="O538" s="155">
        <v>208.18169300889207</v>
      </c>
      <c r="P538" s="155">
        <v>200.360671807302</v>
      </c>
      <c r="Q538" s="155">
        <v>193.11717430124114</v>
      </c>
      <c r="R538" s="155">
        <v>186.52524274134146</v>
      </c>
      <c r="S538" s="155">
        <v>180.6589193782348</v>
      </c>
      <c r="T538" s="155">
        <v>175.52367781825916</v>
      </c>
      <c r="U538" s="155">
        <v>170.85071709058016</v>
      </c>
      <c r="V538" s="155">
        <v>166.30266758006971</v>
      </c>
      <c r="W538" s="155">
        <v>161.5421596716001</v>
      </c>
      <c r="X538" s="155">
        <v>156.23182375004353</v>
      </c>
      <c r="Y538" s="155">
        <v>150.16259271558329</v>
      </c>
      <c r="Z538" s="155">
        <v>143.63860952964919</v>
      </c>
      <c r="AA538" s="155">
        <v>137.09231966898133</v>
      </c>
      <c r="AB538" s="155">
        <v>130.95616861032121</v>
      </c>
      <c r="AC538" s="155">
        <v>125.662601830409</v>
      </c>
      <c r="AD538" s="155">
        <v>121.36181947740101</v>
      </c>
      <c r="AE538" s="155">
        <v>117.29031011809128</v>
      </c>
      <c r="AF538" s="155">
        <v>113.2633959226048</v>
      </c>
      <c r="AG538" s="155">
        <v>109.3116687940456</v>
      </c>
      <c r="AH538" s="155">
        <v>105.46572063551713</v>
      </c>
      <c r="AI538" s="155">
        <v>101.75467968068445</v>
      </c>
      <c r="AJ538" s="155">
        <v>98.20181948545418</v>
      </c>
      <c r="AK538" s="155">
        <v>94.828949936293355</v>
      </c>
      <c r="AL538" s="155">
        <v>91.657880919669665</v>
      </c>
      <c r="AM538" s="155">
        <v>88.710422322050135</v>
      </c>
    </row>
    <row r="539" spans="2:39" ht="14.25" customHeight="1" outlineLevel="1" x14ac:dyDescent="0.25">
      <c r="B539" s="84" t="str">
        <f t="shared" ref="B539:C539" si="514">+B457</f>
        <v>Ferry Passenger Only</v>
      </c>
      <c r="C539" s="84" t="str">
        <f t="shared" si="514"/>
        <v>(GT) &gt;2,000</v>
      </c>
      <c r="G539" s="155">
        <v>133.62508397317899</v>
      </c>
      <c r="H539" s="155">
        <v>128.45758970773963</v>
      </c>
      <c r="I539" s="155">
        <v>123.56183441877189</v>
      </c>
      <c r="J539" s="155">
        <v>118.67631829289512</v>
      </c>
      <c r="K539" s="155">
        <v>113.98720319744287</v>
      </c>
      <c r="L539" s="155">
        <v>109.49552601954817</v>
      </c>
      <c r="M539" s="155">
        <v>105.20232364634361</v>
      </c>
      <c r="N539" s="155">
        <v>101.10863296496197</v>
      </c>
      <c r="O539" s="155">
        <v>97.221081016844607</v>
      </c>
      <c r="P539" s="155">
        <v>93.568655460665795</v>
      </c>
      <c r="Q539" s="155">
        <v>90.185934109408578</v>
      </c>
      <c r="R539" s="155">
        <v>87.107494776056015</v>
      </c>
      <c r="S539" s="155">
        <v>84.367915273591123</v>
      </c>
      <c r="T539" s="155">
        <v>81.969751782231029</v>
      </c>
      <c r="U539" s="155">
        <v>79.787473951130821</v>
      </c>
      <c r="V539" s="155">
        <v>77.663529796679796</v>
      </c>
      <c r="W539" s="155">
        <v>75.440367335267368</v>
      </c>
      <c r="X539" s="155">
        <v>72.960434583282989</v>
      </c>
      <c r="Y539" s="155">
        <v>70.126096973750705</v>
      </c>
      <c r="Z539" s="155">
        <v>67.079389606234287</v>
      </c>
      <c r="AA539" s="155">
        <v>64.02226499693181</v>
      </c>
      <c r="AB539" s="155">
        <v>61.156675662041962</v>
      </c>
      <c r="AC539" s="155">
        <v>58.68457411776285</v>
      </c>
      <c r="AD539" s="155">
        <v>56.676103999500604</v>
      </c>
      <c r="AE539" s="155">
        <v>54.774704623017556</v>
      </c>
      <c r="AF539" s="155">
        <v>52.894131237390653</v>
      </c>
      <c r="AG539" s="155">
        <v>51.048670295223623</v>
      </c>
      <c r="AH539" s="155">
        <v>49.25260824911993</v>
      </c>
      <c r="AI539" s="155">
        <v>47.519548016435557</v>
      </c>
      <c r="AJ539" s="155">
        <v>45.860358373534297</v>
      </c>
      <c r="AK539" s="155">
        <v>44.285224561531884</v>
      </c>
      <c r="AL539" s="155">
        <v>42.804331821544366</v>
      </c>
      <c r="AM539" s="155">
        <v>41.427865394687501</v>
      </c>
    </row>
    <row r="540" spans="2:39" ht="14.25" customHeight="1" outlineLevel="1" x14ac:dyDescent="0.25">
      <c r="B540" s="84" t="str">
        <f t="shared" ref="B540:C540" si="515">+B458</f>
        <v>Cruise</v>
      </c>
      <c r="C540" s="84" t="str">
        <f t="shared" si="515"/>
        <v>(GT) 0 - 1 999</v>
      </c>
      <c r="G540" s="155">
        <v>1497.09989317645</v>
      </c>
      <c r="H540" s="155">
        <v>1439.2046621109116</v>
      </c>
      <c r="I540" s="155">
        <v>1384.3539222483062</v>
      </c>
      <c r="J540" s="155">
        <v>1329.617899245095</v>
      </c>
      <c r="K540" s="155">
        <v>1277.0823011391085</v>
      </c>
      <c r="L540" s="155">
        <v>1226.7587449379466</v>
      </c>
      <c r="M540" s="155">
        <v>1178.6588476492047</v>
      </c>
      <c r="N540" s="155">
        <v>1132.79422628048</v>
      </c>
      <c r="O540" s="155">
        <v>1089.2391284411208</v>
      </c>
      <c r="P540" s="155">
        <v>1048.3183241474615</v>
      </c>
      <c r="Q540" s="155">
        <v>1010.4192140175898</v>
      </c>
      <c r="R540" s="155">
        <v>975.92919866959301</v>
      </c>
      <c r="S540" s="155">
        <v>945.2356787215582</v>
      </c>
      <c r="T540" s="155">
        <v>918.36729293662961</v>
      </c>
      <c r="U540" s="155">
        <v>893.91763265819554</v>
      </c>
      <c r="V540" s="155">
        <v>870.12152737470228</v>
      </c>
      <c r="W540" s="155">
        <v>845.21380657459804</v>
      </c>
      <c r="X540" s="155">
        <v>817.42929974633057</v>
      </c>
      <c r="Y540" s="155">
        <v>785.67413517477098</v>
      </c>
      <c r="Z540" s="155">
        <v>751.53963633049511</v>
      </c>
      <c r="AA540" s="155">
        <v>717.28842548049874</v>
      </c>
      <c r="AB540" s="155">
        <v>685.18312489178402</v>
      </c>
      <c r="AC540" s="155">
        <v>657.4863568313466</v>
      </c>
      <c r="AD540" s="155">
        <v>634.98399193029229</v>
      </c>
      <c r="AE540" s="155">
        <v>613.68121913660116</v>
      </c>
      <c r="AF540" s="155">
        <v>592.61177520422075</v>
      </c>
      <c r="AG540" s="155">
        <v>571.93572174756491</v>
      </c>
      <c r="AH540" s="155">
        <v>551.81312038104443</v>
      </c>
      <c r="AI540" s="155">
        <v>532.39637457199478</v>
      </c>
      <c r="AJ540" s="155">
        <v>513.80725519942598</v>
      </c>
      <c r="AK540" s="155">
        <v>496.15987499526653</v>
      </c>
      <c r="AL540" s="155">
        <v>479.56834669144831</v>
      </c>
      <c r="AM540" s="155">
        <v>464.14678301989983</v>
      </c>
    </row>
    <row r="541" spans="2:39" ht="14.25" customHeight="1" outlineLevel="1" x14ac:dyDescent="0.25">
      <c r="B541" s="84" t="str">
        <f t="shared" ref="B541:C541" si="516">+B459</f>
        <v>Cruise</v>
      </c>
      <c r="C541" s="84" t="str">
        <f t="shared" si="516"/>
        <v>(GT) 2,000 - 9,999</v>
      </c>
      <c r="G541" s="155">
        <v>523.93234304436101</v>
      </c>
      <c r="H541" s="155">
        <v>503.67104705368183</v>
      </c>
      <c r="I541" s="155">
        <v>484.47521597726848</v>
      </c>
      <c r="J541" s="155">
        <v>465.31953176961326</v>
      </c>
      <c r="K541" s="155">
        <v>446.93391893618673</v>
      </c>
      <c r="L541" s="155">
        <v>429.32244302133819</v>
      </c>
      <c r="M541" s="155">
        <v>412.48916956941537</v>
      </c>
      <c r="N541" s="155">
        <v>396.43816412476656</v>
      </c>
      <c r="O541" s="155">
        <v>381.19541074103336</v>
      </c>
      <c r="P541" s="155">
        <v>366.87456750902487</v>
      </c>
      <c r="Q541" s="155">
        <v>353.61121102884397</v>
      </c>
      <c r="R541" s="155">
        <v>341.54091790059368</v>
      </c>
      <c r="S541" s="155">
        <v>330.79926472437688</v>
      </c>
      <c r="T541" s="155">
        <v>321.39627406070827</v>
      </c>
      <c r="U541" s="155">
        <v>312.83975231175589</v>
      </c>
      <c r="V541" s="155">
        <v>304.51195184009993</v>
      </c>
      <c r="W541" s="155">
        <v>295.79512500832129</v>
      </c>
      <c r="X541" s="155">
        <v>286.07152417900073</v>
      </c>
      <c r="Y541" s="155">
        <v>274.95833269888112</v>
      </c>
      <c r="Z541" s="155">
        <v>263.01245785135779</v>
      </c>
      <c r="AA541" s="155">
        <v>251.02573790398685</v>
      </c>
      <c r="AB541" s="155">
        <v>239.79001112432681</v>
      </c>
      <c r="AC541" s="155">
        <v>230.09711577993389</v>
      </c>
      <c r="AD541" s="155">
        <v>222.22207897017637</v>
      </c>
      <c r="AE541" s="155">
        <v>214.7668572351329</v>
      </c>
      <c r="AF541" s="155">
        <v>207.39329240058331</v>
      </c>
      <c r="AG541" s="155">
        <v>200.15740040578015</v>
      </c>
      <c r="AH541" s="155">
        <v>193.11519718997499</v>
      </c>
      <c r="AI541" s="155">
        <v>186.32001861010909</v>
      </c>
      <c r="AJ541" s="155">
        <v>179.81448019387372</v>
      </c>
      <c r="AK541" s="155">
        <v>173.63851738664758</v>
      </c>
      <c r="AL541" s="155">
        <v>167.83206563381069</v>
      </c>
      <c r="AM541" s="155">
        <v>162.43506038074182</v>
      </c>
    </row>
    <row r="542" spans="2:39" ht="14.25" customHeight="1" outlineLevel="1" x14ac:dyDescent="0.25">
      <c r="B542" s="84" t="str">
        <f t="shared" ref="B542:C542" si="517">+B460</f>
        <v>Cruise</v>
      </c>
      <c r="C542" s="84" t="str">
        <f t="shared" si="517"/>
        <v>(GT) 10,000 - 59,999</v>
      </c>
      <c r="G542" s="155">
        <v>159.230576542623</v>
      </c>
      <c r="H542" s="155">
        <v>153.07287720428798</v>
      </c>
      <c r="I542" s="155">
        <v>147.23898798158484</v>
      </c>
      <c r="J542" s="155">
        <v>141.41729996986555</v>
      </c>
      <c r="K542" s="155">
        <v>135.8296477273162</v>
      </c>
      <c r="L542" s="155">
        <v>130.47726683135306</v>
      </c>
      <c r="M542" s="155">
        <v>125.36139285939184</v>
      </c>
      <c r="N542" s="155">
        <v>120.48326138884848</v>
      </c>
      <c r="O542" s="155">
        <v>115.85076934744124</v>
      </c>
      <c r="P542" s="155">
        <v>111.49845906409583</v>
      </c>
      <c r="Q542" s="155">
        <v>107.46753421804041</v>
      </c>
      <c r="R542" s="155">
        <v>103.79919848850325</v>
      </c>
      <c r="S542" s="155">
        <v>100.5346555547125</v>
      </c>
      <c r="T542" s="155">
        <v>97.676951416996971</v>
      </c>
      <c r="U542" s="155">
        <v>95.076501360089878</v>
      </c>
      <c r="V542" s="155">
        <v>92.545562989825086</v>
      </c>
      <c r="W542" s="155">
        <v>89.896393912036743</v>
      </c>
      <c r="X542" s="155">
        <v>86.941251732558925</v>
      </c>
      <c r="Y542" s="155">
        <v>83.56379296311971</v>
      </c>
      <c r="Z542" s="155">
        <v>79.93326973902451</v>
      </c>
      <c r="AA542" s="155">
        <v>76.290333101472385</v>
      </c>
      <c r="AB542" s="155">
        <v>72.875634091663059</v>
      </c>
      <c r="AC542" s="155">
        <v>69.929823750795606</v>
      </c>
      <c r="AD542" s="155">
        <v>67.536486771013287</v>
      </c>
      <c r="AE542" s="155">
        <v>65.270737632057092</v>
      </c>
      <c r="AF542" s="155">
        <v>63.029805199908431</v>
      </c>
      <c r="AG542" s="155">
        <v>60.830713524372946</v>
      </c>
      <c r="AH542" s="155">
        <v>58.690486655255938</v>
      </c>
      <c r="AI542" s="155">
        <v>56.625334126791941</v>
      </c>
      <c r="AJ542" s="155">
        <v>54.648207410929629</v>
      </c>
      <c r="AK542" s="155">
        <v>52.771243464046229</v>
      </c>
      <c r="AL542" s="155">
        <v>51.006579242519329</v>
      </c>
      <c r="AM542" s="155">
        <v>49.366351702726156</v>
      </c>
    </row>
    <row r="543" spans="2:39" ht="14.25" customHeight="1" outlineLevel="1" x14ac:dyDescent="0.25">
      <c r="B543" s="84" t="str">
        <f t="shared" ref="B543:C543" si="518">+B461</f>
        <v>Cruise</v>
      </c>
      <c r="C543" s="84" t="str">
        <f t="shared" si="518"/>
        <v>(GT) 60,000 - 99,999</v>
      </c>
      <c r="G543" s="155">
        <v>171.019379934227</v>
      </c>
      <c r="H543" s="155">
        <v>164.40578884180533</v>
      </c>
      <c r="I543" s="155">
        <v>158.13998148787297</v>
      </c>
      <c r="J543" s="155">
        <v>151.88727867442654</v>
      </c>
      <c r="K543" s="155">
        <v>145.8859387147418</v>
      </c>
      <c r="L543" s="155">
        <v>140.13728866350999</v>
      </c>
      <c r="M543" s="155">
        <v>134.6426555754218</v>
      </c>
      <c r="N543" s="155">
        <v>129.40336650516807</v>
      </c>
      <c r="O543" s="155">
        <v>124.42790303782554</v>
      </c>
      <c r="P543" s="155">
        <v>119.7533648800123</v>
      </c>
      <c r="Q543" s="155">
        <v>115.42400626873243</v>
      </c>
      <c r="R543" s="155">
        <v>111.48408144099002</v>
      </c>
      <c r="S543" s="155">
        <v>107.97784463378918</v>
      </c>
      <c r="T543" s="155">
        <v>104.90856736130024</v>
      </c>
      <c r="U543" s="155">
        <v>102.11559024636068</v>
      </c>
      <c r="V543" s="155">
        <v>99.397271188974344</v>
      </c>
      <c r="W543" s="155">
        <v>96.551968089145305</v>
      </c>
      <c r="X543" s="155">
        <v>93.378038846877587</v>
      </c>
      <c r="Y543" s="155">
        <v>89.750526361244553</v>
      </c>
      <c r="Z543" s="155">
        <v>85.851213527598119</v>
      </c>
      <c r="AA543" s="155">
        <v>81.938568240359118</v>
      </c>
      <c r="AB543" s="155">
        <v>78.271058393949133</v>
      </c>
      <c r="AC543" s="155">
        <v>75.107151882788997</v>
      </c>
      <c r="AD543" s="155">
        <v>72.536621679712937</v>
      </c>
      <c r="AE543" s="155">
        <v>70.103125417598505</v>
      </c>
      <c r="AF543" s="155">
        <v>67.696283193310165</v>
      </c>
      <c r="AG543" s="155">
        <v>65.334379450105871</v>
      </c>
      <c r="AH543" s="155">
        <v>63.035698631243257</v>
      </c>
      <c r="AI543" s="155">
        <v>60.817650360891278</v>
      </c>
      <c r="AJ543" s="155">
        <v>58.694144986861204</v>
      </c>
      <c r="AK543" s="155">
        <v>56.678218037874906</v>
      </c>
      <c r="AL543" s="155">
        <v>54.782905042654654</v>
      </c>
      <c r="AM543" s="155">
        <v>53.021241529922328</v>
      </c>
    </row>
    <row r="544" spans="2:39" ht="14.25" customHeight="1" outlineLevel="1" x14ac:dyDescent="0.25">
      <c r="B544" s="84" t="str">
        <f t="shared" ref="B544:C544" si="519">+B462</f>
        <v>Cruise</v>
      </c>
      <c r="C544" s="84" t="str">
        <f t="shared" si="519"/>
        <v>(GT) 100,000 - 149,999</v>
      </c>
      <c r="G544" s="155">
        <v>150.667337152719</v>
      </c>
      <c r="H544" s="155">
        <v>144.84079188460177</v>
      </c>
      <c r="I544" s="155">
        <v>139.3206425922117</v>
      </c>
      <c r="J544" s="155">
        <v>133.81203834354929</v>
      </c>
      <c r="K544" s="155">
        <v>128.52488368644754</v>
      </c>
      <c r="L544" s="155">
        <v>123.46034775037381</v>
      </c>
      <c r="M544" s="155">
        <v>118.61959966479508</v>
      </c>
      <c r="N544" s="155">
        <v>114.00380855917847</v>
      </c>
      <c r="O544" s="155">
        <v>109.62044667344692</v>
      </c>
      <c r="P544" s="155">
        <v>105.50219868934497</v>
      </c>
      <c r="Q544" s="155">
        <v>101.68805239907306</v>
      </c>
      <c r="R544" s="155">
        <v>98.216995594831729</v>
      </c>
      <c r="S544" s="155">
        <v>95.128016068821424</v>
      </c>
      <c r="T544" s="155">
        <v>92.423996010936065</v>
      </c>
      <c r="U544" s="155">
        <v>89.963395201844904</v>
      </c>
      <c r="V544" s="155">
        <v>87.56856781991074</v>
      </c>
      <c r="W544" s="155">
        <v>85.06186804349656</v>
      </c>
      <c r="X544" s="155">
        <v>82.26565005096532</v>
      </c>
      <c r="Y544" s="155">
        <v>79.069827174582713</v>
      </c>
      <c r="Z544" s="155">
        <v>75.634549362226707</v>
      </c>
      <c r="AA544" s="155">
        <v>72.187525715677666</v>
      </c>
      <c r="AB544" s="155">
        <v>68.95646533671659</v>
      </c>
      <c r="AC544" s="155">
        <v>66.169077327123873</v>
      </c>
      <c r="AD544" s="155">
        <v>63.904451289320086</v>
      </c>
      <c r="AE544" s="155">
        <v>61.760551563307246</v>
      </c>
      <c r="AF544" s="155">
        <v>59.640133929821978</v>
      </c>
      <c r="AG544" s="155">
        <v>57.559306904624641</v>
      </c>
      <c r="AH544" s="155">
        <v>55.534179003475309</v>
      </c>
      <c r="AI544" s="155">
        <v>53.580088030284706</v>
      </c>
      <c r="AJ544" s="155">
        <v>51.709288941563599</v>
      </c>
      <c r="AK544" s="155">
        <v>49.933265981972795</v>
      </c>
      <c r="AL544" s="155">
        <v>48.263503396173427</v>
      </c>
      <c r="AM544" s="155">
        <v>46.7114854288263</v>
      </c>
    </row>
    <row r="545" spans="2:39" ht="14.25" customHeight="1" outlineLevel="1" x14ac:dyDescent="0.25">
      <c r="B545" s="84" t="str">
        <f t="shared" ref="B545:C545" si="520">+B463</f>
        <v>Cruise</v>
      </c>
      <c r="C545" s="84" t="str">
        <f t="shared" si="520"/>
        <v>(GT) &gt;150,000</v>
      </c>
      <c r="G545" s="155">
        <v>123.097134433649</v>
      </c>
      <c r="H545" s="155">
        <v>118.33677270092541</v>
      </c>
      <c r="I545" s="155">
        <v>113.82674038482767</v>
      </c>
      <c r="J545" s="155">
        <v>109.32614051657596</v>
      </c>
      <c r="K545" s="155">
        <v>105.00646778659963</v>
      </c>
      <c r="L545" s="155">
        <v>100.868677388572</v>
      </c>
      <c r="M545" s="155">
        <v>96.913724516165956</v>
      </c>
      <c r="N545" s="155">
        <v>93.142564363054589</v>
      </c>
      <c r="O545" s="155">
        <v>89.561301844474997</v>
      </c>
      <c r="P545" s="155">
        <v>86.196640761918957</v>
      </c>
      <c r="Q545" s="155">
        <v>83.080434638442441</v>
      </c>
      <c r="R545" s="155">
        <v>80.24453699710142</v>
      </c>
      <c r="S545" s="155">
        <v>77.720801360951853</v>
      </c>
      <c r="T545" s="155">
        <v>75.511582515865285</v>
      </c>
      <c r="U545" s="155">
        <v>73.501240298977081</v>
      </c>
      <c r="V545" s="155">
        <v>71.544635810238276</v>
      </c>
      <c r="W545" s="155">
        <v>69.496630149600065</v>
      </c>
      <c r="X545" s="155">
        <v>67.212084417013614</v>
      </c>
      <c r="Y545" s="155">
        <v>64.601056402086613</v>
      </c>
      <c r="Z545" s="155">
        <v>61.794390653053789</v>
      </c>
      <c r="AA545" s="155">
        <v>58.978128407806047</v>
      </c>
      <c r="AB545" s="155">
        <v>56.338310904234866</v>
      </c>
      <c r="AC545" s="155">
        <v>54.060979380231203</v>
      </c>
      <c r="AD545" s="155">
        <v>52.210751048825102</v>
      </c>
      <c r="AE545" s="155">
        <v>50.459157652588438</v>
      </c>
      <c r="AF545" s="155">
        <v>48.726749425183151</v>
      </c>
      <c r="AG545" s="155">
        <v>47.026687229259068</v>
      </c>
      <c r="AH545" s="155">
        <v>45.372131927465745</v>
      </c>
      <c r="AI545" s="155">
        <v>43.775614701050543</v>
      </c>
      <c r="AJ545" s="155">
        <v>42.24714800564977</v>
      </c>
      <c r="AK545" s="155">
        <v>40.796114615497025</v>
      </c>
      <c r="AL545" s="155">
        <v>39.431897304826165</v>
      </c>
      <c r="AM545" s="155">
        <v>38.163878847870784</v>
      </c>
    </row>
    <row r="546" spans="2:39" ht="14.25" customHeight="1" outlineLevel="1" x14ac:dyDescent="0.25">
      <c r="B546" s="84" t="str">
        <f t="shared" ref="B546:C546" si="521">+B464</f>
        <v>Ferry RoRo and Passenger</v>
      </c>
      <c r="C546" s="84" t="str">
        <f t="shared" si="521"/>
        <v>(GT) 0 - 1,999</v>
      </c>
      <c r="G546" s="155">
        <v>730.19834139452303</v>
      </c>
      <c r="H546" s="155">
        <v>701.96041158677156</v>
      </c>
      <c r="I546" s="155">
        <v>675.20740769271788</v>
      </c>
      <c r="J546" s="155">
        <v>648.51035601724459</v>
      </c>
      <c r="K546" s="155">
        <v>622.88654375461203</v>
      </c>
      <c r="L546" s="155">
        <v>598.34163700614056</v>
      </c>
      <c r="M546" s="155">
        <v>574.88130187314846</v>
      </c>
      <c r="N546" s="155">
        <v>552.5112044569546</v>
      </c>
      <c r="O546" s="155">
        <v>531.26755842736543</v>
      </c>
      <c r="P546" s="155">
        <v>511.30876772812775</v>
      </c>
      <c r="Q546" s="155">
        <v>492.82378387147668</v>
      </c>
      <c r="R546" s="155">
        <v>476.00155836964734</v>
      </c>
      <c r="S546" s="155">
        <v>461.03104273487452</v>
      </c>
      <c r="T546" s="155">
        <v>447.92620529181238</v>
      </c>
      <c r="U546" s="155">
        <v>436.00108161479943</v>
      </c>
      <c r="V546" s="155">
        <v>424.39472409059363</v>
      </c>
      <c r="W546" s="155">
        <v>412.24618510595394</v>
      </c>
      <c r="X546" s="155">
        <v>398.69451704763924</v>
      </c>
      <c r="Y546" s="155">
        <v>383.20619285060445</v>
      </c>
      <c r="Z546" s="155">
        <v>366.55736764259558</v>
      </c>
      <c r="AA546" s="155">
        <v>349.85161709955304</v>
      </c>
      <c r="AB546" s="155">
        <v>334.19251689742038</v>
      </c>
      <c r="AC546" s="155">
        <v>320.68364271213812</v>
      </c>
      <c r="AD546" s="155">
        <v>309.70829657585489</v>
      </c>
      <c r="AE546" s="155">
        <v>299.31804176924106</v>
      </c>
      <c r="AF546" s="155">
        <v>289.0415912239896</v>
      </c>
      <c r="AG546" s="155">
        <v>278.95701369549789</v>
      </c>
      <c r="AH546" s="155">
        <v>269.1423779391618</v>
      </c>
      <c r="AI546" s="155">
        <v>259.67201751119802</v>
      </c>
      <c r="AJ546" s="155">
        <v>250.60532517109331</v>
      </c>
      <c r="AK546" s="155">
        <v>241.99795847915203</v>
      </c>
      <c r="AL546" s="155">
        <v>233.90557499568033</v>
      </c>
      <c r="AM546" s="155">
        <v>226.3838322809826</v>
      </c>
    </row>
    <row r="547" spans="2:39" ht="14.25" customHeight="1" outlineLevel="1" x14ac:dyDescent="0.25">
      <c r="B547" s="84" t="str">
        <f t="shared" ref="B547:C547" si="522">+B465</f>
        <v>Ferry RoRo and Passenger</v>
      </c>
      <c r="C547" s="84" t="str">
        <f t="shared" si="522"/>
        <v>(GT) 2,000 - 4,999</v>
      </c>
      <c r="G547" s="155">
        <v>355.70460248244098</v>
      </c>
      <c r="H547" s="155">
        <v>341.94894045503793</v>
      </c>
      <c r="I547" s="155">
        <v>328.91663666046657</v>
      </c>
      <c r="J547" s="155">
        <v>315.91158910648068</v>
      </c>
      <c r="K547" s="155">
        <v>303.42935320115436</v>
      </c>
      <c r="L547" s="155">
        <v>291.47268909635818</v>
      </c>
      <c r="M547" s="155">
        <v>280.04435694396142</v>
      </c>
      <c r="N547" s="155">
        <v>269.1471168958339</v>
      </c>
      <c r="O547" s="155">
        <v>258.79860986991889</v>
      </c>
      <c r="P547" s="155">
        <v>249.0759998484497</v>
      </c>
      <c r="Q547" s="155">
        <v>240.07133157973357</v>
      </c>
      <c r="R547" s="155">
        <v>231.87664981207777</v>
      </c>
      <c r="S547" s="155">
        <v>224.58399929378947</v>
      </c>
      <c r="T547" s="155">
        <v>218.20018447386116</v>
      </c>
      <c r="U547" s="155">
        <v>212.39104860403043</v>
      </c>
      <c r="V547" s="155">
        <v>206.73719463672026</v>
      </c>
      <c r="W547" s="155">
        <v>200.81922552435424</v>
      </c>
      <c r="X547" s="155">
        <v>194.21774421935578</v>
      </c>
      <c r="Y547" s="155">
        <v>186.67285142885189</v>
      </c>
      <c r="Z547" s="155">
        <v>178.562638878787</v>
      </c>
      <c r="AA547" s="155">
        <v>170.42469604980818</v>
      </c>
      <c r="AB547" s="155">
        <v>162.79661242256415</v>
      </c>
      <c r="AC547" s="155">
        <v>156.21597747770207</v>
      </c>
      <c r="AD547" s="155">
        <v>150.86951075325285</v>
      </c>
      <c r="AE547" s="155">
        <v>145.80806203971628</v>
      </c>
      <c r="AF547" s="155">
        <v>140.80205127673901</v>
      </c>
      <c r="AG547" s="155">
        <v>135.88950842690886</v>
      </c>
      <c r="AH547" s="155">
        <v>131.10846345281294</v>
      </c>
      <c r="AI547" s="155">
        <v>126.49512677368423</v>
      </c>
      <c r="AJ547" s="155">
        <v>122.07843063533316</v>
      </c>
      <c r="AK547" s="155">
        <v>117.88548774021453</v>
      </c>
      <c r="AL547" s="155">
        <v>113.94341079078397</v>
      </c>
      <c r="AM547" s="155">
        <v>110.27931248949631</v>
      </c>
    </row>
    <row r="548" spans="2:39" ht="14.25" customHeight="1" outlineLevel="1" x14ac:dyDescent="0.25">
      <c r="B548" s="84" t="str">
        <f t="shared" ref="B548:C548" si="523">+B466</f>
        <v>Ferry RoRo and Passenger</v>
      </c>
      <c r="C548" s="84" t="str">
        <f t="shared" si="523"/>
        <v>(GT) 5,000 - 9,999</v>
      </c>
      <c r="G548" s="155">
        <v>273.97360570272099</v>
      </c>
      <c r="H548" s="155">
        <v>263.37861115338382</v>
      </c>
      <c r="I548" s="155">
        <v>253.34076728998252</v>
      </c>
      <c r="J548" s="155">
        <v>243.32391694327731</v>
      </c>
      <c r="K548" s="155">
        <v>233.70975070998259</v>
      </c>
      <c r="L548" s="155">
        <v>224.50039453605166</v>
      </c>
      <c r="M548" s="155">
        <v>215.69797436743707</v>
      </c>
      <c r="N548" s="155">
        <v>207.30461615009162</v>
      </c>
      <c r="O548" s="155">
        <v>199.33390741103378</v>
      </c>
      <c r="P548" s="155">
        <v>191.84528200154162</v>
      </c>
      <c r="Q548" s="155">
        <v>184.90963535395903</v>
      </c>
      <c r="R548" s="155">
        <v>178.59786290063005</v>
      </c>
      <c r="S548" s="155">
        <v>172.98086007389861</v>
      </c>
      <c r="T548" s="155">
        <v>168.06386785015991</v>
      </c>
      <c r="U548" s="155">
        <v>163.5895093820175</v>
      </c>
      <c r="V548" s="155">
        <v>159.23475336612628</v>
      </c>
      <c r="W548" s="155">
        <v>154.67656849914164</v>
      </c>
      <c r="X548" s="155">
        <v>149.59192347771881</v>
      </c>
      <c r="Y548" s="155">
        <v>143.78063661769892</v>
      </c>
      <c r="Z548" s="155">
        <v>137.53392471166887</v>
      </c>
      <c r="AA548" s="155">
        <v>131.26585417140089</v>
      </c>
      <c r="AB548" s="155">
        <v>125.39049140866828</v>
      </c>
      <c r="AC548" s="155">
        <v>120.32190283524326</v>
      </c>
      <c r="AD548" s="155">
        <v>116.20390504706656</v>
      </c>
      <c r="AE548" s="155">
        <v>112.30543608026294</v>
      </c>
      <c r="AF548" s="155">
        <v>108.44966696918651</v>
      </c>
      <c r="AG548" s="155">
        <v>104.66588945170689</v>
      </c>
      <c r="AH548" s="155">
        <v>100.9833952656931</v>
      </c>
      <c r="AI548" s="155">
        <v>97.430074685974432</v>
      </c>
      <c r="AJ548" s="155">
        <v>94.028212135216293</v>
      </c>
      <c r="AK548" s="155">
        <v>90.798690573043174</v>
      </c>
      <c r="AL548" s="155">
        <v>87.762392959080245</v>
      </c>
      <c r="AM548" s="155">
        <v>84.940202252951963</v>
      </c>
    </row>
    <row r="549" spans="2:39" ht="14.25" customHeight="1" outlineLevel="1" x14ac:dyDescent="0.25">
      <c r="B549" s="84" t="str">
        <f t="shared" ref="B549:C549" si="524">+B467</f>
        <v>Ferry RoRo and Passenger</v>
      </c>
      <c r="C549" s="84" t="str">
        <f t="shared" si="524"/>
        <v>(GT) 10,000 - 19,999</v>
      </c>
      <c r="G549" s="155">
        <v>181.21492435191499</v>
      </c>
      <c r="H549" s="155">
        <v>174.20705536087655</v>
      </c>
      <c r="I549" s="155">
        <v>167.56770369159079</v>
      </c>
      <c r="J549" s="155">
        <v>160.94223780714262</v>
      </c>
      <c r="K549" s="155">
        <v>154.58312010233834</v>
      </c>
      <c r="L549" s="155">
        <v>148.49175674597339</v>
      </c>
      <c r="M549" s="155">
        <v>142.66955390684265</v>
      </c>
      <c r="N549" s="155">
        <v>137.11791775374124</v>
      </c>
      <c r="O549" s="155">
        <v>131.84583551255341</v>
      </c>
      <c r="P549" s="155">
        <v>126.89261863751823</v>
      </c>
      <c r="Q549" s="155">
        <v>122.3051596399641</v>
      </c>
      <c r="R549" s="155">
        <v>118.13035103121953</v>
      </c>
      <c r="S549" s="155">
        <v>114.4150853226129</v>
      </c>
      <c r="T549" s="155">
        <v>111.16282906391845</v>
      </c>
      <c r="U549" s="155">
        <v>108.20334495869565</v>
      </c>
      <c r="V549" s="155">
        <v>105.32296974894993</v>
      </c>
      <c r="W549" s="155">
        <v>102.30804017668689</v>
      </c>
      <c r="X549" s="155">
        <v>98.94489298391214</v>
      </c>
      <c r="Y549" s="155">
        <v>95.101121588398755</v>
      </c>
      <c r="Z549" s="155">
        <v>90.969346110991168</v>
      </c>
      <c r="AA549" s="155">
        <v>86.82344334830087</v>
      </c>
      <c r="AB549" s="155">
        <v>82.93729009694016</v>
      </c>
      <c r="AC549" s="155">
        <v>79.584763153520541</v>
      </c>
      <c r="AD549" s="155">
        <v>76.860987424279244</v>
      </c>
      <c r="AE549" s="155">
        <v>74.282415093942561</v>
      </c>
      <c r="AF549" s="155">
        <v>71.732085816821169</v>
      </c>
      <c r="AG549" s="155">
        <v>69.229374087215547</v>
      </c>
      <c r="AH549" s="155">
        <v>66.793654399425833</v>
      </c>
      <c r="AI549" s="155">
        <v>64.443374275177248</v>
      </c>
      <c r="AJ549" s="155">
        <v>62.193273345892266</v>
      </c>
      <c r="AK549" s="155">
        <v>60.05716427041768</v>
      </c>
      <c r="AL549" s="155">
        <v>58.048859707600698</v>
      </c>
      <c r="AM549" s="155">
        <v>56.182172316288117</v>
      </c>
    </row>
    <row r="550" spans="2:39" ht="14.25" customHeight="1" outlineLevel="1" x14ac:dyDescent="0.25">
      <c r="B550" s="84" t="str">
        <f t="shared" ref="B550:C550" si="525">+B468</f>
        <v>Ferry RoRo and Passenger</v>
      </c>
      <c r="C550" s="84" t="str">
        <f t="shared" si="525"/>
        <v>(GT) &gt;20,000</v>
      </c>
      <c r="G550" s="155">
        <v>140.632174515956</v>
      </c>
      <c r="H550" s="155">
        <v>135.193704928215</v>
      </c>
      <c r="I550" s="155">
        <v>130.0412238841341</v>
      </c>
      <c r="J550" s="155">
        <v>124.89951892885244</v>
      </c>
      <c r="K550" s="155">
        <v>119.96451396704897</v>
      </c>
      <c r="L550" s="155">
        <v>115.23730025859726</v>
      </c>
      <c r="M550" s="155">
        <v>110.71896906337042</v>
      </c>
      <c r="N550" s="155">
        <v>106.4106116412418</v>
      </c>
      <c r="O550" s="155">
        <v>102.31920254534764</v>
      </c>
      <c r="P550" s="155">
        <v>98.475249501874345</v>
      </c>
      <c r="Q550" s="155">
        <v>94.915143530271422</v>
      </c>
      <c r="R550" s="155">
        <v>91.675275649988436</v>
      </c>
      <c r="S550" s="155">
        <v>88.792036880474839</v>
      </c>
      <c r="T550" s="155">
        <v>86.268117444042971</v>
      </c>
      <c r="U550" s="155">
        <v>83.971404374458032</v>
      </c>
      <c r="V550" s="155">
        <v>81.736083908348121</v>
      </c>
      <c r="W550" s="155">
        <v>79.396342282341521</v>
      </c>
      <c r="X550" s="155">
        <v>76.786365733066489</v>
      </c>
      <c r="Y550" s="155">
        <v>73.803399889461204</v>
      </c>
      <c r="Z550" s="155">
        <v>70.596927949704607</v>
      </c>
      <c r="AA550" s="155">
        <v>67.37949250428521</v>
      </c>
      <c r="AB550" s="155">
        <v>64.363636143692162</v>
      </c>
      <c r="AC550" s="155">
        <v>61.761901458414016</v>
      </c>
      <c r="AD550" s="155">
        <v>59.648110306460595</v>
      </c>
      <c r="AE550" s="155">
        <v>57.647004518629878</v>
      </c>
      <c r="AF550" s="155">
        <v>55.667816804064039</v>
      </c>
      <c r="AG550" s="155">
        <v>53.725582774611098</v>
      </c>
      <c r="AH550" s="155">
        <v>51.835338042118828</v>
      </c>
      <c r="AI550" s="155">
        <v>50.0113988396675</v>
      </c>
      <c r="AJ550" s="155">
        <v>48.265203885265137</v>
      </c>
      <c r="AK550" s="155">
        <v>46.607472518151695</v>
      </c>
      <c r="AL550" s="155">
        <v>45.048924077567456</v>
      </c>
      <c r="AM550" s="155">
        <v>43.600277902752374</v>
      </c>
    </row>
    <row r="551" spans="2:39" ht="14.25" customHeight="1" outlineLevel="1" x14ac:dyDescent="0.25">
      <c r="B551" s="84" t="str">
        <f t="shared" ref="B551:C551" si="526">+B469</f>
        <v>Refrigerated Bulk</v>
      </c>
      <c r="C551" s="84" t="str">
        <f t="shared" si="526"/>
        <v>(DWT) 0 - 1,999</v>
      </c>
      <c r="G551" s="155">
        <v>218.05781997055499</v>
      </c>
      <c r="H551" s="155">
        <v>209.62517767969422</v>
      </c>
      <c r="I551" s="155">
        <v>201.6359761489704</v>
      </c>
      <c r="J551" s="155">
        <v>193.66348352884594</v>
      </c>
      <c r="K551" s="155">
        <v>186.01149046809269</v>
      </c>
      <c r="L551" s="155">
        <v>178.68168902437716</v>
      </c>
      <c r="M551" s="155">
        <v>171.67577125536531</v>
      </c>
      <c r="N551" s="155">
        <v>164.99542921872322</v>
      </c>
      <c r="O551" s="155">
        <v>158.65147733766091</v>
      </c>
      <c r="P551" s="155">
        <v>152.69121949756141</v>
      </c>
      <c r="Q551" s="155">
        <v>147.17108194935187</v>
      </c>
      <c r="R551" s="155">
        <v>142.14749094395947</v>
      </c>
      <c r="S551" s="155">
        <v>137.67687273231127</v>
      </c>
      <c r="T551" s="155">
        <v>133.76339865012531</v>
      </c>
      <c r="U551" s="155">
        <v>130.20222037228569</v>
      </c>
      <c r="V551" s="155">
        <v>126.73623465846748</v>
      </c>
      <c r="W551" s="155">
        <v>123.10833826834607</v>
      </c>
      <c r="X551" s="155">
        <v>119.06142796159681</v>
      </c>
      <c r="Y551" s="155">
        <v>114.43617750847666</v>
      </c>
      <c r="Z551" s="155">
        <v>109.46436872157099</v>
      </c>
      <c r="AA551" s="155">
        <v>104.47556042404629</v>
      </c>
      <c r="AB551" s="155">
        <v>99.799311439069982</v>
      </c>
      <c r="AC551" s="155">
        <v>95.76518058980858</v>
      </c>
      <c r="AD551" s="155">
        <v>92.48763267408809</v>
      </c>
      <c r="AE551" s="155">
        <v>89.384809531896565</v>
      </c>
      <c r="AF551" s="155">
        <v>86.315971551994835</v>
      </c>
      <c r="AG551" s="155">
        <v>83.304432266672322</v>
      </c>
      <c r="AH551" s="155">
        <v>80.373505208217978</v>
      </c>
      <c r="AI551" s="155">
        <v>77.545388473094576</v>
      </c>
      <c r="AJ551" s="155">
        <v>74.837818414456535</v>
      </c>
      <c r="AK551" s="155">
        <v>72.267415949631157</v>
      </c>
      <c r="AL551" s="155">
        <v>69.85080199594627</v>
      </c>
      <c r="AM551" s="155">
        <v>67.604597470729189</v>
      </c>
    </row>
    <row r="552" spans="2:39" ht="14.25" customHeight="1" outlineLevel="1" x14ac:dyDescent="0.25">
      <c r="B552" s="84" t="str">
        <f t="shared" ref="B552:C552" si="527">+B470</f>
        <v>Refrigerated Bulk</v>
      </c>
      <c r="C552" s="84" t="str">
        <f t="shared" si="527"/>
        <v>(DWT) 2,000 - 5,999</v>
      </c>
      <c r="G552" s="155">
        <v>113.917969197131</v>
      </c>
      <c r="H552" s="155">
        <v>109.51258036553386</v>
      </c>
      <c r="I552" s="155">
        <v>105.33885426843925</v>
      </c>
      <c r="J552" s="155">
        <v>101.17385725596644</v>
      </c>
      <c r="K552" s="155">
        <v>97.176295921503595</v>
      </c>
      <c r="L552" s="155">
        <v>93.347054231391226</v>
      </c>
      <c r="M552" s="155">
        <v>89.687016151969459</v>
      </c>
      <c r="N552" s="155">
        <v>86.19706564957859</v>
      </c>
      <c r="O552" s="155">
        <v>82.882852405254113</v>
      </c>
      <c r="P552" s="155">
        <v>79.769088958810883</v>
      </c>
      <c r="Q552" s="155">
        <v>76.885253564759097</v>
      </c>
      <c r="R552" s="155">
        <v>74.260824477608935</v>
      </c>
      <c r="S552" s="155">
        <v>71.925279951870564</v>
      </c>
      <c r="T552" s="155">
        <v>69.880799180630945</v>
      </c>
      <c r="U552" s="155">
        <v>68.020365111285457</v>
      </c>
      <c r="V552" s="155">
        <v>66.209661629806305</v>
      </c>
      <c r="W552" s="155">
        <v>64.314372622165848</v>
      </c>
      <c r="X552" s="155">
        <v>62.200181974336452</v>
      </c>
      <c r="Y552" s="155">
        <v>59.783854329133426</v>
      </c>
      <c r="Z552" s="155">
        <v>57.186477356744973</v>
      </c>
      <c r="AA552" s="155">
        <v>54.580219484202033</v>
      </c>
      <c r="AB552" s="155">
        <v>52.137249138536006</v>
      </c>
      <c r="AC552" s="155">
        <v>50.029734746777834</v>
      </c>
      <c r="AD552" s="155">
        <v>48.317475115109573</v>
      </c>
      <c r="AE552" s="155">
        <v>46.696495362197936</v>
      </c>
      <c r="AF552" s="155">
        <v>45.093270169390649</v>
      </c>
      <c r="AG552" s="155">
        <v>43.519979013918004</v>
      </c>
      <c r="AH552" s="155">
        <v>41.988801373010077</v>
      </c>
      <c r="AI552" s="155">
        <v>40.511333996874782</v>
      </c>
      <c r="AJ552" s="155">
        <v>39.096842727629536</v>
      </c>
      <c r="AK552" s="155">
        <v>37.754010680369106</v>
      </c>
      <c r="AL552" s="155">
        <v>36.491520970188539</v>
      </c>
      <c r="AM552" s="155">
        <v>35.318056712182617</v>
      </c>
    </row>
    <row r="553" spans="2:39" ht="14.25" customHeight="1" outlineLevel="1" x14ac:dyDescent="0.25">
      <c r="B553" s="84" t="str">
        <f t="shared" ref="B553:C553" si="528">+B471</f>
        <v>Refrigerated Bulk</v>
      </c>
      <c r="C553" s="84" t="str">
        <f t="shared" si="528"/>
        <v>(DWT) 6,000 - 9,999</v>
      </c>
      <c r="G553" s="155">
        <v>85.913834674250893</v>
      </c>
      <c r="H553" s="155">
        <v>82.591410210216821</v>
      </c>
      <c r="I553" s="155">
        <v>79.44369948109663</v>
      </c>
      <c r="J553" s="155">
        <v>76.302571990234114</v>
      </c>
      <c r="K553" s="155">
        <v>73.287719934761654</v>
      </c>
      <c r="L553" s="155">
        <v>70.399809978056155</v>
      </c>
      <c r="M553" s="155">
        <v>67.639508783494279</v>
      </c>
      <c r="N553" s="155">
        <v>65.00748301445276</v>
      </c>
      <c r="O553" s="155">
        <v>62.507993506740597</v>
      </c>
      <c r="P553" s="155">
        <v>60.159677785894807</v>
      </c>
      <c r="Q553" s="155">
        <v>57.984767549884744</v>
      </c>
      <c r="R553" s="155">
        <v>56.005494496679788</v>
      </c>
      <c r="S553" s="155">
        <v>54.244090324249264</v>
      </c>
      <c r="T553" s="155">
        <v>52.702198520762053</v>
      </c>
      <c r="U553" s="155">
        <v>51.299109735186008</v>
      </c>
      <c r="V553" s="155">
        <v>49.933526406688536</v>
      </c>
      <c r="W553" s="155">
        <v>48.504150974437167</v>
      </c>
      <c r="X553" s="155">
        <v>46.909685877599422</v>
      </c>
      <c r="Y553" s="155">
        <v>45.087357273149344</v>
      </c>
      <c r="Z553" s="155">
        <v>43.128486189287827</v>
      </c>
      <c r="AA553" s="155">
        <v>41.162917372022086</v>
      </c>
      <c r="AB553" s="155">
        <v>39.320495567359735</v>
      </c>
      <c r="AC553" s="155">
        <v>37.731065521308004</v>
      </c>
      <c r="AD553" s="155">
        <v>36.439725867420933</v>
      </c>
      <c r="AE553" s="155">
        <v>35.217227015980157</v>
      </c>
      <c r="AF553" s="155">
        <v>34.008118170982343</v>
      </c>
      <c r="AG553" s="155">
        <v>32.821584762966303</v>
      </c>
      <c r="AH553" s="155">
        <v>31.666812222470682</v>
      </c>
      <c r="AI553" s="155">
        <v>30.552546503159704</v>
      </c>
      <c r="AJ553" s="155">
        <v>29.485775651198555</v>
      </c>
      <c r="AK553" s="155">
        <v>28.473048235877638</v>
      </c>
      <c r="AL553" s="155">
        <v>27.520912826487564</v>
      </c>
      <c r="AM553" s="155">
        <v>26.635917992318745</v>
      </c>
    </row>
    <row r="554" spans="2:39" ht="14.25" customHeight="1" outlineLevel="1" x14ac:dyDescent="0.25">
      <c r="B554" s="84" t="str">
        <f t="shared" ref="B554:C554" si="529">+B472</f>
        <v>Refrigerated Bulk</v>
      </c>
      <c r="C554" s="84" t="str">
        <f t="shared" si="529"/>
        <v>(DWT) &gt;10,000</v>
      </c>
      <c r="G554" s="155">
        <v>63.210685931563098</v>
      </c>
      <c r="H554" s="155">
        <v>60.766228294167689</v>
      </c>
      <c r="I554" s="155">
        <v>58.450315437335782</v>
      </c>
      <c r="J554" s="155">
        <v>56.13924616602764</v>
      </c>
      <c r="K554" s="155">
        <v>53.92108343203769</v>
      </c>
      <c r="L554" s="155">
        <v>51.796317729702487</v>
      </c>
      <c r="M554" s="155">
        <v>49.765439553358412</v>
      </c>
      <c r="N554" s="155">
        <v>47.828939397341891</v>
      </c>
      <c r="O554" s="155">
        <v>45.989952150872455</v>
      </c>
      <c r="P554" s="155">
        <v>44.262190282701255</v>
      </c>
      <c r="Q554" s="155">
        <v>42.662010656462584</v>
      </c>
      <c r="R554" s="155">
        <v>41.20577013579075</v>
      </c>
      <c r="S554" s="155">
        <v>39.909825584320046</v>
      </c>
      <c r="T554" s="155">
        <v>38.775386190475921</v>
      </c>
      <c r="U554" s="155">
        <v>37.743070441849149</v>
      </c>
      <c r="V554" s="155">
        <v>36.738349150821705</v>
      </c>
      <c r="W554" s="155">
        <v>35.686693129775627</v>
      </c>
      <c r="X554" s="155">
        <v>34.513573191092959</v>
      </c>
      <c r="Y554" s="155">
        <v>33.172803785132295</v>
      </c>
      <c r="Z554" s="155">
        <v>31.731573914159007</v>
      </c>
      <c r="AA554" s="155">
        <v>30.285416218414859</v>
      </c>
      <c r="AB554" s="155">
        <v>28.929863338141899</v>
      </c>
      <c r="AC554" s="155">
        <v>27.760447913581906</v>
      </c>
      <c r="AD554" s="155">
        <v>26.810351044988831</v>
      </c>
      <c r="AE554" s="155">
        <v>25.910903461917798</v>
      </c>
      <c r="AF554" s="155">
        <v>25.02130751095115</v>
      </c>
      <c r="AG554" s="155">
        <v>24.148321327925057</v>
      </c>
      <c r="AH554" s="155">
        <v>23.298703048675566</v>
      </c>
      <c r="AI554" s="155">
        <v>22.478887466066229</v>
      </c>
      <c r="AJ554" s="155">
        <v>21.694016001069542</v>
      </c>
      <c r="AK554" s="155">
        <v>20.948906731685248</v>
      </c>
      <c r="AL554" s="155">
        <v>20.24837773591323</v>
      </c>
      <c r="AM554" s="155">
        <v>19.597247091753228</v>
      </c>
    </row>
    <row r="555" spans="2:39" ht="14.25" customHeight="1" outlineLevel="1" x14ac:dyDescent="0.25">
      <c r="B555" s="84" t="str">
        <f t="shared" ref="B555:C555" si="530">+B473</f>
        <v>RoRo</v>
      </c>
      <c r="C555" s="84" t="str">
        <f t="shared" si="530"/>
        <v>(DWT) 0 - 4,999</v>
      </c>
      <c r="G555" s="155">
        <v>269.03253830264202</v>
      </c>
      <c r="H555" s="155">
        <v>258.62862267872714</v>
      </c>
      <c r="I555" s="155">
        <v>248.7718096228495</v>
      </c>
      <c r="J555" s="155">
        <v>238.93561146916349</v>
      </c>
      <c r="K555" s="155">
        <v>229.4948350893637</v>
      </c>
      <c r="L555" s="155">
        <v>220.45156808832962</v>
      </c>
      <c r="M555" s="155">
        <v>211.80789807093993</v>
      </c>
      <c r="N555" s="155">
        <v>203.56591264207361</v>
      </c>
      <c r="O555" s="155">
        <v>195.73895428000947</v>
      </c>
      <c r="P555" s="155">
        <v>188.38538495662215</v>
      </c>
      <c r="Q555" s="155">
        <v>181.57482151718636</v>
      </c>
      <c r="R555" s="155">
        <v>175.37688080697683</v>
      </c>
      <c r="S555" s="155">
        <v>169.86117967126822</v>
      </c>
      <c r="T555" s="155">
        <v>165.03286456633754</v>
      </c>
      <c r="U555" s="155">
        <v>160.63920039247392</v>
      </c>
      <c r="V555" s="155">
        <v>156.36298166096907</v>
      </c>
      <c r="W555" s="155">
        <v>151.88700288311486</v>
      </c>
      <c r="X555" s="155">
        <v>146.8940585702033</v>
      </c>
      <c r="Y555" s="155">
        <v>141.187577280716</v>
      </c>
      <c r="Z555" s="155">
        <v>135.05352376189595</v>
      </c>
      <c r="AA555" s="155">
        <v>128.8984968081752</v>
      </c>
      <c r="AB555" s="155">
        <v>123.12909521398697</v>
      </c>
      <c r="AC555" s="155">
        <v>118.15191777376336</v>
      </c>
      <c r="AD555" s="155">
        <v>114.10818737558785</v>
      </c>
      <c r="AE555" s="155">
        <v>110.28002663381446</v>
      </c>
      <c r="AF555" s="155">
        <v>106.49379566312973</v>
      </c>
      <c r="AG555" s="155">
        <v>102.77825792989069</v>
      </c>
      <c r="AH555" s="155">
        <v>99.162176900453886</v>
      </c>
      <c r="AI555" s="155">
        <v>95.672939853283694</v>
      </c>
      <c r="AJ555" s="155">
        <v>92.332429315271412</v>
      </c>
      <c r="AK555" s="155">
        <v>89.161151625415044</v>
      </c>
      <c r="AL555" s="155">
        <v>86.179613122713235</v>
      </c>
      <c r="AM555" s="155">
        <v>83.408320146164016</v>
      </c>
    </row>
    <row r="556" spans="2:39" ht="14.25" customHeight="1" outlineLevel="1" x14ac:dyDescent="0.25">
      <c r="B556" s="84" t="str">
        <f t="shared" ref="B556:C556" si="531">+B474</f>
        <v>RoRo</v>
      </c>
      <c r="C556" s="84" t="str">
        <f t="shared" si="531"/>
        <v>(DWT) 5,000 - 9,999</v>
      </c>
      <c r="G556" s="155">
        <v>66.243405339754403</v>
      </c>
      <c r="H556" s="155">
        <v>63.681667625261632</v>
      </c>
      <c r="I556" s="155">
        <v>61.254642006954583</v>
      </c>
      <c r="J556" s="155">
        <v>58.832692359496768</v>
      </c>
      <c r="K556" s="155">
        <v>56.508106714969486</v>
      </c>
      <c r="L556" s="155">
        <v>54.281399100624228</v>
      </c>
      <c r="M556" s="155">
        <v>52.153083543712256</v>
      </c>
      <c r="N556" s="155">
        <v>50.123674071484942</v>
      </c>
      <c r="O556" s="155">
        <v>48.19645597873388</v>
      </c>
      <c r="P556" s="155">
        <v>46.38579963041088</v>
      </c>
      <c r="Q556" s="155">
        <v>44.70884665900806</v>
      </c>
      <c r="R556" s="155">
        <v>43.182738697017562</v>
      </c>
      <c r="S556" s="155">
        <v>41.824617376931499</v>
      </c>
      <c r="T556" s="155">
        <v>40.635749901562477</v>
      </c>
      <c r="U556" s="155">
        <v>39.553905755005779</v>
      </c>
      <c r="V556" s="155">
        <v>38.500979991677227</v>
      </c>
      <c r="W556" s="155">
        <v>37.398867665992711</v>
      </c>
      <c r="X556" s="155">
        <v>36.169463832368116</v>
      </c>
      <c r="Y556" s="155">
        <v>34.764367052966698</v>
      </c>
      <c r="Z556" s="155">
        <v>33.253989920941727</v>
      </c>
      <c r="AA556" s="155">
        <v>31.738448537193673</v>
      </c>
      <c r="AB556" s="155">
        <v>30.317859002623297</v>
      </c>
      <c r="AC556" s="155">
        <v>29.092337418131091</v>
      </c>
      <c r="AD556" s="155">
        <v>28.096656845286436</v>
      </c>
      <c r="AE556" s="155">
        <v>27.154055607075769</v>
      </c>
      <c r="AF556" s="155">
        <v>26.221778662125509</v>
      </c>
      <c r="AG556" s="155">
        <v>25.306908387804906</v>
      </c>
      <c r="AH556" s="155">
        <v>24.416527161483085</v>
      </c>
      <c r="AI556" s="155">
        <v>23.557378504222275</v>
      </c>
      <c r="AJ556" s="155">
        <v>22.734850511856024</v>
      </c>
      <c r="AK556" s="155">
        <v>21.953992423910709</v>
      </c>
      <c r="AL556" s="155">
        <v>21.219853479912867</v>
      </c>
      <c r="AM556" s="155">
        <v>20.537482919388882</v>
      </c>
    </row>
    <row r="557" spans="2:39" ht="14.25" customHeight="1" outlineLevel="1" x14ac:dyDescent="0.25">
      <c r="B557" s="84" t="str">
        <f t="shared" ref="B557:C557" si="532">+B475</f>
        <v>RoRo</v>
      </c>
      <c r="C557" s="84" t="str">
        <f t="shared" si="532"/>
        <v>(DWT) 10,000 - 14,999</v>
      </c>
      <c r="G557" s="155">
        <v>55.3278786065652</v>
      </c>
      <c r="H557" s="155">
        <v>53.18826165054714</v>
      </c>
      <c r="I557" s="155">
        <v>51.161159056771972</v>
      </c>
      <c r="J557" s="155">
        <v>49.138296020089555</v>
      </c>
      <c r="K557" s="155">
        <v>47.196753436472036</v>
      </c>
      <c r="L557" s="155">
        <v>45.336960632238373</v>
      </c>
      <c r="M557" s="155">
        <v>43.559346933707367</v>
      </c>
      <c r="N557" s="155">
        <v>41.864341667197877</v>
      </c>
      <c r="O557" s="155">
        <v>40.254688779680691</v>
      </c>
      <c r="P557" s="155">
        <v>38.742390700733637</v>
      </c>
      <c r="Q557" s="155">
        <v>37.341764480586519</v>
      </c>
      <c r="R557" s="155">
        <v>36.067127169469146</v>
      </c>
      <c r="S557" s="155">
        <v>34.932795817611314</v>
      </c>
      <c r="T557" s="155">
        <v>33.939828819324525</v>
      </c>
      <c r="U557" s="155">
        <v>33.036249945247668</v>
      </c>
      <c r="V557" s="155">
        <v>32.156824310101371</v>
      </c>
      <c r="W557" s="155">
        <v>31.236317028606315</v>
      </c>
      <c r="X557" s="155">
        <v>30.209493215483192</v>
      </c>
      <c r="Y557" s="155">
        <v>29.035926976814256</v>
      </c>
      <c r="Z557" s="155">
        <v>27.774428384128537</v>
      </c>
      <c r="AA557" s="155">
        <v>26.50861650031651</v>
      </c>
      <c r="AB557" s="155">
        <v>25.322110388268889</v>
      </c>
      <c r="AC557" s="155">
        <v>24.29852911087616</v>
      </c>
      <c r="AD557" s="155">
        <v>23.466915856957218</v>
      </c>
      <c r="AE557" s="155">
        <v>22.679635574268911</v>
      </c>
      <c r="AF557" s="155">
        <v>21.90097835739796</v>
      </c>
      <c r="AG557" s="155">
        <v>21.136859556156502</v>
      </c>
      <c r="AH557" s="155">
        <v>20.393194520356563</v>
      </c>
      <c r="AI557" s="155">
        <v>19.675615579930433</v>
      </c>
      <c r="AJ557" s="155">
        <v>18.988622985290512</v>
      </c>
      <c r="AK557" s="155">
        <v>18.336433966969235</v>
      </c>
      <c r="AL557" s="155">
        <v>17.72326575549916</v>
      </c>
      <c r="AM557" s="155">
        <v>17.153335581412716</v>
      </c>
    </row>
    <row r="558" spans="2:39" ht="14.25" customHeight="1" outlineLevel="1" x14ac:dyDescent="0.25">
      <c r="B558" s="84" t="str">
        <f t="shared" ref="B558:C558" si="533">+B476</f>
        <v>RoRo</v>
      </c>
      <c r="C558" s="84" t="str">
        <f t="shared" si="533"/>
        <v>(DWT) &gt;15,000</v>
      </c>
      <c r="G558" s="155">
        <v>27.925204030554799</v>
      </c>
      <c r="H558" s="155">
        <v>26.845292030513846</v>
      </c>
      <c r="I558" s="155">
        <v>25.82216851759966</v>
      </c>
      <c r="J558" s="155">
        <v>24.80118480291733</v>
      </c>
      <c r="K558" s="155">
        <v>23.821245319477669</v>
      </c>
      <c r="L558" s="155">
        <v>22.882566757769357</v>
      </c>
      <c r="M558" s="155">
        <v>21.985365808280989</v>
      </c>
      <c r="N558" s="155">
        <v>21.129859161501191</v>
      </c>
      <c r="O558" s="155">
        <v>20.317431748154544</v>
      </c>
      <c r="P558" s="155">
        <v>19.554141459909125</v>
      </c>
      <c r="Q558" s="155">
        <v>18.847214428669002</v>
      </c>
      <c r="R558" s="155">
        <v>18.203876786338238</v>
      </c>
      <c r="S558" s="155">
        <v>17.63135466482089</v>
      </c>
      <c r="T558" s="155">
        <v>17.130182259134692</v>
      </c>
      <c r="U558" s="155">
        <v>16.674126016752375</v>
      </c>
      <c r="V558" s="155">
        <v>16.230260448260353</v>
      </c>
      <c r="W558" s="155">
        <v>15.765660064245077</v>
      </c>
      <c r="X558" s="155">
        <v>15.247399375292998</v>
      </c>
      <c r="Y558" s="155">
        <v>14.655074538636201</v>
      </c>
      <c r="Z558" s="155">
        <v>14.018368298089571</v>
      </c>
      <c r="AA558" s="155">
        <v>13.379485044113565</v>
      </c>
      <c r="AB558" s="155">
        <v>12.780629167168765</v>
      </c>
      <c r="AC558" s="155">
        <v>12.264005057715631</v>
      </c>
      <c r="AD558" s="155">
        <v>11.844271455505108</v>
      </c>
      <c r="AE558" s="155">
        <v>11.446913684395934</v>
      </c>
      <c r="AF558" s="155">
        <v>11.053908165322859</v>
      </c>
      <c r="AG558" s="155">
        <v>10.66824050616705</v>
      </c>
      <c r="AH558" s="155">
        <v>10.292896314809623</v>
      </c>
      <c r="AI558" s="155">
        <v>9.9307183527387757</v>
      </c>
      <c r="AJ558" s="155">
        <v>9.5839779958705922</v>
      </c>
      <c r="AK558" s="155">
        <v>9.2548037737281241</v>
      </c>
      <c r="AL558" s="155">
        <v>8.9453242158344946</v>
      </c>
      <c r="AM558" s="155">
        <v>8.6576678517127554</v>
      </c>
    </row>
    <row r="559" spans="2:39" ht="14.25" customHeight="1" outlineLevel="1" x14ac:dyDescent="0.25">
      <c r="B559" s="84" t="str">
        <f t="shared" ref="B559:C559" si="534">+B477</f>
        <v>Vehicle Carrier</v>
      </c>
      <c r="C559" s="84" t="str">
        <f t="shared" si="534"/>
        <v>(GT) 0 - 29,999</v>
      </c>
      <c r="G559" s="155">
        <v>146.65321003753101</v>
      </c>
      <c r="H559" s="155">
        <v>140.98189744154172</v>
      </c>
      <c r="I559" s="155">
        <v>135.60881772224704</v>
      </c>
      <c r="J559" s="155">
        <v>130.24697545995321</v>
      </c>
      <c r="K559" s="155">
        <v>125.10068285877105</v>
      </c>
      <c r="L559" s="155">
        <v>120.17107789984888</v>
      </c>
      <c r="M559" s="155">
        <v>115.45929856433453</v>
      </c>
      <c r="N559" s="155">
        <v>110.96648283337605</v>
      </c>
      <c r="O559" s="155">
        <v>106.69990386910388</v>
      </c>
      <c r="P559" s="155">
        <v>102.69137555757631</v>
      </c>
      <c r="Q559" s="155">
        <v>98.978846965834208</v>
      </c>
      <c r="R559" s="155">
        <v>95.600267160918492</v>
      </c>
      <c r="S559" s="155">
        <v>92.593585209869971</v>
      </c>
      <c r="T559" s="155">
        <v>89.961606514362757</v>
      </c>
      <c r="U559" s="155">
        <v>87.566561814605464</v>
      </c>
      <c r="V559" s="155">
        <v>85.235538185440035</v>
      </c>
      <c r="W559" s="155">
        <v>82.795622701708623</v>
      </c>
      <c r="X559" s="155">
        <v>80.073902438253313</v>
      </c>
      <c r="Y559" s="155">
        <v>76.963223691353946</v>
      </c>
      <c r="Z559" s="155">
        <v>73.619469643042464</v>
      </c>
      <c r="AA559" s="155">
        <v>70.2642826967882</v>
      </c>
      <c r="AB559" s="155">
        <v>67.119305256061125</v>
      </c>
      <c r="AC559" s="155">
        <v>64.40617972433057</v>
      </c>
      <c r="AD559" s="155">
        <v>62.201888573675511</v>
      </c>
      <c r="AE559" s="155">
        <v>60.115107306016448</v>
      </c>
      <c r="AF559" s="155">
        <v>58.051182513507513</v>
      </c>
      <c r="AG559" s="155">
        <v>56.025793543708964</v>
      </c>
      <c r="AH559" s="155">
        <v>54.054619744180798</v>
      </c>
      <c r="AI559" s="155">
        <v>52.152590284183837</v>
      </c>
      <c r="AJ559" s="155">
        <v>50.331633619779907</v>
      </c>
      <c r="AK559" s="155">
        <v>48.602928028731057</v>
      </c>
      <c r="AL559" s="155">
        <v>46.977651788799676</v>
      </c>
      <c r="AM559" s="155">
        <v>45.466983177747814</v>
      </c>
    </row>
    <row r="560" spans="2:39" ht="14.25" customHeight="1" outlineLevel="1" x14ac:dyDescent="0.25">
      <c r="B560" s="84" t="str">
        <f t="shared" ref="B560:C560" si="535">+B478</f>
        <v>Vehicle Carrier</v>
      </c>
      <c r="C560" s="84" t="str">
        <f t="shared" si="535"/>
        <v>(GT) 30,000 - 49,999</v>
      </c>
      <c r="G560" s="155">
        <v>71.482247884405794</v>
      </c>
      <c r="H560" s="155">
        <v>68.717915806623722</v>
      </c>
      <c r="I560" s="155">
        <v>66.098949496244259</v>
      </c>
      <c r="J560" s="155">
        <v>63.485460588553231</v>
      </c>
      <c r="K560" s="155">
        <v>60.977035690733111</v>
      </c>
      <c r="L560" s="155">
        <v>58.574229481747359</v>
      </c>
      <c r="M560" s="155">
        <v>56.27759664055921</v>
      </c>
      <c r="N560" s="155">
        <v>54.087691846131982</v>
      </c>
      <c r="O560" s="155">
        <v>52.00806020994451</v>
      </c>
      <c r="P560" s="155">
        <v>50.054208573536812</v>
      </c>
      <c r="Q560" s="155">
        <v>48.244634210964477</v>
      </c>
      <c r="R560" s="155">
        <v>46.597834396283112</v>
      </c>
      <c r="S560" s="155">
        <v>45.132306403548306</v>
      </c>
      <c r="T560" s="155">
        <v>43.849417651978705</v>
      </c>
      <c r="U560" s="155">
        <v>42.682016141446006</v>
      </c>
      <c r="V560" s="155">
        <v>41.545820016984997</v>
      </c>
      <c r="W560" s="155">
        <v>40.356547423630545</v>
      </c>
      <c r="X560" s="155">
        <v>39.029916506417528</v>
      </c>
      <c r="Y560" s="155">
        <v>37.513698012340868</v>
      </c>
      <c r="Z560" s="155">
        <v>35.883873096236286</v>
      </c>
      <c r="AA560" s="155">
        <v>34.248475514899397</v>
      </c>
      <c r="AB560" s="155">
        <v>32.715539025126105</v>
      </c>
      <c r="AC560" s="155">
        <v>31.39309738371205</v>
      </c>
      <c r="AD560" s="155">
        <v>30.318673670789551</v>
      </c>
      <c r="AE560" s="155">
        <v>29.30152705792533</v>
      </c>
      <c r="AF560" s="155">
        <v>28.29552123237853</v>
      </c>
      <c r="AG560" s="155">
        <v>27.308298679497284</v>
      </c>
      <c r="AH560" s="155">
        <v>26.34750188462959</v>
      </c>
      <c r="AI560" s="155">
        <v>25.42040767845333</v>
      </c>
      <c r="AJ560" s="155">
        <v>24.532830272964759</v>
      </c>
      <c r="AK560" s="155">
        <v>23.690218225489708</v>
      </c>
      <c r="AL560" s="155">
        <v>22.898020093354191</v>
      </c>
      <c r="AM560" s="155">
        <v>22.161684433884041</v>
      </c>
    </row>
    <row r="561" spans="2:39" ht="14.25" customHeight="1" outlineLevel="1" x14ac:dyDescent="0.25">
      <c r="B561" s="84" t="str">
        <f t="shared" ref="B561:C561" si="536">+B479</f>
        <v>Vehicle Carrier</v>
      </c>
      <c r="C561" s="84" t="str">
        <f t="shared" si="536"/>
        <v>(GT) &gt;50,000</v>
      </c>
      <c r="G561" s="155">
        <v>57.8412831487679</v>
      </c>
      <c r="H561" s="155">
        <v>55.60446884647039</v>
      </c>
      <c r="I561" s="155">
        <v>53.4852801471907</v>
      </c>
      <c r="J561" s="155">
        <v>51.370523597279529</v>
      </c>
      <c r="K561" s="155">
        <v>49.340781681400507</v>
      </c>
      <c r="L561" s="155">
        <v>47.396503229073303</v>
      </c>
      <c r="M561" s="155">
        <v>45.538137069817374</v>
      </c>
      <c r="N561" s="155">
        <v>43.766132033152289</v>
      </c>
      <c r="O561" s="155">
        <v>42.083356716567756</v>
      </c>
      <c r="P561" s="155">
        <v>40.502358789433522</v>
      </c>
      <c r="Q561" s="155">
        <v>39.038105689089541</v>
      </c>
      <c r="R561" s="155">
        <v>37.70556485287581</v>
      </c>
      <c r="S561" s="155">
        <v>36.519703718132291</v>
      </c>
      <c r="T561" s="155">
        <v>35.481628759327108</v>
      </c>
      <c r="U561" s="155">
        <v>34.53700259944172</v>
      </c>
      <c r="V561" s="155">
        <v>33.617626898585804</v>
      </c>
      <c r="W561" s="155">
        <v>32.65530331686908</v>
      </c>
      <c r="X561" s="155">
        <v>31.581833514401275</v>
      </c>
      <c r="Y561" s="155">
        <v>30.354955151914595</v>
      </c>
      <c r="Z561" s="155">
        <v>29.036149892631645</v>
      </c>
      <c r="AA561" s="155">
        <v>27.712835400397363</v>
      </c>
      <c r="AB561" s="155">
        <v>26.472429339056948</v>
      </c>
      <c r="AC561" s="155">
        <v>25.402349372455351</v>
      </c>
      <c r="AD561" s="155">
        <v>24.532958047473556</v>
      </c>
      <c r="AE561" s="155">
        <v>23.709913627639015</v>
      </c>
      <c r="AF561" s="155">
        <v>22.895883997529179</v>
      </c>
      <c r="AG561" s="155">
        <v>22.097053226225039</v>
      </c>
      <c r="AH561" s="155">
        <v>21.319605382807474</v>
      </c>
      <c r="AI561" s="155">
        <v>20.569428659605663</v>
      </c>
      <c r="AJ561" s="155">
        <v>19.851227741940999</v>
      </c>
      <c r="AK561" s="155">
        <v>19.169411438382927</v>
      </c>
      <c r="AL561" s="155">
        <v>18.528388557501028</v>
      </c>
      <c r="AM561" s="155">
        <v>17.932567907864758</v>
      </c>
    </row>
    <row r="562" spans="2:39" ht="14.25" customHeight="1" outlineLevel="1" x14ac:dyDescent="0.25">
      <c r="B562" s="84" t="str">
        <f t="shared" ref="B562:C562" si="537">+B480</f>
        <v>Offshore</v>
      </c>
      <c r="C562" s="84" t="str">
        <f t="shared" si="537"/>
        <v>(GT) 0-+</v>
      </c>
      <c r="G562" s="155">
        <v>188.81967176003101</v>
      </c>
      <c r="H562" s="155">
        <v>181.51771510630911</v>
      </c>
      <c r="I562" s="155">
        <v>174.59974073208255</v>
      </c>
      <c r="J562" s="155">
        <v>167.69623486448998</v>
      </c>
      <c r="K562" s="155">
        <v>161.07025457065521</v>
      </c>
      <c r="L562" s="155">
        <v>154.72326502973689</v>
      </c>
      <c r="M562" s="155">
        <v>148.65673142089307</v>
      </c>
      <c r="N562" s="155">
        <v>142.87211892328199</v>
      </c>
      <c r="O562" s="155">
        <v>137.378791914852</v>
      </c>
      <c r="P562" s="155">
        <v>132.21771156870938</v>
      </c>
      <c r="Q562" s="155">
        <v>127.43773825675068</v>
      </c>
      <c r="R562" s="155">
        <v>123.08773235087247</v>
      </c>
      <c r="S562" s="155">
        <v>119.21655422297127</v>
      </c>
      <c r="T562" s="155">
        <v>115.8278158977898</v>
      </c>
      <c r="U562" s="155">
        <v>112.7441360114577</v>
      </c>
      <c r="V562" s="155">
        <v>109.74288485295082</v>
      </c>
      <c r="W562" s="155">
        <v>106.60143271124535</v>
      </c>
      <c r="X562" s="155">
        <v>103.0971498753174</v>
      </c>
      <c r="Y562" s="155">
        <v>99.092073274606591</v>
      </c>
      <c r="Z562" s="155">
        <v>94.786906400408128</v>
      </c>
      <c r="AA562" s="155">
        <v>90.467019384480267</v>
      </c>
      <c r="AB562" s="155">
        <v>86.417782358582116</v>
      </c>
      <c r="AC562" s="155">
        <v>82.92456545447196</v>
      </c>
      <c r="AD562" s="155">
        <v>80.086485528204307</v>
      </c>
      <c r="AE562" s="155">
        <v>77.399702512043064</v>
      </c>
      <c r="AF562" s="155">
        <v>74.742347778660857</v>
      </c>
      <c r="AG562" s="155">
        <v>72.13460887975863</v>
      </c>
      <c r="AH562" s="155">
        <v>69.596673367036942</v>
      </c>
      <c r="AI562" s="155">
        <v>67.147762918894529</v>
      </c>
      <c r="AJ562" s="155">
        <v>64.803235720519538</v>
      </c>
      <c r="AK562" s="155">
        <v>62.577484083797508</v>
      </c>
      <c r="AL562" s="155">
        <v>60.484900320614386</v>
      </c>
      <c r="AM562" s="155">
        <v>58.539876742855704</v>
      </c>
    </row>
    <row r="563" spans="2:39" ht="14.25" customHeight="1" outlineLevel="1" x14ac:dyDescent="0.25">
      <c r="B563" s="84" t="str">
        <f t="shared" ref="B563:C563" si="538">+B481</f>
        <v>Bulk Carrier</v>
      </c>
      <c r="C563" s="84" t="str">
        <f t="shared" si="538"/>
        <v>Default</v>
      </c>
      <c r="G563" s="84">
        <v>7.4386290754614448</v>
      </c>
      <c r="H563" s="84">
        <v>7.1509654725866065</v>
      </c>
      <c r="I563" s="84">
        <v>6.878429010449234</v>
      </c>
      <c r="J563" s="84">
        <v>6.6064625411156976</v>
      </c>
      <c r="K563" s="84">
        <v>6.345429306560594</v>
      </c>
      <c r="L563" s="84">
        <v>6.0953870281229579</v>
      </c>
      <c r="M563" s="84">
        <v>5.8563934271418017</v>
      </c>
      <c r="N563" s="84">
        <v>5.6285062249561459</v>
      </c>
      <c r="O563" s="84">
        <v>5.4120943351088995</v>
      </c>
      <c r="P563" s="84">
        <v>5.2087714399584391</v>
      </c>
      <c r="Q563" s="84">
        <v>5.0204624140670369</v>
      </c>
      <c r="R563" s="84">
        <v>4.8490921319969669</v>
      </c>
      <c r="S563" s="84">
        <v>4.6965854683104995</v>
      </c>
      <c r="T563" s="84">
        <v>4.5630847202165112</v>
      </c>
      <c r="U563" s="84">
        <v>4.4416018755103845</v>
      </c>
      <c r="V563" s="84">
        <v>4.323366344634108</v>
      </c>
      <c r="W563" s="84">
        <v>4.1996075380296816</v>
      </c>
      <c r="X563" s="84">
        <v>4.0615548661391037</v>
      </c>
      <c r="Y563" s="84">
        <v>3.903773216728335</v>
      </c>
      <c r="Z563" s="84">
        <v>3.7341693868592425</v>
      </c>
      <c r="AA563" s="84">
        <v>3.5639856509176391</v>
      </c>
      <c r="AB563" s="84">
        <v>3.4044642832893697</v>
      </c>
      <c r="AC563" s="84">
        <v>3.2668475583602481</v>
      </c>
      <c r="AD563" s="84">
        <v>3.1550402256748682</v>
      </c>
      <c r="AE563" s="84">
        <v>3.0491932973480731</v>
      </c>
      <c r="AF563" s="84">
        <v>2.9445057083945567</v>
      </c>
      <c r="AG563" s="84">
        <v>2.8417727557642891</v>
      </c>
      <c r="AH563" s="84">
        <v>2.7417897364072248</v>
      </c>
      <c r="AI563" s="84">
        <v>2.6453138962950531</v>
      </c>
      <c r="AJ563" s="84">
        <v>2.552950277486274</v>
      </c>
      <c r="AK563" s="84">
        <v>2.46526587106109</v>
      </c>
      <c r="AL563" s="84">
        <v>2.3828276680997211</v>
      </c>
      <c r="AM563" s="84">
        <v>2.3062026596823704</v>
      </c>
    </row>
    <row r="564" spans="2:39" ht="14.25" customHeight="1" outlineLevel="1" x14ac:dyDescent="0.25">
      <c r="B564" s="84" t="str">
        <f t="shared" ref="B564:C564" si="539">+B482</f>
        <v>Chemical Tanker</v>
      </c>
      <c r="C564" s="84" t="str">
        <f t="shared" si="539"/>
        <v>Default</v>
      </c>
      <c r="G564" s="84">
        <v>16.246293770991251</v>
      </c>
      <c r="H564" s="84">
        <v>15.618023783051775</v>
      </c>
      <c r="I564" s="84">
        <v>15.022792137237293</v>
      </c>
      <c r="J564" s="84">
        <v>14.428805380829786</v>
      </c>
      <c r="K564" s="84">
        <v>13.858697291079229</v>
      </c>
      <c r="L564" s="84">
        <v>13.31259393393424</v>
      </c>
      <c r="M564" s="84">
        <v>12.790621375343385</v>
      </c>
      <c r="N564" s="84">
        <v>12.292905681255254</v>
      </c>
      <c r="O564" s="84">
        <v>11.820252575108048</v>
      </c>
      <c r="P564" s="84">
        <v>11.376186410298249</v>
      </c>
      <c r="Q564" s="84">
        <v>10.964911197711965</v>
      </c>
      <c r="R564" s="84">
        <v>10.590630948235312</v>
      </c>
      <c r="S564" s="84">
        <v>10.257549672754397</v>
      </c>
      <c r="T564" s="84">
        <v>9.9659781546454003</v>
      </c>
      <c r="U564" s="84">
        <v>9.7006542672449498</v>
      </c>
      <c r="V564" s="84">
        <v>9.4424226563797529</v>
      </c>
      <c r="W564" s="84">
        <v>9.1721279678765395</v>
      </c>
      <c r="X564" s="84">
        <v>8.8706148475620328</v>
      </c>
      <c r="Y564" s="84">
        <v>8.5260127707553082</v>
      </c>
      <c r="Z564" s="84">
        <v>8.1555905307449645</v>
      </c>
      <c r="AA564" s="84">
        <v>7.7839017503119141</v>
      </c>
      <c r="AB564" s="84">
        <v>7.4355000522371402</v>
      </c>
      <c r="AC564" s="84">
        <v>7.1349390593015549</v>
      </c>
      <c r="AD564" s="84">
        <v>6.8907469166190065</v>
      </c>
      <c r="AE564" s="84">
        <v>6.6595725597705311</v>
      </c>
      <c r="AF564" s="84">
        <v>6.4309302512131445</v>
      </c>
      <c r="AG564" s="84">
        <v>6.2065569545396411</v>
      </c>
      <c r="AH564" s="84">
        <v>5.9881896333427838</v>
      </c>
      <c r="AI564" s="84">
        <v>5.777482146201641</v>
      </c>
      <c r="AJ564" s="84">
        <v>5.5757559316402308</v>
      </c>
      <c r="AK564" s="84">
        <v>5.3842493231688087</v>
      </c>
      <c r="AL564" s="84">
        <v>5.2042006542976678</v>
      </c>
      <c r="AM564" s="84">
        <v>5.0368482585370637</v>
      </c>
    </row>
    <row r="565" spans="2:39" ht="14.25" customHeight="1" outlineLevel="1" x14ac:dyDescent="0.25">
      <c r="B565" s="84" t="str">
        <f t="shared" ref="B565:C565" si="540">+B483</f>
        <v>Container</v>
      </c>
      <c r="C565" s="84" t="str">
        <f t="shared" si="540"/>
        <v>Default</v>
      </c>
      <c r="G565" s="84">
        <v>16.418171791120574</v>
      </c>
      <c r="H565" s="84">
        <v>15.783255007108353</v>
      </c>
      <c r="I565" s="84">
        <v>15.181726095083924</v>
      </c>
      <c r="J565" s="84">
        <v>14.581455242801169</v>
      </c>
      <c r="K565" s="84">
        <v>14.0053156820513</v>
      </c>
      <c r="L565" s="84">
        <v>13.453434812500394</v>
      </c>
      <c r="M565" s="84">
        <v>12.925940033814479</v>
      </c>
      <c r="N565" s="84">
        <v>12.422958745659601</v>
      </c>
      <c r="O565" s="84">
        <v>11.945305195642693</v>
      </c>
      <c r="P565" s="84">
        <v>11.496541023134041</v>
      </c>
      <c r="Q565" s="84">
        <v>11.080914715444834</v>
      </c>
      <c r="R565" s="84">
        <v>10.702674759886268</v>
      </c>
      <c r="S565" s="84">
        <v>10.366069643769524</v>
      </c>
      <c r="T565" s="84">
        <v>10.071413438410309</v>
      </c>
      <c r="U565" s="84">
        <v>9.8032825511425514</v>
      </c>
      <c r="V565" s="84">
        <v>9.542318973304706</v>
      </c>
      <c r="W565" s="84">
        <v>9.2691646962352454</v>
      </c>
      <c r="X565" s="84">
        <v>8.9644617112726426</v>
      </c>
      <c r="Y565" s="84">
        <v>8.6162139092605941</v>
      </c>
      <c r="Z565" s="84">
        <v>8.2418727790638293</v>
      </c>
      <c r="AA565" s="84">
        <v>7.8662517090522677</v>
      </c>
      <c r="AB565" s="84">
        <v>7.5141640875958968</v>
      </c>
      <c r="AC565" s="84">
        <v>7.2104233030646352</v>
      </c>
      <c r="AD565" s="84">
        <v>6.9636477242700092</v>
      </c>
      <c r="AE565" s="84">
        <v>6.7300276532592838</v>
      </c>
      <c r="AF565" s="84">
        <v>6.498966418399899</v>
      </c>
      <c r="AG565" s="84">
        <v>6.272219359528953</v>
      </c>
      <c r="AH565" s="84">
        <v>6.0515418164835113</v>
      </c>
      <c r="AI565" s="84">
        <v>5.838605144875638</v>
      </c>
      <c r="AJ565" s="84">
        <v>5.6347447634171033</v>
      </c>
      <c r="AK565" s="84">
        <v>5.4412121065946089</v>
      </c>
      <c r="AL565" s="84">
        <v>5.2592586088948927</v>
      </c>
      <c r="AM565" s="84">
        <v>5.0901357048046538</v>
      </c>
    </row>
    <row r="566" spans="2:39" ht="14.25" customHeight="1" outlineLevel="1" x14ac:dyDescent="0.25">
      <c r="B566" s="84" t="str">
        <f t="shared" ref="B566:C566" si="541">+B484</f>
        <v>General Cargo</v>
      </c>
      <c r="C566" s="84" t="str">
        <f t="shared" si="541"/>
        <v>Default</v>
      </c>
      <c r="G566" s="84">
        <v>26.247399357614405</v>
      </c>
      <c r="H566" s="84">
        <v>25.23237072952843</v>
      </c>
      <c r="I566" s="84">
        <v>24.270718617470774</v>
      </c>
      <c r="J566" s="84">
        <v>23.311077740091111</v>
      </c>
      <c r="K566" s="84">
        <v>22.390015070683493</v>
      </c>
      <c r="L566" s="84">
        <v>21.507734280518765</v>
      </c>
      <c r="M566" s="84">
        <v>20.664439040867681</v>
      </c>
      <c r="N566" s="84">
        <v>19.86033302300104</v>
      </c>
      <c r="O566" s="84">
        <v>19.096717948108441</v>
      </c>
      <c r="P566" s="84">
        <v>18.379287737054476</v>
      </c>
      <c r="Q566" s="84">
        <v>17.714834360622557</v>
      </c>
      <c r="R566" s="84">
        <v>17.110149789596125</v>
      </c>
      <c r="S566" s="84">
        <v>16.572025994758594</v>
      </c>
      <c r="T566" s="84">
        <v>16.100965075573587</v>
      </c>
      <c r="U566" s="84">
        <v>15.672309646225813</v>
      </c>
      <c r="V566" s="84">
        <v>15.255112449580185</v>
      </c>
      <c r="W566" s="84">
        <v>14.818426228501654</v>
      </c>
      <c r="X566" s="84">
        <v>14.331303725855166</v>
      </c>
      <c r="Y566" s="84">
        <v>13.774567004427682</v>
      </c>
      <c r="Z566" s="84">
        <v>13.176115406694425</v>
      </c>
      <c r="AA566" s="84">
        <v>12.575617595052572</v>
      </c>
      <c r="AB566" s="84">
        <v>12.012742231899415</v>
      </c>
      <c r="AC566" s="84">
        <v>11.527157979632129</v>
      </c>
      <c r="AD566" s="84">
        <v>11.132642850253834</v>
      </c>
      <c r="AE566" s="84">
        <v>10.759159165237877</v>
      </c>
      <c r="AF566" s="84">
        <v>10.38976623985152</v>
      </c>
      <c r="AG566" s="84">
        <v>10.027270300409043</v>
      </c>
      <c r="AH566" s="84">
        <v>9.6744775732246779</v>
      </c>
      <c r="AI566" s="84">
        <v>9.3340600207298401</v>
      </c>
      <c r="AJ566" s="84">
        <v>9.0081525498242403</v>
      </c>
      <c r="AK566" s="84">
        <v>8.6987558035246657</v>
      </c>
      <c r="AL566" s="84">
        <v>8.4078704248479657</v>
      </c>
      <c r="AM566" s="84">
        <v>8.1374970568109255</v>
      </c>
    </row>
    <row r="567" spans="2:39" ht="14.25" customHeight="1" outlineLevel="1" x14ac:dyDescent="0.25">
      <c r="B567" s="84" t="str">
        <f t="shared" ref="B567:C567" si="542">+B485</f>
        <v>Liquefied Gas Tanker</v>
      </c>
      <c r="C567" s="84" t="str">
        <f t="shared" si="542"/>
        <v>Default</v>
      </c>
      <c r="G567" s="84">
        <v>25.209053541826645</v>
      </c>
      <c r="H567" s="84">
        <v>24.234179395886425</v>
      </c>
      <c r="I567" s="84">
        <v>23.310570193649809</v>
      </c>
      <c r="J567" s="84">
        <v>22.38889266174715</v>
      </c>
      <c r="K567" s="84">
        <v>21.504267185824009</v>
      </c>
      <c r="L567" s="84">
        <v>20.656889379925861</v>
      </c>
      <c r="M567" s="84">
        <v>19.846954858098101</v>
      </c>
      <c r="N567" s="84">
        <v>19.074659234386161</v>
      </c>
      <c r="O567" s="84">
        <v>18.341252733953997</v>
      </c>
      <c r="P567" s="84">
        <v>17.652204026439406</v>
      </c>
      <c r="Q567" s="84">
        <v>17.014036392598747</v>
      </c>
      <c r="R567" s="84">
        <v>16.433273113188374</v>
      </c>
      <c r="S567" s="84">
        <v>15.91643746896464</v>
      </c>
      <c r="T567" s="84">
        <v>15.464011696361309</v>
      </c>
      <c r="U567" s="84">
        <v>15.05231385452206</v>
      </c>
      <c r="V567" s="84">
        <v>14.651620958267994</v>
      </c>
      <c r="W567" s="84">
        <v>14.232210022420245</v>
      </c>
      <c r="X567" s="84">
        <v>13.764358061799946</v>
      </c>
      <c r="Y567" s="84">
        <v>13.229645817438298</v>
      </c>
      <c r="Z567" s="84">
        <v>12.654868935207002</v>
      </c>
      <c r="AA567" s="84">
        <v>12.078126787187767</v>
      </c>
      <c r="AB567" s="84">
        <v>11.537518745462418</v>
      </c>
      <c r="AC567" s="84">
        <v>11.071144182112672</v>
      </c>
      <c r="AD567" s="84">
        <v>10.692236051670676</v>
      </c>
      <c r="AE567" s="84">
        <v>10.333527362695948</v>
      </c>
      <c r="AF567" s="84">
        <v>9.978747603102919</v>
      </c>
      <c r="AG567" s="84">
        <v>9.6305919850321651</v>
      </c>
      <c r="AH567" s="84">
        <v>9.2917557206242147</v>
      </c>
      <c r="AI567" s="84">
        <v>8.9648050696093211</v>
      </c>
      <c r="AJ567" s="84">
        <v>8.6517904820762084</v>
      </c>
      <c r="AK567" s="84">
        <v>8.3546334557032225</v>
      </c>
      <c r="AL567" s="84">
        <v>8.0752554881687679</v>
      </c>
      <c r="AM567" s="84">
        <v>7.8155780771511889</v>
      </c>
    </row>
    <row r="568" spans="2:39" ht="14.25" customHeight="1" outlineLevel="1" x14ac:dyDescent="0.25">
      <c r="B568" s="84" t="str">
        <f t="shared" ref="B568:C568" si="543">+B486</f>
        <v>Oil Tanker</v>
      </c>
      <c r="C568" s="84" t="str">
        <f t="shared" si="543"/>
        <v>Default</v>
      </c>
      <c r="G568" s="84">
        <v>12.377801410978657</v>
      </c>
      <c r="H568" s="84">
        <v>11.899132167838516</v>
      </c>
      <c r="I568" s="84">
        <v>11.445634329545262</v>
      </c>
      <c r="J568" s="84">
        <v>10.99308495334899</v>
      </c>
      <c r="K568" s="84">
        <v>10.558728366105386</v>
      </c>
      <c r="L568" s="84">
        <v>10.142660615522233</v>
      </c>
      <c r="M568" s="84">
        <v>9.7449777493072745</v>
      </c>
      <c r="N568" s="84">
        <v>9.3657758151682735</v>
      </c>
      <c r="O568" s="84">
        <v>9.0056686814034901</v>
      </c>
      <c r="P568" s="84">
        <v>8.6673414986730464</v>
      </c>
      <c r="Q568" s="84">
        <v>8.3539972382275796</v>
      </c>
      <c r="R568" s="84">
        <v>8.0688388713177286</v>
      </c>
      <c r="S568" s="84">
        <v>7.8150693691941253</v>
      </c>
      <c r="T568" s="84">
        <v>7.5929255129322835</v>
      </c>
      <c r="U568" s="84">
        <v>7.3907793229073535</v>
      </c>
      <c r="V568" s="84">
        <v>7.1940366293193687</v>
      </c>
      <c r="W568" s="84">
        <v>6.9881032623683792</v>
      </c>
      <c r="X568" s="84">
        <v>6.7583850522544315</v>
      </c>
      <c r="Y568" s="84">
        <v>6.4958380287517166</v>
      </c>
      <c r="Z568" s="84">
        <v>6.2136190199310883</v>
      </c>
      <c r="AA568" s="84">
        <v>5.9304350534375141</v>
      </c>
      <c r="AB568" s="84">
        <v>5.664993156916017</v>
      </c>
      <c r="AC568" s="84">
        <v>5.4360003580115661</v>
      </c>
      <c r="AD568" s="84">
        <v>5.2499541193523269</v>
      </c>
      <c r="AE568" s="84">
        <v>5.0738259315504788</v>
      </c>
      <c r="AF568" s="84">
        <v>4.8996268724072589</v>
      </c>
      <c r="AG568" s="84">
        <v>4.728680307775381</v>
      </c>
      <c r="AH568" s="84">
        <v>4.5623096035075381</v>
      </c>
      <c r="AI568" s="84">
        <v>4.4017748090243609</v>
      </c>
      <c r="AJ568" s="84">
        <v>4.2480827080180363</v>
      </c>
      <c r="AK568" s="84">
        <v>4.1021767677486398</v>
      </c>
      <c r="AL568" s="84">
        <v>3.9650004554762774</v>
      </c>
      <c r="AM568" s="84">
        <v>3.8374972384610242</v>
      </c>
    </row>
    <row r="569" spans="2:39" ht="14.25" customHeight="1" outlineLevel="1" x14ac:dyDescent="0.25">
      <c r="B569" s="84" t="str">
        <f t="shared" ref="B569:C569" si="544">+B487</f>
        <v>Other Liquids Tankers</v>
      </c>
      <c r="C569" s="84" t="str">
        <f t="shared" si="544"/>
        <v>Default</v>
      </c>
      <c r="G569" s="84">
        <v>89.318612480294291</v>
      </c>
      <c r="H569" s="84">
        <v>85.86451984988993</v>
      </c>
      <c r="I569" s="84">
        <v>82.592064885211059</v>
      </c>
      <c r="J569" s="84">
        <v>79.326454053482763</v>
      </c>
      <c r="K569" s="84">
        <v>76.19212297107714</v>
      </c>
      <c r="L569" s="84">
        <v>73.189764721338008</v>
      </c>
      <c r="M569" s="84">
        <v>70.320072387608917</v>
      </c>
      <c r="N569" s="84">
        <v>67.583739053233529</v>
      </c>
      <c r="O569" s="84">
        <v>64.985194411565772</v>
      </c>
      <c r="P569" s="84">
        <v>62.543814595999571</v>
      </c>
      <c r="Q569" s="84">
        <v>60.282712349939203</v>
      </c>
      <c r="R569" s="84">
        <v>58.225000416788966</v>
      </c>
      <c r="S569" s="84">
        <v>56.393791539953121</v>
      </c>
      <c r="T569" s="84">
        <v>54.790794339276523</v>
      </c>
      <c r="U569" s="84">
        <v>53.332100940367233</v>
      </c>
      <c r="V569" s="84">
        <v>51.912399345273933</v>
      </c>
      <c r="W569" s="84">
        <v>50.426377556045423</v>
      </c>
      <c r="X569" s="84">
        <v>48.768723574730487</v>
      </c>
      <c r="Y569" s="84">
        <v>46.874175821743094</v>
      </c>
      <c r="Z569" s="84">
        <v>44.837674390958753</v>
      </c>
      <c r="AA569" s="84">
        <v>42.794209794617949</v>
      </c>
      <c r="AB569" s="84">
        <v>40.878772544961556</v>
      </c>
      <c r="AC569" s="84">
        <v>39.226353154230075</v>
      </c>
      <c r="AD569" s="84">
        <v>37.88383752140679</v>
      </c>
      <c r="AE569" s="84">
        <v>36.612890862077094</v>
      </c>
      <c r="AF569" s="84">
        <v>35.355864857099768</v>
      </c>
      <c r="AG569" s="84">
        <v>34.122308956966371</v>
      </c>
      <c r="AH569" s="84">
        <v>32.921772612168269</v>
      </c>
      <c r="AI569" s="84">
        <v>31.763348379789758</v>
      </c>
      <c r="AJ569" s="84">
        <v>30.654301243285346</v>
      </c>
      <c r="AK569" s="84">
        <v>29.601439292702089</v>
      </c>
      <c r="AL569" s="84">
        <v>28.61157061808726</v>
      </c>
      <c r="AM569" s="84">
        <v>27.691503309487917</v>
      </c>
    </row>
    <row r="570" spans="2:39" ht="14.25" customHeight="1" outlineLevel="1" x14ac:dyDescent="0.25">
      <c r="B570" s="84" t="str">
        <f t="shared" ref="B570:C570" si="545">+B488</f>
        <v>Ferry Passenger Only</v>
      </c>
      <c r="C570" s="84" t="str">
        <f t="shared" si="545"/>
        <v>Default</v>
      </c>
      <c r="G570" s="84">
        <v>582.29143895445497</v>
      </c>
      <c r="H570" s="84">
        <v>559.77330401943379</v>
      </c>
      <c r="I570" s="84">
        <v>538.43931262187482</v>
      </c>
      <c r="J570" s="84">
        <v>517.14993992039172</v>
      </c>
      <c r="K570" s="84">
        <v>496.71641430403366</v>
      </c>
      <c r="L570" s="84">
        <v>477.14325416472803</v>
      </c>
      <c r="M570" s="84">
        <v>458.43497789440045</v>
      </c>
      <c r="N570" s="84">
        <v>440.59610388497703</v>
      </c>
      <c r="O570" s="84">
        <v>423.65551046814653</v>
      </c>
      <c r="P570" s="84">
        <v>407.73951573464075</v>
      </c>
      <c r="Q570" s="84">
        <v>392.99879771495455</v>
      </c>
      <c r="R570" s="84">
        <v>379.58403443958287</v>
      </c>
      <c r="S570" s="84">
        <v>367.64590393902051</v>
      </c>
      <c r="T570" s="84">
        <v>357.19554515374637</v>
      </c>
      <c r="U570" s="84">
        <v>347.68594066418211</v>
      </c>
      <c r="V570" s="84">
        <v>338.43053396073384</v>
      </c>
      <c r="W570" s="84">
        <v>328.74276853380849</v>
      </c>
      <c r="X570" s="84">
        <v>317.93608787381265</v>
      </c>
      <c r="Y570" s="84">
        <v>305.58503464290465</v>
      </c>
      <c r="Z570" s="84">
        <v>292.30854819025359</v>
      </c>
      <c r="AA570" s="84">
        <v>278.98666703677856</v>
      </c>
      <c r="AB570" s="84">
        <v>266.49942970340129</v>
      </c>
      <c r="AC570" s="84">
        <v>255.72687471104112</v>
      </c>
      <c r="AD570" s="84">
        <v>246.97466352070288</v>
      </c>
      <c r="AE570" s="84">
        <v>238.68902922181894</v>
      </c>
      <c r="AF570" s="84">
        <v>230.49414731629335</v>
      </c>
      <c r="AG570" s="84">
        <v>222.45227317412724</v>
      </c>
      <c r="AH570" s="84">
        <v>214.62566216532056</v>
      </c>
      <c r="AI570" s="84">
        <v>207.07359105203258</v>
      </c>
      <c r="AJ570" s="84">
        <v>199.84342216505007</v>
      </c>
      <c r="AK570" s="84">
        <v>192.97953922731662</v>
      </c>
      <c r="AL570" s="84">
        <v>186.52632596177722</v>
      </c>
      <c r="AM570" s="84">
        <v>180.52816609137548</v>
      </c>
    </row>
    <row r="571" spans="2:39" ht="14.25" customHeight="1" outlineLevel="1" x14ac:dyDescent="0.25">
      <c r="B571" s="84" t="str">
        <f t="shared" ref="B571:C571" si="546">+B489</f>
        <v>Cruise</v>
      </c>
      <c r="C571" s="84" t="str">
        <f t="shared" si="546"/>
        <v>Default</v>
      </c>
      <c r="G571" s="84">
        <v>134.88891275577416</v>
      </c>
      <c r="H571" s="84">
        <v>129.67254422367489</v>
      </c>
      <c r="I571" s="84">
        <v>124.73048478085546</v>
      </c>
      <c r="J571" s="84">
        <v>119.79876134334133</v>
      </c>
      <c r="K571" s="84">
        <v>115.06529650122233</v>
      </c>
      <c r="L571" s="84">
        <v>110.53113694853123</v>
      </c>
      <c r="M571" s="84">
        <v>106.19732937930038</v>
      </c>
      <c r="N571" s="84">
        <v>102.06492048756228</v>
      </c>
      <c r="O571" s="84">
        <v>98.140599993452071</v>
      </c>
      <c r="P571" s="84">
        <v>94.453629721513821</v>
      </c>
      <c r="Q571" s="84">
        <v>91.038914522394364</v>
      </c>
      <c r="R571" s="84">
        <v>87.931359246740541</v>
      </c>
      <c r="S571" s="84">
        <v>85.165868745199163</v>
      </c>
      <c r="T571" s="84">
        <v>82.745023374392261</v>
      </c>
      <c r="U571" s="84">
        <v>80.542105514844124</v>
      </c>
      <c r="V571" s="84">
        <v>78.398073053054347</v>
      </c>
      <c r="W571" s="84">
        <v>76.153883875522652</v>
      </c>
      <c r="X571" s="84">
        <v>73.650495868748763</v>
      </c>
      <c r="Y571" s="84">
        <v>70.789351036021486</v>
      </c>
      <c r="Z571" s="84">
        <v>67.713827847786973</v>
      </c>
      <c r="AA571" s="84">
        <v>64.627788891280105</v>
      </c>
      <c r="AB571" s="84">
        <v>61.735096753736393</v>
      </c>
      <c r="AC571" s="84">
        <v>59.239614022390747</v>
      </c>
      <c r="AD571" s="84">
        <v>57.212147752590425</v>
      </c>
      <c r="AE571" s="84">
        <v>55.292764901839256</v>
      </c>
      <c r="AF571" s="84">
        <v>53.394405014592529</v>
      </c>
      <c r="AG571" s="84">
        <v>51.531489665015478</v>
      </c>
      <c r="AH571" s="84">
        <v>49.718440427273066</v>
      </c>
      <c r="AI571" s="84">
        <v>47.968988875392391</v>
      </c>
      <c r="AJ571" s="84">
        <v>46.294106582846823</v>
      </c>
      <c r="AK571" s="84">
        <v>44.70407512297129</v>
      </c>
      <c r="AL571" s="84">
        <v>43.209176069101062</v>
      </c>
      <c r="AM571" s="84">
        <v>41.819690994571076</v>
      </c>
    </row>
    <row r="572" spans="2:39" ht="14.25" customHeight="1" outlineLevel="1" x14ac:dyDescent="0.25">
      <c r="B572" s="84" t="str">
        <f t="shared" ref="B572:C572" si="547">+B490</f>
        <v>Ferry RoRo and Passenger</v>
      </c>
      <c r="C572" s="84" t="str">
        <f t="shared" si="547"/>
        <v>Default</v>
      </c>
      <c r="G572" s="84">
        <v>110.00688641471869</v>
      </c>
      <c r="H572" s="84">
        <v>105.75274536721149</v>
      </c>
      <c r="I572" s="84">
        <v>101.72231350536262</v>
      </c>
      <c r="J572" s="84">
        <v>97.700311037289495</v>
      </c>
      <c r="K572" s="84">
        <v>93.839995770475554</v>
      </c>
      <c r="L572" s="84">
        <v>90.142221322532649</v>
      </c>
      <c r="M572" s="84">
        <v>86.607841311072306</v>
      </c>
      <c r="N572" s="84">
        <v>83.23770935370618</v>
      </c>
      <c r="O572" s="84">
        <v>80.037281164087943</v>
      </c>
      <c r="P572" s="84">
        <v>77.030420840038119</v>
      </c>
      <c r="Q572" s="84">
        <v>74.245594575419361</v>
      </c>
      <c r="R572" s="84">
        <v>71.71126856409434</v>
      </c>
      <c r="S572" s="84">
        <v>69.455908999925683</v>
      </c>
      <c r="T572" s="84">
        <v>67.481620258966487</v>
      </c>
      <c r="U572" s="84">
        <v>65.68505944603271</v>
      </c>
      <c r="V572" s="84">
        <v>63.936521848130823</v>
      </c>
      <c r="W572" s="84">
        <v>62.106302752267425</v>
      </c>
      <c r="X572" s="84">
        <v>60.064697445449092</v>
      </c>
      <c r="Y572" s="84">
        <v>57.73132824408443</v>
      </c>
      <c r="Z572" s="84">
        <v>55.22312558219096</v>
      </c>
      <c r="AA572" s="84">
        <v>52.706346923187979</v>
      </c>
      <c r="AB572" s="84">
        <v>50.347249730495257</v>
      </c>
      <c r="AC572" s="84">
        <v>48.312091467532078</v>
      </c>
      <c r="AD572" s="84">
        <v>46.658617901061731</v>
      </c>
      <c r="AE572" s="84">
        <v>45.093290351634174</v>
      </c>
      <c r="AF572" s="84">
        <v>43.545107804794952</v>
      </c>
      <c r="AG572" s="84">
        <v>42.025831586502605</v>
      </c>
      <c r="AH572" s="84">
        <v>40.547223022715485</v>
      </c>
      <c r="AI572" s="84">
        <v>39.120480718815102</v>
      </c>
      <c r="AJ572" s="84">
        <v>37.754552397873859</v>
      </c>
      <c r="AK572" s="84">
        <v>36.457823062386879</v>
      </c>
      <c r="AL572" s="84">
        <v>35.238677714849537</v>
      </c>
      <c r="AM572" s="84">
        <v>34.10550135775695</v>
      </c>
    </row>
    <row r="573" spans="2:39" ht="14.25" customHeight="1" outlineLevel="1" x14ac:dyDescent="0.25">
      <c r="B573" s="84" t="str">
        <f t="shared" ref="B573:C573" si="548">+B491</f>
        <v>Refrigerated Bulk</v>
      </c>
      <c r="C573" s="84" t="str">
        <f t="shared" si="548"/>
        <v>Default</v>
      </c>
      <c r="G573" s="84">
        <v>60.999580656006366</v>
      </c>
      <c r="H573" s="84">
        <v>58.640629972036074</v>
      </c>
      <c r="I573" s="84">
        <v>56.405727581393613</v>
      </c>
      <c r="J573" s="84">
        <v>54.175499347999519</v>
      </c>
      <c r="K573" s="84">
        <v>52.034927787889231</v>
      </c>
      <c r="L573" s="84">
        <v>49.98448623794247</v>
      </c>
      <c r="M573" s="84">
        <v>48.024648035038787</v>
      </c>
      <c r="N573" s="84">
        <v>46.155886516057791</v>
      </c>
      <c r="O573" s="84">
        <v>44.381226912018185</v>
      </c>
      <c r="P573" s="84">
        <v>42.713902030494395</v>
      </c>
      <c r="Q573" s="84">
        <v>41.169696573199964</v>
      </c>
      <c r="R573" s="84">
        <v>39.764395241848483</v>
      </c>
      <c r="S573" s="84">
        <v>38.513782738153502</v>
      </c>
      <c r="T573" s="84">
        <v>37.419025953215787</v>
      </c>
      <c r="U573" s="84">
        <v>36.422820535685567</v>
      </c>
      <c r="V573" s="84">
        <v>35.453244323600309</v>
      </c>
      <c r="W573" s="84">
        <v>34.438375154997559</v>
      </c>
      <c r="X573" s="84">
        <v>33.306290867914853</v>
      </c>
      <c r="Y573" s="84">
        <v>32.012421479935874</v>
      </c>
      <c r="Z573" s="84">
        <v>30.621605726829443</v>
      </c>
      <c r="AA573" s="84">
        <v>29.226034523910396</v>
      </c>
      <c r="AB573" s="84">
        <v>27.917898786493833</v>
      </c>
      <c r="AC573" s="84">
        <v>26.789389429894591</v>
      </c>
      <c r="AD573" s="84">
        <v>25.872526881851535</v>
      </c>
      <c r="AE573" s="84">
        <v>25.004541910943392</v>
      </c>
      <c r="AF573" s="84">
        <v>24.14606396275282</v>
      </c>
      <c r="AG573" s="84">
        <v>23.303614774007521</v>
      </c>
      <c r="AH573" s="84">
        <v>22.483716081435066</v>
      </c>
      <c r="AI573" s="84">
        <v>21.692577589304605</v>
      </c>
      <c r="AJ573" s="84">
        <v>20.935160872050524</v>
      </c>
      <c r="AK573" s="84">
        <v>20.216115471648532</v>
      </c>
      <c r="AL573" s="84">
        <v>19.540090930074481</v>
      </c>
      <c r="AM573" s="84">
        <v>18.911736789304072</v>
      </c>
    </row>
    <row r="574" spans="2:39" ht="14.25" customHeight="1" outlineLevel="1" x14ac:dyDescent="0.25">
      <c r="B574" s="84" t="str">
        <f t="shared" ref="B574:C574" si="549">+B492</f>
        <v>RoRo</v>
      </c>
      <c r="C574" s="84" t="str">
        <f t="shared" si="549"/>
        <v>Default</v>
      </c>
      <c r="G574" s="84">
        <v>57.017142040016935</v>
      </c>
      <c r="H574" s="84">
        <v>54.812198583572275</v>
      </c>
      <c r="I574" s="84">
        <v>52.723204762919067</v>
      </c>
      <c r="J574" s="84">
        <v>50.638579940952098</v>
      </c>
      <c r="K574" s="84">
        <v>48.637758437310964</v>
      </c>
      <c r="L574" s="84">
        <v>46.721182686448735</v>
      </c>
      <c r="M574" s="84">
        <v>44.889295122818275</v>
      </c>
      <c r="N574" s="84">
        <v>43.142538180872549</v>
      </c>
      <c r="O574" s="84">
        <v>41.483739585406425</v>
      </c>
      <c r="P574" s="84">
        <v>39.925268222581799</v>
      </c>
      <c r="Q574" s="84">
        <v>38.48187826890257</v>
      </c>
      <c r="R574" s="84">
        <v>37.168323900872615</v>
      </c>
      <c r="S574" s="84">
        <v>35.999359294995827</v>
      </c>
      <c r="T574" s="84">
        <v>34.976075160338098</v>
      </c>
      <c r="U574" s="84">
        <v>34.044908336214007</v>
      </c>
      <c r="V574" s="84">
        <v>33.138632194500182</v>
      </c>
      <c r="W574" s="84">
        <v>32.19002010707333</v>
      </c>
      <c r="X574" s="84">
        <v>31.131845445810139</v>
      </c>
      <c r="Y574" s="84">
        <v>29.922448038774636</v>
      </c>
      <c r="Z574" s="84">
        <v>28.622433538780626</v>
      </c>
      <c r="AA574" s="84">
        <v>27.317974054829115</v>
      </c>
      <c r="AB574" s="84">
        <v>26.095241695921359</v>
      </c>
      <c r="AC574" s="84">
        <v>25.040408571058371</v>
      </c>
      <c r="AD574" s="84">
        <v>24.183404611838604</v>
      </c>
      <c r="AE574" s="84">
        <v>23.372087192232762</v>
      </c>
      <c r="AF574" s="84">
        <v>22.569656116743325</v>
      </c>
      <c r="AG574" s="84">
        <v>21.782207341856409</v>
      </c>
      <c r="AH574" s="84">
        <v>21.015836824058024</v>
      </c>
      <c r="AI574" s="84">
        <v>20.276348858829106</v>
      </c>
      <c r="AJ574" s="84">
        <v>19.56838109762931</v>
      </c>
      <c r="AK574" s="84">
        <v>18.896279530912977</v>
      </c>
      <c r="AL574" s="84">
        <v>18.264390149134584</v>
      </c>
      <c r="AM574" s="84">
        <v>17.677058942748474</v>
      </c>
    </row>
    <row r="575" spans="2:39" ht="14.25" customHeight="1" outlineLevel="1" x14ac:dyDescent="0.25">
      <c r="B575" s="84" t="str">
        <f t="shared" ref="B575:C575" si="550">+B493</f>
        <v>Vehicle Carrier</v>
      </c>
      <c r="C575" s="84" t="str">
        <f t="shared" si="550"/>
        <v>Default</v>
      </c>
      <c r="G575" s="84">
        <v>53.724144952279971</v>
      </c>
      <c r="H575" s="84">
        <v>51.646546924261045</v>
      </c>
      <c r="I575" s="84">
        <v>49.678201917658946</v>
      </c>
      <c r="J575" s="84">
        <v>47.713973580365717</v>
      </c>
      <c r="K575" s="84">
        <v>45.828708541830245</v>
      </c>
      <c r="L575" s="84">
        <v>44.022823683920649</v>
      </c>
      <c r="M575" s="84">
        <v>42.296735888504863</v>
      </c>
      <c r="N575" s="84">
        <v>40.650862037450899</v>
      </c>
      <c r="O575" s="84">
        <v>39.087866541694297</v>
      </c>
      <c r="P575" s="84">
        <v>37.619403928440128</v>
      </c>
      <c r="Q575" s="84">
        <v>36.259376253961044</v>
      </c>
      <c r="R575" s="84">
        <v>35.021685574529712</v>
      </c>
      <c r="S575" s="84">
        <v>33.920233946418769</v>
      </c>
      <c r="T575" s="84">
        <v>32.956049085326704</v>
      </c>
      <c r="U575" s="84">
        <v>32.078661344655899</v>
      </c>
      <c r="V575" s="84">
        <v>31.224726737234594</v>
      </c>
      <c r="W575" s="84">
        <v>30.330901275891112</v>
      </c>
      <c r="X575" s="84">
        <v>29.333840973453746</v>
      </c>
      <c r="Y575" s="84">
        <v>28.194291720794158</v>
      </c>
      <c r="Z575" s="84">
        <v>26.969358920957823</v>
      </c>
      <c r="AA575" s="84">
        <v>25.740237855033445</v>
      </c>
      <c r="AB575" s="84">
        <v>24.588123804109966</v>
      </c>
      <c r="AC575" s="84">
        <v>23.594212049276088</v>
      </c>
      <c r="AD575" s="84">
        <v>22.786703933602972</v>
      </c>
      <c r="AE575" s="84">
        <v>22.022243753844702</v>
      </c>
      <c r="AF575" s="84">
        <v>21.266156691754635</v>
      </c>
      <c r="AG575" s="84">
        <v>20.524186634840373</v>
      </c>
      <c r="AH575" s="84">
        <v>19.802077470609419</v>
      </c>
      <c r="AI575" s="84">
        <v>19.105298270302569</v>
      </c>
      <c r="AJ575" s="84">
        <v>18.438218840092887</v>
      </c>
      <c r="AK575" s="84">
        <v>17.804934169886504</v>
      </c>
      <c r="AL575" s="84">
        <v>17.209539249589675</v>
      </c>
      <c r="AM575" s="84">
        <v>16.656129069108527</v>
      </c>
    </row>
    <row r="576" spans="2:39" ht="14.25" customHeight="1" outlineLevel="1" x14ac:dyDescent="0.25">
      <c r="B576" s="84" t="str">
        <f t="shared" ref="B576:C576" si="551">+B494</f>
        <v>Offshore</v>
      </c>
      <c r="C576" s="84" t="str">
        <f t="shared" si="551"/>
        <v>Default</v>
      </c>
      <c r="G576" s="84">
        <v>109.108882271819</v>
      </c>
      <c r="H576" s="84">
        <v>104.88946847102923</v>
      </c>
      <c r="I576" s="84">
        <v>100.89193768135479</v>
      </c>
      <c r="J576" s="84">
        <v>96.902767474940873</v>
      </c>
      <c r="K576" s="84">
        <v>93.07396459081022</v>
      </c>
      <c r="L576" s="84">
        <v>89.406375678355005</v>
      </c>
      <c r="M576" s="84">
        <v>85.900847386967058</v>
      </c>
      <c r="N576" s="84">
        <v>82.55822636603834</v>
      </c>
      <c r="O576" s="84">
        <v>79.383923793342817</v>
      </c>
      <c r="P576" s="84">
        <v>76.401608960181065</v>
      </c>
      <c r="Q576" s="84">
        <v>73.639515686235768</v>
      </c>
      <c r="R576" s="84">
        <v>71.125877791189652</v>
      </c>
      <c r="S576" s="84">
        <v>68.888929094725384</v>
      </c>
      <c r="T576" s="84">
        <v>66.930756794531348</v>
      </c>
      <c r="U576" s="84">
        <v>65.148861600319862</v>
      </c>
      <c r="V576" s="84">
        <v>63.414597599809078</v>
      </c>
      <c r="W576" s="84">
        <v>61.599318880717213</v>
      </c>
      <c r="X576" s="84">
        <v>59.574379530762499</v>
      </c>
      <c r="Y576" s="84">
        <v>57.260058002484776</v>
      </c>
      <c r="Z576" s="84">
        <v>54.772330207711185</v>
      </c>
      <c r="AA576" s="84">
        <v>52.276096423090209</v>
      </c>
      <c r="AB576" s="84">
        <v>49.936256925270825</v>
      </c>
      <c r="AC576" s="84">
        <v>47.91771199090153</v>
      </c>
      <c r="AD576" s="84">
        <v>46.277735998640019</v>
      </c>
      <c r="AE576" s="84">
        <v>44.725186473118001</v>
      </c>
      <c r="AF576" s="84">
        <v>43.189641992733861</v>
      </c>
      <c r="AG576" s="84">
        <v>41.682767873825483</v>
      </c>
      <c r="AH576" s="84">
        <v>40.216229432730515</v>
      </c>
      <c r="AI576" s="84">
        <v>38.801133858789591</v>
      </c>
      <c r="AJ576" s="84">
        <v>37.446355833353351</v>
      </c>
      <c r="AK576" s="84">
        <v>36.160211910774947</v>
      </c>
      <c r="AL576" s="84">
        <v>34.951018645407785</v>
      </c>
      <c r="AM576" s="84">
        <v>33.82709259160503</v>
      </c>
    </row>
    <row r="577" spans="2:39" ht="14.25" customHeight="1" x14ac:dyDescent="0.25"/>
    <row r="578" spans="2:39" ht="14.25" customHeight="1" x14ac:dyDescent="0.25">
      <c r="B578" s="135" t="s">
        <v>308</v>
      </c>
      <c r="C578" s="135"/>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row>
    <row r="579" spans="2:39" ht="14.25" customHeight="1" x14ac:dyDescent="0.25">
      <c r="B579" s="137" t="s">
        <v>304</v>
      </c>
      <c r="C579" s="137"/>
      <c r="D579" s="138">
        <v>2015</v>
      </c>
      <c r="E579" s="136">
        <v>2016</v>
      </c>
      <c r="F579" s="136">
        <v>2017</v>
      </c>
      <c r="G579" s="136">
        <v>2018</v>
      </c>
      <c r="H579" s="136">
        <v>2019</v>
      </c>
      <c r="I579" s="138">
        <v>2020</v>
      </c>
      <c r="J579" s="136">
        <v>2021</v>
      </c>
      <c r="K579" s="136">
        <v>2022</v>
      </c>
      <c r="L579" s="136">
        <v>2023</v>
      </c>
      <c r="M579" s="136">
        <v>2024</v>
      </c>
      <c r="N579" s="138">
        <v>2025</v>
      </c>
      <c r="O579" s="136">
        <v>2026</v>
      </c>
      <c r="P579" s="136">
        <v>2027</v>
      </c>
      <c r="Q579" s="136">
        <v>2028</v>
      </c>
      <c r="R579" s="136">
        <v>2029</v>
      </c>
      <c r="S579" s="138">
        <v>2030</v>
      </c>
      <c r="T579" s="136">
        <v>2031</v>
      </c>
      <c r="U579" s="136">
        <v>2032</v>
      </c>
      <c r="V579" s="136">
        <v>2033</v>
      </c>
      <c r="W579" s="136">
        <v>2034</v>
      </c>
      <c r="X579" s="138">
        <v>2035</v>
      </c>
      <c r="Y579" s="136">
        <v>2036</v>
      </c>
      <c r="Z579" s="136">
        <v>2037</v>
      </c>
      <c r="AA579" s="136">
        <v>2038</v>
      </c>
      <c r="AB579" s="136">
        <v>2039</v>
      </c>
      <c r="AC579" s="138">
        <v>2040</v>
      </c>
      <c r="AD579" s="136">
        <v>2041</v>
      </c>
      <c r="AE579" s="136">
        <v>2042</v>
      </c>
      <c r="AF579" s="136">
        <v>2043</v>
      </c>
      <c r="AG579" s="136">
        <v>2044</v>
      </c>
      <c r="AH579" s="138">
        <v>2045</v>
      </c>
      <c r="AI579" s="136">
        <v>2046</v>
      </c>
      <c r="AJ579" s="136">
        <v>2047</v>
      </c>
      <c r="AK579" s="136">
        <v>2048</v>
      </c>
      <c r="AL579" s="136">
        <v>2049</v>
      </c>
      <c r="AM579" s="138">
        <v>2050</v>
      </c>
    </row>
    <row r="580" spans="2:39" ht="14.25" hidden="1" customHeight="1" outlineLevel="1" x14ac:dyDescent="0.25">
      <c r="B580" s="84" t="str">
        <f t="shared" ref="B580:C580" si="552">+B498</f>
        <v>Bulk Carrier</v>
      </c>
      <c r="C580" s="84" t="str">
        <f t="shared" si="552"/>
        <v>(DWT) 0 - 9,999</v>
      </c>
    </row>
    <row r="581" spans="2:39" ht="14.25" hidden="1" customHeight="1" outlineLevel="1" x14ac:dyDescent="0.25">
      <c r="B581" s="84" t="str">
        <f t="shared" ref="B581:C581" si="553">+B499</f>
        <v>Bulk Carrier</v>
      </c>
      <c r="C581" s="84" t="str">
        <f t="shared" si="553"/>
        <v>(DWT) 10,000 - 34,999</v>
      </c>
    </row>
    <row r="582" spans="2:39" ht="14.25" hidden="1" customHeight="1" outlineLevel="1" x14ac:dyDescent="0.25">
      <c r="B582" s="84" t="str">
        <f t="shared" ref="B582:C582" si="554">+B500</f>
        <v>Bulk Carrier</v>
      </c>
      <c r="C582" s="84" t="str">
        <f t="shared" si="554"/>
        <v>(DWT) 35,000 - 59,999</v>
      </c>
    </row>
    <row r="583" spans="2:39" ht="14.25" hidden="1" customHeight="1" outlineLevel="1" x14ac:dyDescent="0.25">
      <c r="B583" s="84" t="str">
        <f t="shared" ref="B583:C583" si="555">+B501</f>
        <v>Bulk Carrier</v>
      </c>
      <c r="C583" s="84" t="str">
        <f t="shared" si="555"/>
        <v>(DWT) 60,000 - 99,999</v>
      </c>
    </row>
    <row r="584" spans="2:39" ht="14.25" hidden="1" customHeight="1" outlineLevel="1" x14ac:dyDescent="0.25">
      <c r="B584" s="84" t="str">
        <f t="shared" ref="B584:C584" si="556">+B502</f>
        <v>Bulk Carrier</v>
      </c>
      <c r="C584" s="84" t="str">
        <f t="shared" si="556"/>
        <v>(DWT) 100,000 - 199,999</v>
      </c>
    </row>
    <row r="585" spans="2:39" ht="14.25" hidden="1" customHeight="1" outlineLevel="1" x14ac:dyDescent="0.25">
      <c r="B585" s="84" t="str">
        <f t="shared" ref="B585:C585" si="557">+B503</f>
        <v>Bulk Carrier</v>
      </c>
      <c r="C585" s="84" t="str">
        <f t="shared" si="557"/>
        <v>(DWT) &gt;200,000</v>
      </c>
    </row>
    <row r="586" spans="2:39" ht="14.25" hidden="1" customHeight="1" outlineLevel="1" x14ac:dyDescent="0.25">
      <c r="B586" s="84" t="str">
        <f t="shared" ref="B586:C586" si="558">+B504</f>
        <v>Chemical Tanker</v>
      </c>
      <c r="C586" s="84" t="str">
        <f t="shared" si="558"/>
        <v>(DWT) 0 - 4,999</v>
      </c>
    </row>
    <row r="587" spans="2:39" ht="14.25" hidden="1" customHeight="1" outlineLevel="1" x14ac:dyDescent="0.25">
      <c r="B587" s="84" t="str">
        <f t="shared" ref="B587:C587" si="559">+B505</f>
        <v>Chemical Tanker</v>
      </c>
      <c r="C587" s="84" t="str">
        <f t="shared" si="559"/>
        <v>(DWT) 5,000 - 9,999</v>
      </c>
    </row>
    <row r="588" spans="2:39" ht="14.25" hidden="1" customHeight="1" outlineLevel="1" x14ac:dyDescent="0.25">
      <c r="B588" s="84" t="str">
        <f t="shared" ref="B588:C588" si="560">+B506</f>
        <v>Chemical Tanker</v>
      </c>
      <c r="C588" s="84" t="str">
        <f t="shared" si="560"/>
        <v>(DWT) 10,000 - 19,999</v>
      </c>
    </row>
    <row r="589" spans="2:39" ht="14.25" hidden="1" customHeight="1" outlineLevel="1" x14ac:dyDescent="0.25">
      <c r="B589" s="84" t="str">
        <f t="shared" ref="B589:C589" si="561">+B507</f>
        <v>Chemical Tanker</v>
      </c>
      <c r="C589" s="84" t="str">
        <f t="shared" si="561"/>
        <v>(DWT) 20,000 - 39,999</v>
      </c>
    </row>
    <row r="590" spans="2:39" ht="14.25" hidden="1" customHeight="1" outlineLevel="1" x14ac:dyDescent="0.25">
      <c r="B590" s="84" t="str">
        <f t="shared" ref="B590:C590" si="562">+B508</f>
        <v>Chemical Tanker</v>
      </c>
      <c r="C590" s="84" t="str">
        <f t="shared" si="562"/>
        <v>(DWT) &gt;40,000</v>
      </c>
    </row>
    <row r="591" spans="2:39" ht="14.25" hidden="1" customHeight="1" outlineLevel="1" x14ac:dyDescent="0.25">
      <c r="B591" s="84" t="str">
        <f t="shared" ref="B591:C591" si="563">+B509</f>
        <v>Container</v>
      </c>
      <c r="C591" s="84" t="str">
        <f t="shared" si="563"/>
        <v>(TEU) 0 - 999</v>
      </c>
    </row>
    <row r="592" spans="2:39" ht="14.25" hidden="1" customHeight="1" outlineLevel="1" x14ac:dyDescent="0.25">
      <c r="B592" s="84" t="str">
        <f t="shared" ref="B592:C592" si="564">+B510</f>
        <v>Container</v>
      </c>
      <c r="C592" s="84" t="str">
        <f t="shared" si="564"/>
        <v>(TEU) 1,000 - 1,999</v>
      </c>
    </row>
    <row r="593" spans="2:3" ht="14.25" hidden="1" customHeight="1" outlineLevel="1" x14ac:dyDescent="0.25">
      <c r="B593" s="84" t="str">
        <f t="shared" ref="B593:C593" si="565">+B511</f>
        <v>Container</v>
      </c>
      <c r="C593" s="84" t="str">
        <f t="shared" si="565"/>
        <v>(TEU) 2,000 - 2,999</v>
      </c>
    </row>
    <row r="594" spans="2:3" ht="14.25" hidden="1" customHeight="1" outlineLevel="1" x14ac:dyDescent="0.25">
      <c r="B594" s="84" t="str">
        <f t="shared" ref="B594:C594" si="566">+B512</f>
        <v>Container</v>
      </c>
      <c r="C594" s="84" t="str">
        <f t="shared" si="566"/>
        <v>(TEU) 3,000 - 4,999</v>
      </c>
    </row>
    <row r="595" spans="2:3" ht="14.25" hidden="1" customHeight="1" outlineLevel="1" x14ac:dyDescent="0.25">
      <c r="B595" s="84" t="str">
        <f t="shared" ref="B595:C595" si="567">+B513</f>
        <v>Container</v>
      </c>
      <c r="C595" s="84" t="str">
        <f t="shared" si="567"/>
        <v>(TEU) 5,000 - 7,999</v>
      </c>
    </row>
    <row r="596" spans="2:3" ht="14.25" hidden="1" customHeight="1" outlineLevel="1" x14ac:dyDescent="0.25">
      <c r="B596" s="84" t="str">
        <f t="shared" ref="B596:C596" si="568">+B514</f>
        <v>Container</v>
      </c>
      <c r="C596" s="84" t="str">
        <f t="shared" si="568"/>
        <v>(TEU) 8,000 - 11,999</v>
      </c>
    </row>
    <row r="597" spans="2:3" ht="14.25" hidden="1" customHeight="1" outlineLevel="1" x14ac:dyDescent="0.25">
      <c r="B597" s="84" t="str">
        <f t="shared" ref="B597:C597" si="569">+B515</f>
        <v>Container</v>
      </c>
      <c r="C597" s="84" t="str">
        <f t="shared" si="569"/>
        <v>(TEU) 12,000 - 14,499</v>
      </c>
    </row>
    <row r="598" spans="2:3" ht="14.25" hidden="1" customHeight="1" outlineLevel="1" x14ac:dyDescent="0.25">
      <c r="B598" s="84" t="str">
        <f t="shared" ref="B598:C598" si="570">+B516</f>
        <v>Container</v>
      </c>
      <c r="C598" s="84" t="str">
        <f t="shared" si="570"/>
        <v>(TEU) 14,500 - 19,999</v>
      </c>
    </row>
    <row r="599" spans="2:3" ht="14.25" hidden="1" customHeight="1" outlineLevel="1" x14ac:dyDescent="0.25">
      <c r="B599" s="84" t="str">
        <f t="shared" ref="B599:C599" si="571">+B517</f>
        <v>Container</v>
      </c>
      <c r="C599" s="84" t="str">
        <f t="shared" si="571"/>
        <v>(TEU) &gt;20,000</v>
      </c>
    </row>
    <row r="600" spans="2:3" ht="14.25" hidden="1" customHeight="1" outlineLevel="1" x14ac:dyDescent="0.25">
      <c r="B600" s="84" t="str">
        <f t="shared" ref="B600:C600" si="572">+B518</f>
        <v>General Cargo</v>
      </c>
      <c r="C600" s="84" t="str">
        <f t="shared" si="572"/>
        <v>(DWT) 0 - 4,999</v>
      </c>
    </row>
    <row r="601" spans="2:3" ht="14.25" hidden="1" customHeight="1" outlineLevel="1" x14ac:dyDescent="0.25">
      <c r="B601" s="84" t="str">
        <f t="shared" ref="B601:C601" si="573">+B519</f>
        <v>General Cargo</v>
      </c>
      <c r="C601" s="84" t="str">
        <f t="shared" si="573"/>
        <v>(DWT) 5,000 - 9,999</v>
      </c>
    </row>
    <row r="602" spans="2:3" ht="14.25" hidden="1" customHeight="1" outlineLevel="1" x14ac:dyDescent="0.25">
      <c r="B602" s="84" t="str">
        <f t="shared" ref="B602:C602" si="574">+B520</f>
        <v>General Cargo</v>
      </c>
      <c r="C602" s="84" t="str">
        <f t="shared" si="574"/>
        <v>(DWT) 10,000 - 19,999</v>
      </c>
    </row>
    <row r="603" spans="2:3" ht="14.25" hidden="1" customHeight="1" outlineLevel="1" x14ac:dyDescent="0.25">
      <c r="B603" s="84" t="str">
        <f t="shared" ref="B603:C603" si="575">+B521</f>
        <v>General Cargo</v>
      </c>
      <c r="C603" s="84" t="str">
        <f t="shared" si="575"/>
        <v>(DWT) &gt;20,000</v>
      </c>
    </row>
    <row r="604" spans="2:3" ht="14.25" hidden="1" customHeight="1" outlineLevel="1" x14ac:dyDescent="0.25">
      <c r="B604" s="84" t="str">
        <f t="shared" ref="B604:C604" si="576">+B522</f>
        <v>Liquefied Gas Tanker</v>
      </c>
      <c r="C604" s="84" t="str">
        <f t="shared" si="576"/>
        <v>(cbm) 0 - 49,999</v>
      </c>
    </row>
    <row r="605" spans="2:3" ht="14.25" hidden="1" customHeight="1" outlineLevel="1" x14ac:dyDescent="0.25">
      <c r="B605" s="84" t="str">
        <f t="shared" ref="B605:C605" si="577">+B523</f>
        <v>Liquefied Gas Tanker</v>
      </c>
      <c r="C605" s="84" t="str">
        <f t="shared" si="577"/>
        <v>(cbm) 50,000 - 99,999</v>
      </c>
    </row>
    <row r="606" spans="2:3" ht="14.25" hidden="1" customHeight="1" outlineLevel="1" x14ac:dyDescent="0.25">
      <c r="B606" s="84" t="str">
        <f t="shared" ref="B606:C606" si="578">+B524</f>
        <v>Liquefied Gas Tanker</v>
      </c>
      <c r="C606" s="84" t="str">
        <f t="shared" si="578"/>
        <v>(cbm) 100,000 - 199,999</v>
      </c>
    </row>
    <row r="607" spans="2:3" ht="14.25" hidden="1" customHeight="1" outlineLevel="1" x14ac:dyDescent="0.25">
      <c r="B607" s="84" t="str">
        <f t="shared" ref="B607:C607" si="579">+B525</f>
        <v>Liquefied Gas Tanker</v>
      </c>
      <c r="C607" s="84" t="str">
        <f t="shared" si="579"/>
        <v>(cbm) &gt;200,000</v>
      </c>
    </row>
    <row r="608" spans="2:3" ht="14.25" hidden="1" customHeight="1" outlineLevel="1" x14ac:dyDescent="0.25">
      <c r="B608" s="84" t="str">
        <f t="shared" ref="B608:C608" si="580">+B526</f>
        <v>Oil Tanker</v>
      </c>
      <c r="C608" s="84" t="str">
        <f t="shared" si="580"/>
        <v>(DWT) 0 - 4,999</v>
      </c>
    </row>
    <row r="609" spans="2:3" ht="14.25" hidden="1" customHeight="1" outlineLevel="1" x14ac:dyDescent="0.25">
      <c r="B609" s="84" t="str">
        <f t="shared" ref="B609:C609" si="581">+B527</f>
        <v>Oil Tanker</v>
      </c>
      <c r="C609" s="84" t="str">
        <f t="shared" si="581"/>
        <v>(DWT) 5,000 - 9,999</v>
      </c>
    </row>
    <row r="610" spans="2:3" ht="14.25" hidden="1" customHeight="1" outlineLevel="1" x14ac:dyDescent="0.25">
      <c r="B610" s="84" t="str">
        <f t="shared" ref="B610:C610" si="582">+B528</f>
        <v>Oil Tanker</v>
      </c>
      <c r="C610" s="84" t="str">
        <f t="shared" si="582"/>
        <v>(DWT) 10,000 - 19,999</v>
      </c>
    </row>
    <row r="611" spans="2:3" ht="14.25" hidden="1" customHeight="1" outlineLevel="1" x14ac:dyDescent="0.25">
      <c r="B611" s="84" t="str">
        <f t="shared" ref="B611:C611" si="583">+B529</f>
        <v>Oil Tanker</v>
      </c>
      <c r="C611" s="84" t="str">
        <f t="shared" si="583"/>
        <v>(DWT) 20,000 - 59,999</v>
      </c>
    </row>
    <row r="612" spans="2:3" ht="14.25" hidden="1" customHeight="1" outlineLevel="1" x14ac:dyDescent="0.25">
      <c r="B612" s="84" t="str">
        <f t="shared" ref="B612:C612" si="584">+B530</f>
        <v>Oil Tanker</v>
      </c>
      <c r="C612" s="84" t="str">
        <f t="shared" si="584"/>
        <v>(DWT) 60,000 - 79,999</v>
      </c>
    </row>
    <row r="613" spans="2:3" ht="14.25" hidden="1" customHeight="1" outlineLevel="1" x14ac:dyDescent="0.25">
      <c r="B613" s="84" t="str">
        <f t="shared" ref="B613:C613" si="585">+B531</f>
        <v>Oil Tanker</v>
      </c>
      <c r="C613" s="84" t="str">
        <f t="shared" si="585"/>
        <v>(DWT) 80,000 - 119,999</v>
      </c>
    </row>
    <row r="614" spans="2:3" ht="14.25" hidden="1" customHeight="1" outlineLevel="1" x14ac:dyDescent="0.25">
      <c r="B614" s="84" t="str">
        <f t="shared" ref="B614:C614" si="586">+B532</f>
        <v>Oil Tanker</v>
      </c>
      <c r="C614" s="84" t="str">
        <f t="shared" si="586"/>
        <v>(DWT) 120,000 - 199,999</v>
      </c>
    </row>
    <row r="615" spans="2:3" ht="14.25" hidden="1" customHeight="1" outlineLevel="1" x14ac:dyDescent="0.25">
      <c r="B615" s="84" t="str">
        <f t="shared" ref="B615:C615" si="587">+B533</f>
        <v>Oil Tanker</v>
      </c>
      <c r="C615" s="84" t="str">
        <f t="shared" si="587"/>
        <v>(DWT) &gt;200,000</v>
      </c>
    </row>
    <row r="616" spans="2:3" ht="14.25" hidden="1" customHeight="1" outlineLevel="1" x14ac:dyDescent="0.25">
      <c r="B616" s="84" t="str">
        <f t="shared" ref="B616:C616" si="588">+B534</f>
        <v>Other Liquids Tankers</v>
      </c>
      <c r="C616" s="84" t="str">
        <f t="shared" si="588"/>
        <v>(DWT) 0 - 999</v>
      </c>
    </row>
    <row r="617" spans="2:3" ht="14.25" hidden="1" customHeight="1" outlineLevel="1" x14ac:dyDescent="0.25">
      <c r="B617" s="84" t="str">
        <f t="shared" ref="B617:C617" si="589">+B535</f>
        <v>Other Liquids Tankers</v>
      </c>
      <c r="C617" s="84" t="str">
        <f t="shared" si="589"/>
        <v>(DWT) &gt;1,000</v>
      </c>
    </row>
    <row r="618" spans="2:3" ht="14.25" hidden="1" customHeight="1" outlineLevel="1" x14ac:dyDescent="0.25">
      <c r="B618" s="84" t="str">
        <f t="shared" ref="B618:C618" si="590">+B536</f>
        <v>Ferry Passenger Only</v>
      </c>
      <c r="C618" s="84" t="str">
        <f t="shared" si="590"/>
        <v>(GT) 0 - 299</v>
      </c>
    </row>
    <row r="619" spans="2:3" ht="14.25" hidden="1" customHeight="1" outlineLevel="1" x14ac:dyDescent="0.25">
      <c r="B619" s="84" t="str">
        <f t="shared" ref="B619:C619" si="591">+B537</f>
        <v>Ferry Passenger Only</v>
      </c>
      <c r="C619" s="84" t="str">
        <f t="shared" si="591"/>
        <v>(GT) 300 - 999</v>
      </c>
    </row>
    <row r="620" spans="2:3" ht="14.25" hidden="1" customHeight="1" outlineLevel="1" x14ac:dyDescent="0.25">
      <c r="B620" s="84" t="str">
        <f t="shared" ref="B620:C620" si="592">+B538</f>
        <v>Ferry Passenger Only</v>
      </c>
      <c r="C620" s="84" t="str">
        <f t="shared" si="592"/>
        <v>(GT) 1,000 - 1,999</v>
      </c>
    </row>
    <row r="621" spans="2:3" ht="14.25" hidden="1" customHeight="1" outlineLevel="1" x14ac:dyDescent="0.25">
      <c r="B621" s="84" t="str">
        <f t="shared" ref="B621:C621" si="593">+B539</f>
        <v>Ferry Passenger Only</v>
      </c>
      <c r="C621" s="84" t="str">
        <f t="shared" si="593"/>
        <v>(GT) &gt;2,000</v>
      </c>
    </row>
    <row r="622" spans="2:3" ht="14.25" hidden="1" customHeight="1" outlineLevel="1" x14ac:dyDescent="0.25">
      <c r="B622" s="84" t="str">
        <f t="shared" ref="B622:C622" si="594">+B540</f>
        <v>Cruise</v>
      </c>
      <c r="C622" s="84" t="str">
        <f t="shared" si="594"/>
        <v>(GT) 0 - 1 999</v>
      </c>
    </row>
    <row r="623" spans="2:3" ht="14.25" hidden="1" customHeight="1" outlineLevel="1" x14ac:dyDescent="0.25">
      <c r="B623" s="84" t="str">
        <f t="shared" ref="B623:C623" si="595">+B541</f>
        <v>Cruise</v>
      </c>
      <c r="C623" s="84" t="str">
        <f t="shared" si="595"/>
        <v>(GT) 2,000 - 9,999</v>
      </c>
    </row>
    <row r="624" spans="2:3" ht="14.25" hidden="1" customHeight="1" outlineLevel="1" x14ac:dyDescent="0.25">
      <c r="B624" s="84" t="str">
        <f t="shared" ref="B624:C624" si="596">+B542</f>
        <v>Cruise</v>
      </c>
      <c r="C624" s="84" t="str">
        <f t="shared" si="596"/>
        <v>(GT) 10,000 - 59,999</v>
      </c>
    </row>
    <row r="625" spans="2:3" ht="14.25" hidden="1" customHeight="1" outlineLevel="1" x14ac:dyDescent="0.25">
      <c r="B625" s="84" t="str">
        <f t="shared" ref="B625:C625" si="597">+B543</f>
        <v>Cruise</v>
      </c>
      <c r="C625" s="84" t="str">
        <f t="shared" si="597"/>
        <v>(GT) 60,000 - 99,999</v>
      </c>
    </row>
    <row r="626" spans="2:3" ht="14.25" hidden="1" customHeight="1" outlineLevel="1" x14ac:dyDescent="0.25">
      <c r="B626" s="84" t="str">
        <f t="shared" ref="B626:C626" si="598">+B544</f>
        <v>Cruise</v>
      </c>
      <c r="C626" s="84" t="str">
        <f t="shared" si="598"/>
        <v>(GT) 100,000 - 149,999</v>
      </c>
    </row>
    <row r="627" spans="2:3" ht="14.25" hidden="1" customHeight="1" outlineLevel="1" x14ac:dyDescent="0.25">
      <c r="B627" s="84" t="str">
        <f t="shared" ref="B627:C627" si="599">+B545</f>
        <v>Cruise</v>
      </c>
      <c r="C627" s="84" t="str">
        <f t="shared" si="599"/>
        <v>(GT) &gt;150,000</v>
      </c>
    </row>
    <row r="628" spans="2:3" ht="14.25" hidden="1" customHeight="1" outlineLevel="1" x14ac:dyDescent="0.25">
      <c r="B628" s="84" t="str">
        <f t="shared" ref="B628:C628" si="600">+B546</f>
        <v>Ferry RoRo and Passenger</v>
      </c>
      <c r="C628" s="84" t="str">
        <f t="shared" si="600"/>
        <v>(GT) 0 - 1,999</v>
      </c>
    </row>
    <row r="629" spans="2:3" ht="14.25" hidden="1" customHeight="1" outlineLevel="1" x14ac:dyDescent="0.25">
      <c r="B629" s="84" t="str">
        <f t="shared" ref="B629:C629" si="601">+B547</f>
        <v>Ferry RoRo and Passenger</v>
      </c>
      <c r="C629" s="84" t="str">
        <f t="shared" si="601"/>
        <v>(GT) 2,000 - 4,999</v>
      </c>
    </row>
    <row r="630" spans="2:3" ht="14.25" hidden="1" customHeight="1" outlineLevel="1" x14ac:dyDescent="0.25">
      <c r="B630" s="84" t="str">
        <f t="shared" ref="B630:C630" si="602">+B548</f>
        <v>Ferry RoRo and Passenger</v>
      </c>
      <c r="C630" s="84" t="str">
        <f t="shared" si="602"/>
        <v>(GT) 5,000 - 9,999</v>
      </c>
    </row>
    <row r="631" spans="2:3" ht="14.25" hidden="1" customHeight="1" outlineLevel="1" x14ac:dyDescent="0.25">
      <c r="B631" s="84" t="str">
        <f t="shared" ref="B631:C631" si="603">+B549</f>
        <v>Ferry RoRo and Passenger</v>
      </c>
      <c r="C631" s="84" t="str">
        <f t="shared" si="603"/>
        <v>(GT) 10,000 - 19,999</v>
      </c>
    </row>
    <row r="632" spans="2:3" ht="14.25" hidden="1" customHeight="1" outlineLevel="1" x14ac:dyDescent="0.25">
      <c r="B632" s="84" t="str">
        <f t="shared" ref="B632:C632" si="604">+B550</f>
        <v>Ferry RoRo and Passenger</v>
      </c>
      <c r="C632" s="84" t="str">
        <f t="shared" si="604"/>
        <v>(GT) &gt;20,000</v>
      </c>
    </row>
    <row r="633" spans="2:3" ht="14.25" hidden="1" customHeight="1" outlineLevel="1" x14ac:dyDescent="0.25">
      <c r="B633" s="84" t="str">
        <f t="shared" ref="B633:C633" si="605">+B551</f>
        <v>Refrigerated Bulk</v>
      </c>
      <c r="C633" s="84" t="str">
        <f t="shared" si="605"/>
        <v>(DWT) 0 - 1,999</v>
      </c>
    </row>
    <row r="634" spans="2:3" ht="14.25" hidden="1" customHeight="1" outlineLevel="1" x14ac:dyDescent="0.25">
      <c r="B634" s="84" t="str">
        <f t="shared" ref="B634:C634" si="606">+B552</f>
        <v>Refrigerated Bulk</v>
      </c>
      <c r="C634" s="84" t="str">
        <f t="shared" si="606"/>
        <v>(DWT) 2,000 - 5,999</v>
      </c>
    </row>
    <row r="635" spans="2:3" ht="14.25" hidden="1" customHeight="1" outlineLevel="1" x14ac:dyDescent="0.25">
      <c r="B635" s="84" t="str">
        <f t="shared" ref="B635:C635" si="607">+B553</f>
        <v>Refrigerated Bulk</v>
      </c>
      <c r="C635" s="84" t="str">
        <f t="shared" si="607"/>
        <v>(DWT) 6,000 - 9,999</v>
      </c>
    </row>
    <row r="636" spans="2:3" ht="14.25" hidden="1" customHeight="1" outlineLevel="1" x14ac:dyDescent="0.25">
      <c r="B636" s="84" t="str">
        <f t="shared" ref="B636:C636" si="608">+B554</f>
        <v>Refrigerated Bulk</v>
      </c>
      <c r="C636" s="84" t="str">
        <f t="shared" si="608"/>
        <v>(DWT) &gt;10,000</v>
      </c>
    </row>
    <row r="637" spans="2:3" ht="14.25" hidden="1" customHeight="1" outlineLevel="1" x14ac:dyDescent="0.25">
      <c r="B637" s="84" t="str">
        <f t="shared" ref="B637:C637" si="609">+B555</f>
        <v>RoRo</v>
      </c>
      <c r="C637" s="84" t="str">
        <f t="shared" si="609"/>
        <v>(DWT) 0 - 4,999</v>
      </c>
    </row>
    <row r="638" spans="2:3" ht="14.25" hidden="1" customHeight="1" outlineLevel="1" x14ac:dyDescent="0.25">
      <c r="B638" s="84" t="str">
        <f t="shared" ref="B638:C638" si="610">+B556</f>
        <v>RoRo</v>
      </c>
      <c r="C638" s="84" t="str">
        <f t="shared" si="610"/>
        <v>(DWT) 5,000 - 9,999</v>
      </c>
    </row>
    <row r="639" spans="2:3" ht="14.25" hidden="1" customHeight="1" outlineLevel="1" x14ac:dyDescent="0.25">
      <c r="B639" s="84" t="str">
        <f t="shared" ref="B639:C639" si="611">+B557</f>
        <v>RoRo</v>
      </c>
      <c r="C639" s="84" t="str">
        <f t="shared" si="611"/>
        <v>(DWT) 10,000 - 14,999</v>
      </c>
    </row>
    <row r="640" spans="2:3" ht="14.25" hidden="1" customHeight="1" outlineLevel="1" x14ac:dyDescent="0.25">
      <c r="B640" s="84" t="str">
        <f t="shared" ref="B640:C640" si="612">+B558</f>
        <v>RoRo</v>
      </c>
      <c r="C640" s="84" t="str">
        <f t="shared" si="612"/>
        <v>(DWT) &gt;15,000</v>
      </c>
    </row>
    <row r="641" spans="2:3" ht="14.25" hidden="1" customHeight="1" outlineLevel="1" x14ac:dyDescent="0.25">
      <c r="B641" s="84" t="str">
        <f t="shared" ref="B641:C641" si="613">+B559</f>
        <v>Vehicle Carrier</v>
      </c>
      <c r="C641" s="84" t="str">
        <f t="shared" si="613"/>
        <v>(GT) 0 - 29,999</v>
      </c>
    </row>
    <row r="642" spans="2:3" ht="14.25" hidden="1" customHeight="1" outlineLevel="1" x14ac:dyDescent="0.25">
      <c r="B642" s="84" t="str">
        <f t="shared" ref="B642:C642" si="614">+B560</f>
        <v>Vehicle Carrier</v>
      </c>
      <c r="C642" s="84" t="str">
        <f t="shared" si="614"/>
        <v>(GT) 30,000 - 49,999</v>
      </c>
    </row>
    <row r="643" spans="2:3" ht="14.25" hidden="1" customHeight="1" outlineLevel="1" x14ac:dyDescent="0.25">
      <c r="B643" s="84" t="str">
        <f t="shared" ref="B643:C643" si="615">+B561</f>
        <v>Vehicle Carrier</v>
      </c>
      <c r="C643" s="84" t="str">
        <f t="shared" si="615"/>
        <v>(GT) &gt;50,000</v>
      </c>
    </row>
    <row r="644" spans="2:3" ht="14.25" hidden="1" customHeight="1" outlineLevel="1" x14ac:dyDescent="0.25">
      <c r="B644" s="84" t="str">
        <f t="shared" ref="B644:C644" si="616">+B562</f>
        <v>Offshore</v>
      </c>
      <c r="C644" s="84" t="str">
        <f t="shared" si="616"/>
        <v>(GT) 0-+</v>
      </c>
    </row>
    <row r="645" spans="2:3" ht="14.25" hidden="1" customHeight="1" outlineLevel="1" x14ac:dyDescent="0.25">
      <c r="B645" s="84" t="str">
        <f t="shared" ref="B645:C645" si="617">+B563</f>
        <v>Bulk Carrier</v>
      </c>
      <c r="C645" s="84" t="str">
        <f t="shared" si="617"/>
        <v>Default</v>
      </c>
    </row>
    <row r="646" spans="2:3" ht="14.25" hidden="1" customHeight="1" outlineLevel="1" x14ac:dyDescent="0.25">
      <c r="B646" s="84" t="str">
        <f t="shared" ref="B646:C646" si="618">+B564</f>
        <v>Chemical Tanker</v>
      </c>
      <c r="C646" s="84" t="str">
        <f t="shared" si="618"/>
        <v>Default</v>
      </c>
    </row>
    <row r="647" spans="2:3" ht="14.25" hidden="1" customHeight="1" outlineLevel="1" x14ac:dyDescent="0.25">
      <c r="B647" s="84" t="str">
        <f t="shared" ref="B647:C647" si="619">+B565</f>
        <v>Container</v>
      </c>
      <c r="C647" s="84" t="str">
        <f t="shared" si="619"/>
        <v>Default</v>
      </c>
    </row>
    <row r="648" spans="2:3" ht="14.25" hidden="1" customHeight="1" outlineLevel="1" x14ac:dyDescent="0.25">
      <c r="B648" s="84" t="str">
        <f t="shared" ref="B648:C648" si="620">+B566</f>
        <v>General Cargo</v>
      </c>
      <c r="C648" s="84" t="str">
        <f t="shared" si="620"/>
        <v>Default</v>
      </c>
    </row>
    <row r="649" spans="2:3" ht="14.25" hidden="1" customHeight="1" outlineLevel="1" x14ac:dyDescent="0.25">
      <c r="B649" s="84" t="str">
        <f t="shared" ref="B649:C649" si="621">+B567</f>
        <v>Liquefied Gas Tanker</v>
      </c>
      <c r="C649" s="84" t="str">
        <f t="shared" si="621"/>
        <v>Default</v>
      </c>
    </row>
    <row r="650" spans="2:3" ht="14.25" hidden="1" customHeight="1" outlineLevel="1" x14ac:dyDescent="0.25">
      <c r="B650" s="84" t="str">
        <f t="shared" ref="B650:C650" si="622">+B568</f>
        <v>Oil Tanker</v>
      </c>
      <c r="C650" s="84" t="str">
        <f t="shared" si="622"/>
        <v>Default</v>
      </c>
    </row>
    <row r="651" spans="2:3" ht="14.25" hidden="1" customHeight="1" outlineLevel="1" x14ac:dyDescent="0.25">
      <c r="B651" s="84" t="str">
        <f t="shared" ref="B651:C651" si="623">+B569</f>
        <v>Other Liquids Tankers</v>
      </c>
      <c r="C651" s="84" t="str">
        <f t="shared" si="623"/>
        <v>Default</v>
      </c>
    </row>
    <row r="652" spans="2:3" ht="14.25" hidden="1" customHeight="1" outlineLevel="1" x14ac:dyDescent="0.25">
      <c r="B652" s="84" t="str">
        <f t="shared" ref="B652:C652" si="624">+B570</f>
        <v>Ferry Passenger Only</v>
      </c>
      <c r="C652" s="84" t="str">
        <f t="shared" si="624"/>
        <v>Default</v>
      </c>
    </row>
    <row r="653" spans="2:3" ht="14.25" hidden="1" customHeight="1" outlineLevel="1" x14ac:dyDescent="0.25">
      <c r="B653" s="84" t="str">
        <f t="shared" ref="B653:C653" si="625">+B571</f>
        <v>Cruise</v>
      </c>
      <c r="C653" s="84" t="str">
        <f t="shared" si="625"/>
        <v>Default</v>
      </c>
    </row>
    <row r="654" spans="2:3" ht="14.25" hidden="1" customHeight="1" outlineLevel="1" x14ac:dyDescent="0.25">
      <c r="B654" s="84" t="str">
        <f t="shared" ref="B654:C654" si="626">+B572</f>
        <v>Ferry RoRo and Passenger</v>
      </c>
      <c r="C654" s="84" t="str">
        <f t="shared" si="626"/>
        <v>Default</v>
      </c>
    </row>
    <row r="655" spans="2:3" ht="14.25" hidden="1" customHeight="1" outlineLevel="1" x14ac:dyDescent="0.25">
      <c r="B655" s="84" t="str">
        <f t="shared" ref="B655:C655" si="627">+B573</f>
        <v>Refrigerated Bulk</v>
      </c>
      <c r="C655" s="84" t="str">
        <f t="shared" si="627"/>
        <v>Default</v>
      </c>
    </row>
    <row r="656" spans="2:3" ht="14.25" hidden="1" customHeight="1" outlineLevel="1" x14ac:dyDescent="0.25">
      <c r="B656" s="84" t="str">
        <f t="shared" ref="B656:C656" si="628">+B574</f>
        <v>RoRo</v>
      </c>
      <c r="C656" s="84" t="str">
        <f t="shared" si="628"/>
        <v>Default</v>
      </c>
    </row>
    <row r="657" spans="2:3" ht="14.25" hidden="1" customHeight="1" outlineLevel="1" x14ac:dyDescent="0.25">
      <c r="B657" s="84" t="str">
        <f t="shared" ref="B657:C657" si="629">+B575</f>
        <v>Vehicle Carrier</v>
      </c>
      <c r="C657" s="84" t="str">
        <f t="shared" si="629"/>
        <v>Default</v>
      </c>
    </row>
    <row r="658" spans="2:3" ht="14.25" hidden="1" customHeight="1" outlineLevel="1" x14ac:dyDescent="0.25">
      <c r="B658" s="84" t="str">
        <f t="shared" ref="B658:C658" si="630">+B576</f>
        <v>Offshore</v>
      </c>
      <c r="C658" s="84" t="str">
        <f t="shared" si="630"/>
        <v>Default</v>
      </c>
    </row>
    <row r="659" spans="2:3" ht="14.25" customHeight="1" collapsed="1" x14ac:dyDescent="0.25"/>
    <row r="660" spans="2:3" ht="14.25" customHeight="1" x14ac:dyDescent="0.25"/>
    <row r="661" spans="2:3" ht="14.25" customHeight="1" x14ac:dyDescent="0.25"/>
    <row r="662" spans="2:3" ht="14.25" customHeight="1" x14ac:dyDescent="0.25"/>
    <row r="663" spans="2:3" ht="14.25" customHeight="1" x14ac:dyDescent="0.25"/>
    <row r="664" spans="2:3" ht="14.25" customHeight="1" x14ac:dyDescent="0.25"/>
    <row r="665" spans="2:3" ht="14.25" customHeight="1" x14ac:dyDescent="0.25"/>
    <row r="666" spans="2:3" ht="14.25" customHeight="1" x14ac:dyDescent="0.25"/>
    <row r="667" spans="2:3" ht="14.25" customHeight="1" x14ac:dyDescent="0.25"/>
    <row r="668" spans="2:3" ht="14.25" customHeight="1" x14ac:dyDescent="0.25"/>
    <row r="669" spans="2:3" ht="14.25" customHeight="1" x14ac:dyDescent="0.25"/>
    <row r="670" spans="2:3" ht="14.25" customHeight="1" x14ac:dyDescent="0.25"/>
    <row r="671" spans="2:3" ht="14.25" customHeight="1" x14ac:dyDescent="0.25"/>
    <row r="672" spans="2:3"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M1000"/>
  <sheetViews>
    <sheetView topLeftCell="A117" workbookViewId="0">
      <selection activeCell="B124" sqref="B124"/>
    </sheetView>
  </sheetViews>
  <sheetFormatPr defaultColWidth="14.42578125" defaultRowHeight="15" customHeight="1" outlineLevelRow="1" x14ac:dyDescent="0.25"/>
  <cols>
    <col min="1" max="1" width="3.5703125" customWidth="1"/>
    <col min="2" max="2" width="21.7109375" customWidth="1"/>
    <col min="3" max="3" width="22.140625" customWidth="1"/>
    <col min="4" max="6" width="9.140625" customWidth="1"/>
    <col min="7" max="39" width="9.28515625" customWidth="1"/>
  </cols>
  <sheetData>
    <row r="1" spans="2:39" ht="14.25" customHeight="1" x14ac:dyDescent="0.25">
      <c r="B1" s="84" t="s">
        <v>301</v>
      </c>
    </row>
    <row r="2" spans="2:39" ht="14.25" customHeight="1" x14ac:dyDescent="0.25"/>
    <row r="3" spans="2:39" ht="14.25" customHeight="1" x14ac:dyDescent="0.25">
      <c r="B3" s="135" t="s">
        <v>302</v>
      </c>
      <c r="C3" s="135"/>
      <c r="D3" s="90">
        <v>0.93276414087513349</v>
      </c>
      <c r="E3" s="90">
        <v>0.97118463180362868</v>
      </c>
      <c r="F3" s="90">
        <v>1.0096051227321239</v>
      </c>
      <c r="G3" s="90">
        <v>1</v>
      </c>
      <c r="H3" s="90">
        <v>0.98800768734149158</v>
      </c>
      <c r="I3" s="90">
        <v>0.97601537468297861</v>
      </c>
      <c r="J3" s="90">
        <v>0.9640230620244622</v>
      </c>
      <c r="K3" s="90">
        <v>0.95203074936594934</v>
      </c>
      <c r="L3" s="90">
        <v>0.94003843670743636</v>
      </c>
      <c r="M3" s="90">
        <v>0.92804612404892339</v>
      </c>
      <c r="N3" s="90">
        <v>0.91605381139040898</v>
      </c>
      <c r="O3" s="90">
        <v>0.90864291000748609</v>
      </c>
      <c r="P3" s="90">
        <v>0.90123200862456176</v>
      </c>
      <c r="Q3" s="90">
        <v>0.89382110724163577</v>
      </c>
      <c r="R3" s="90">
        <v>0.88641020585871144</v>
      </c>
      <c r="S3" s="90">
        <v>0.87899930447578511</v>
      </c>
      <c r="T3" s="90">
        <v>0.87180038940815852</v>
      </c>
      <c r="U3" s="90">
        <v>0.86460147434053147</v>
      </c>
      <c r="V3" s="90">
        <v>0.85740255927290288</v>
      </c>
      <c r="W3" s="90">
        <v>0.85020364420527583</v>
      </c>
      <c r="X3" s="90">
        <v>0.84300472913764679</v>
      </c>
      <c r="Y3" s="90">
        <v>0.82507612504973338</v>
      </c>
      <c r="Z3" s="90">
        <v>0.80714752096181797</v>
      </c>
      <c r="AA3" s="90">
        <v>0.78921891687390255</v>
      </c>
      <c r="AB3" s="90">
        <v>0.77129031278599391</v>
      </c>
      <c r="AC3" s="90">
        <v>0.75336170869808494</v>
      </c>
      <c r="AD3" s="90">
        <v>0.7395428065262738</v>
      </c>
      <c r="AE3" s="90">
        <v>0.72572390435446221</v>
      </c>
      <c r="AF3" s="90">
        <v>0.71190500218265418</v>
      </c>
      <c r="AG3" s="90">
        <v>0.69808610001084259</v>
      </c>
      <c r="AH3" s="90">
        <v>0.68426719783903189</v>
      </c>
      <c r="AI3" s="90">
        <v>0.67244046693999682</v>
      </c>
      <c r="AJ3" s="90">
        <v>0.66061373604096263</v>
      </c>
      <c r="AK3" s="90">
        <v>0.64878700514192489</v>
      </c>
      <c r="AL3" s="90">
        <v>0.63696027424288726</v>
      </c>
      <c r="AM3" s="90">
        <v>0.62513354334385018</v>
      </c>
    </row>
    <row r="4" spans="2:39" ht="14.25" customHeight="1" x14ac:dyDescent="0.25">
      <c r="B4" s="137" t="s">
        <v>1</v>
      </c>
      <c r="C4" s="137" t="s">
        <v>2</v>
      </c>
      <c r="D4" s="138">
        <v>2015</v>
      </c>
      <c r="E4" s="136">
        <v>2016</v>
      </c>
      <c r="F4" s="136">
        <v>2017</v>
      </c>
      <c r="G4" s="136">
        <v>2018</v>
      </c>
      <c r="H4" s="136">
        <v>2019</v>
      </c>
      <c r="I4" s="138">
        <v>2020</v>
      </c>
      <c r="J4" s="136">
        <v>2021</v>
      </c>
      <c r="K4" s="136">
        <v>2022</v>
      </c>
      <c r="L4" s="136">
        <v>2023</v>
      </c>
      <c r="M4" s="136">
        <v>2024</v>
      </c>
      <c r="N4" s="138">
        <v>2025</v>
      </c>
      <c r="O4" s="136">
        <v>2026</v>
      </c>
      <c r="P4" s="136">
        <v>2027</v>
      </c>
      <c r="Q4" s="136">
        <v>2028</v>
      </c>
      <c r="R4" s="136">
        <v>2029</v>
      </c>
      <c r="S4" s="138">
        <v>2030</v>
      </c>
      <c r="T4" s="136">
        <v>2031</v>
      </c>
      <c r="U4" s="136">
        <v>2032</v>
      </c>
      <c r="V4" s="136">
        <v>2033</v>
      </c>
      <c r="W4" s="136">
        <v>2034</v>
      </c>
      <c r="X4" s="138">
        <v>2035</v>
      </c>
      <c r="Y4" s="136">
        <v>2036</v>
      </c>
      <c r="Z4" s="136">
        <v>2037</v>
      </c>
      <c r="AA4" s="136">
        <v>2038</v>
      </c>
      <c r="AB4" s="136">
        <v>2039</v>
      </c>
      <c r="AC4" s="138">
        <v>2040</v>
      </c>
      <c r="AD4" s="136">
        <v>2041</v>
      </c>
      <c r="AE4" s="136">
        <v>2042</v>
      </c>
      <c r="AF4" s="136">
        <v>2043</v>
      </c>
      <c r="AG4" s="136">
        <v>2044</v>
      </c>
      <c r="AH4" s="138">
        <v>2045</v>
      </c>
      <c r="AI4" s="136">
        <v>2046</v>
      </c>
      <c r="AJ4" s="136">
        <v>2047</v>
      </c>
      <c r="AK4" s="136">
        <v>2048</v>
      </c>
      <c r="AL4" s="136">
        <v>2049</v>
      </c>
      <c r="AM4" s="138">
        <v>2050</v>
      </c>
    </row>
    <row r="5" spans="2:39" ht="14.25" customHeight="1" outlineLevel="1" x14ac:dyDescent="0.25">
      <c r="B5" s="84" t="str">
        <f>+rawCat!B3</f>
        <v>Bulk Carrier</v>
      </c>
      <c r="C5" s="84" t="str">
        <f>+rawCat!C3</f>
        <v>(DWT) 0 - 9,999</v>
      </c>
      <c r="D5" s="156">
        <v>0.93276414087513349</v>
      </c>
      <c r="E5" s="156">
        <v>0.97118463180362868</v>
      </c>
      <c r="F5" s="156">
        <v>1.0096051227321239</v>
      </c>
      <c r="G5" s="153">
        <v>1</v>
      </c>
      <c r="H5" s="153">
        <v>0.98800768734149158</v>
      </c>
      <c r="I5" s="153">
        <v>0.97601537468297861</v>
      </c>
      <c r="J5" s="153">
        <v>0.96402306202446475</v>
      </c>
      <c r="K5" s="153">
        <v>0.95203074936595078</v>
      </c>
      <c r="L5" s="153">
        <v>0.94003843670743692</v>
      </c>
      <c r="M5" s="153">
        <v>0.92804612404892295</v>
      </c>
      <c r="N5" s="153">
        <v>0.91605381139040898</v>
      </c>
      <c r="O5" s="153">
        <v>0.90864291000748421</v>
      </c>
      <c r="P5" s="153">
        <v>0.90123200862455943</v>
      </c>
      <c r="Q5" s="153">
        <v>0.89382110724163466</v>
      </c>
      <c r="R5" s="153">
        <v>0.88641020585871</v>
      </c>
      <c r="S5" s="153">
        <v>0.87899930447578511</v>
      </c>
      <c r="T5" s="153">
        <v>0.87180038940815741</v>
      </c>
      <c r="U5" s="153">
        <v>0.8646014743405297</v>
      </c>
      <c r="V5" s="153">
        <v>0.85740255927290199</v>
      </c>
      <c r="W5" s="153">
        <v>0.85020364420527428</v>
      </c>
      <c r="X5" s="153">
        <v>0.84300472913764679</v>
      </c>
      <c r="Y5" s="153">
        <v>0.82507612504973438</v>
      </c>
      <c r="Z5" s="153">
        <v>0.80714752096182207</v>
      </c>
      <c r="AA5" s="153">
        <v>0.78921891687390966</v>
      </c>
      <c r="AB5" s="153">
        <v>0.77129031278599736</v>
      </c>
      <c r="AC5" s="153">
        <v>0.75336170869808494</v>
      </c>
      <c r="AD5" s="153">
        <v>0.73954280652627424</v>
      </c>
      <c r="AE5" s="153">
        <v>0.72572390435446366</v>
      </c>
      <c r="AF5" s="153">
        <v>0.71190500218265296</v>
      </c>
      <c r="AG5" s="153">
        <v>0.69808610001084237</v>
      </c>
      <c r="AH5" s="153">
        <v>0.68426719783903189</v>
      </c>
      <c r="AI5" s="153">
        <v>0.6724404669399956</v>
      </c>
      <c r="AJ5" s="153">
        <v>0.6606137360409593</v>
      </c>
      <c r="AK5" s="153">
        <v>0.648787005141923</v>
      </c>
      <c r="AL5" s="153">
        <v>0.6369602742428867</v>
      </c>
      <c r="AM5" s="153">
        <v>0.62513354334385018</v>
      </c>
    </row>
    <row r="6" spans="2:39" ht="14.25" customHeight="1" outlineLevel="1" x14ac:dyDescent="0.25">
      <c r="B6" s="84" t="str">
        <f>+rawCat!B4</f>
        <v>Bulk Carrier</v>
      </c>
      <c r="C6" s="84" t="str">
        <f>+rawCat!C4</f>
        <v>(DWT) 10,000 - 34,999</v>
      </c>
      <c r="D6" s="156">
        <v>0.93276414087513349</v>
      </c>
      <c r="E6" s="156">
        <v>0.97118463180362868</v>
      </c>
      <c r="F6" s="156">
        <v>1.0096051227321239</v>
      </c>
      <c r="G6" s="153">
        <v>1</v>
      </c>
      <c r="H6" s="153">
        <v>0.98800768734149158</v>
      </c>
      <c r="I6" s="153">
        <v>0.97601537468297861</v>
      </c>
      <c r="J6" s="153">
        <v>0.96402306202446475</v>
      </c>
      <c r="K6" s="153">
        <v>0.95203074936595078</v>
      </c>
      <c r="L6" s="153">
        <v>0.94003843670743692</v>
      </c>
      <c r="M6" s="153">
        <v>0.92804612404892295</v>
      </c>
      <c r="N6" s="153">
        <v>0.91605381139040898</v>
      </c>
      <c r="O6" s="153">
        <v>0.90864291000748421</v>
      </c>
      <c r="P6" s="153">
        <v>0.90123200862455943</v>
      </c>
      <c r="Q6" s="153">
        <v>0.89382110724163466</v>
      </c>
      <c r="R6" s="153">
        <v>0.88641020585871</v>
      </c>
      <c r="S6" s="153">
        <v>0.87899930447578511</v>
      </c>
      <c r="T6" s="153">
        <v>0.87180038940815741</v>
      </c>
      <c r="U6" s="153">
        <v>0.8646014743405297</v>
      </c>
      <c r="V6" s="153">
        <v>0.85740255927290199</v>
      </c>
      <c r="W6" s="153">
        <v>0.85020364420527428</v>
      </c>
      <c r="X6" s="153">
        <v>0.84300472913764679</v>
      </c>
      <c r="Y6" s="153">
        <v>0.82507612504973438</v>
      </c>
      <c r="Z6" s="153">
        <v>0.80714752096182207</v>
      </c>
      <c r="AA6" s="153">
        <v>0.78921891687390966</v>
      </c>
      <c r="AB6" s="153">
        <v>0.77129031278599736</v>
      </c>
      <c r="AC6" s="153">
        <v>0.75336170869808494</v>
      </c>
      <c r="AD6" s="153">
        <v>0.73954280652627424</v>
      </c>
      <c r="AE6" s="153">
        <v>0.72572390435446366</v>
      </c>
      <c r="AF6" s="153">
        <v>0.71190500218265296</v>
      </c>
      <c r="AG6" s="153">
        <v>0.69808610001084237</v>
      </c>
      <c r="AH6" s="153">
        <v>0.68426719783903189</v>
      </c>
      <c r="AI6" s="153">
        <v>0.6724404669399956</v>
      </c>
      <c r="AJ6" s="153">
        <v>0.6606137360409593</v>
      </c>
      <c r="AK6" s="153">
        <v>0.648787005141923</v>
      </c>
      <c r="AL6" s="153">
        <v>0.6369602742428867</v>
      </c>
      <c r="AM6" s="153">
        <v>0.62513354334385018</v>
      </c>
    </row>
    <row r="7" spans="2:39" ht="14.25" customHeight="1" outlineLevel="1" x14ac:dyDescent="0.25">
      <c r="B7" s="84" t="str">
        <f>+rawCat!B5</f>
        <v>Bulk Carrier</v>
      </c>
      <c r="C7" s="84" t="str">
        <f>+rawCat!C5</f>
        <v>(DWT) 35,000 - 59,999</v>
      </c>
      <c r="D7" s="156">
        <v>0.93276414087513349</v>
      </c>
      <c r="E7" s="156">
        <v>0.97118463180362868</v>
      </c>
      <c r="F7" s="156">
        <v>1.0096051227321239</v>
      </c>
      <c r="G7" s="153">
        <v>1</v>
      </c>
      <c r="H7" s="153">
        <v>0.98800768734149158</v>
      </c>
      <c r="I7" s="153">
        <v>0.97601537468297861</v>
      </c>
      <c r="J7" s="153">
        <v>0.96402306202446475</v>
      </c>
      <c r="K7" s="153">
        <v>0.95203074936595078</v>
      </c>
      <c r="L7" s="153">
        <v>0.94003843670743692</v>
      </c>
      <c r="M7" s="153">
        <v>0.92804612404892295</v>
      </c>
      <c r="N7" s="153">
        <v>0.91605381139040898</v>
      </c>
      <c r="O7" s="153">
        <v>0.90864291000748421</v>
      </c>
      <c r="P7" s="153">
        <v>0.90123200862455943</v>
      </c>
      <c r="Q7" s="153">
        <v>0.89382110724163466</v>
      </c>
      <c r="R7" s="153">
        <v>0.88641020585871</v>
      </c>
      <c r="S7" s="153">
        <v>0.87899930447578511</v>
      </c>
      <c r="T7" s="153">
        <v>0.87180038940815741</v>
      </c>
      <c r="U7" s="153">
        <v>0.8646014743405297</v>
      </c>
      <c r="V7" s="153">
        <v>0.85740255927290199</v>
      </c>
      <c r="W7" s="153">
        <v>0.85020364420527428</v>
      </c>
      <c r="X7" s="153">
        <v>0.84300472913764679</v>
      </c>
      <c r="Y7" s="153">
        <v>0.82507612504973438</v>
      </c>
      <c r="Z7" s="153">
        <v>0.80714752096182207</v>
      </c>
      <c r="AA7" s="153">
        <v>0.78921891687390966</v>
      </c>
      <c r="AB7" s="153">
        <v>0.77129031278599736</v>
      </c>
      <c r="AC7" s="153">
        <v>0.75336170869808494</v>
      </c>
      <c r="AD7" s="153">
        <v>0.73954280652627424</v>
      </c>
      <c r="AE7" s="153">
        <v>0.72572390435446366</v>
      </c>
      <c r="AF7" s="153">
        <v>0.71190500218265296</v>
      </c>
      <c r="AG7" s="153">
        <v>0.69808610001084237</v>
      </c>
      <c r="AH7" s="153">
        <v>0.68426719783903189</v>
      </c>
      <c r="AI7" s="153">
        <v>0.6724404669399956</v>
      </c>
      <c r="AJ7" s="153">
        <v>0.6606137360409593</v>
      </c>
      <c r="AK7" s="153">
        <v>0.648787005141923</v>
      </c>
      <c r="AL7" s="153">
        <v>0.6369602742428867</v>
      </c>
      <c r="AM7" s="153">
        <v>0.62513354334385018</v>
      </c>
    </row>
    <row r="8" spans="2:39" ht="14.25" customHeight="1" outlineLevel="1" x14ac:dyDescent="0.25">
      <c r="B8" s="84" t="str">
        <f>+rawCat!B6</f>
        <v>Bulk Carrier</v>
      </c>
      <c r="C8" s="84" t="str">
        <f>+rawCat!C6</f>
        <v>(DWT) 60,000 - 99,999</v>
      </c>
      <c r="D8" s="156">
        <v>0.93276414087513349</v>
      </c>
      <c r="E8" s="156">
        <v>0.97118463180362868</v>
      </c>
      <c r="F8" s="156">
        <v>1.0096051227321239</v>
      </c>
      <c r="G8" s="153">
        <v>1</v>
      </c>
      <c r="H8" s="153">
        <v>0.98800768734149158</v>
      </c>
      <c r="I8" s="153">
        <v>0.97601537468297861</v>
      </c>
      <c r="J8" s="153">
        <v>0.96402306202446475</v>
      </c>
      <c r="K8" s="153">
        <v>0.95203074936595078</v>
      </c>
      <c r="L8" s="153">
        <v>0.94003843670743692</v>
      </c>
      <c r="M8" s="153">
        <v>0.92804612404892295</v>
      </c>
      <c r="N8" s="153">
        <v>0.91605381139040898</v>
      </c>
      <c r="O8" s="153">
        <v>0.90864291000748421</v>
      </c>
      <c r="P8" s="153">
        <v>0.90123200862455943</v>
      </c>
      <c r="Q8" s="153">
        <v>0.89382110724163466</v>
      </c>
      <c r="R8" s="153">
        <v>0.88641020585871</v>
      </c>
      <c r="S8" s="153">
        <v>0.87899930447578511</v>
      </c>
      <c r="T8" s="153">
        <v>0.87180038940815741</v>
      </c>
      <c r="U8" s="153">
        <v>0.8646014743405297</v>
      </c>
      <c r="V8" s="153">
        <v>0.85740255927290199</v>
      </c>
      <c r="W8" s="153">
        <v>0.85020364420527428</v>
      </c>
      <c r="X8" s="153">
        <v>0.84300472913764679</v>
      </c>
      <c r="Y8" s="153">
        <v>0.82507612504973438</v>
      </c>
      <c r="Z8" s="153">
        <v>0.80714752096182207</v>
      </c>
      <c r="AA8" s="153">
        <v>0.78921891687390966</v>
      </c>
      <c r="AB8" s="153">
        <v>0.77129031278599736</v>
      </c>
      <c r="AC8" s="153">
        <v>0.75336170869808494</v>
      </c>
      <c r="AD8" s="153">
        <v>0.73954280652627424</v>
      </c>
      <c r="AE8" s="153">
        <v>0.72572390435446366</v>
      </c>
      <c r="AF8" s="153">
        <v>0.71190500218265296</v>
      </c>
      <c r="AG8" s="153">
        <v>0.69808610001084237</v>
      </c>
      <c r="AH8" s="153">
        <v>0.68426719783903189</v>
      </c>
      <c r="AI8" s="153">
        <v>0.6724404669399956</v>
      </c>
      <c r="AJ8" s="153">
        <v>0.6606137360409593</v>
      </c>
      <c r="AK8" s="153">
        <v>0.648787005141923</v>
      </c>
      <c r="AL8" s="153">
        <v>0.6369602742428867</v>
      </c>
      <c r="AM8" s="153">
        <v>0.62513354334385018</v>
      </c>
    </row>
    <row r="9" spans="2:39" ht="14.25" customHeight="1" outlineLevel="1" x14ac:dyDescent="0.25">
      <c r="B9" s="84" t="str">
        <f>+rawCat!B7</f>
        <v>Bulk Carrier</v>
      </c>
      <c r="C9" s="84" t="str">
        <f>+rawCat!C7</f>
        <v>(DWT) 100,000 - 199,999</v>
      </c>
      <c r="D9" s="156">
        <v>0.93276414087513349</v>
      </c>
      <c r="E9" s="156">
        <v>0.97118463180362868</v>
      </c>
      <c r="F9" s="156">
        <v>1.0096051227321239</v>
      </c>
      <c r="G9" s="153">
        <v>1</v>
      </c>
      <c r="H9" s="153">
        <v>0.98800768734149158</v>
      </c>
      <c r="I9" s="153">
        <v>0.97601537468297861</v>
      </c>
      <c r="J9" s="153">
        <v>0.96402306202446475</v>
      </c>
      <c r="K9" s="153">
        <v>0.95203074936595078</v>
      </c>
      <c r="L9" s="153">
        <v>0.94003843670743692</v>
      </c>
      <c r="M9" s="153">
        <v>0.92804612404892295</v>
      </c>
      <c r="N9" s="153">
        <v>0.91605381139040898</v>
      </c>
      <c r="O9" s="153">
        <v>0.90864291000748421</v>
      </c>
      <c r="P9" s="153">
        <v>0.90123200862455943</v>
      </c>
      <c r="Q9" s="153">
        <v>0.89382110724163466</v>
      </c>
      <c r="R9" s="153">
        <v>0.88641020585871</v>
      </c>
      <c r="S9" s="153">
        <v>0.87899930447578511</v>
      </c>
      <c r="T9" s="153">
        <v>0.87180038940815741</v>
      </c>
      <c r="U9" s="153">
        <v>0.8646014743405297</v>
      </c>
      <c r="V9" s="153">
        <v>0.85740255927290199</v>
      </c>
      <c r="W9" s="153">
        <v>0.85020364420527428</v>
      </c>
      <c r="X9" s="153">
        <v>0.84300472913764679</v>
      </c>
      <c r="Y9" s="153">
        <v>0.82507612504973438</v>
      </c>
      <c r="Z9" s="153">
        <v>0.80714752096182207</v>
      </c>
      <c r="AA9" s="153">
        <v>0.78921891687390966</v>
      </c>
      <c r="AB9" s="153">
        <v>0.77129031278599736</v>
      </c>
      <c r="AC9" s="153">
        <v>0.75336170869808494</v>
      </c>
      <c r="AD9" s="153">
        <v>0.73954280652627424</v>
      </c>
      <c r="AE9" s="153">
        <v>0.72572390435446366</v>
      </c>
      <c r="AF9" s="153">
        <v>0.71190500218265296</v>
      </c>
      <c r="AG9" s="153">
        <v>0.69808610001084237</v>
      </c>
      <c r="AH9" s="153">
        <v>0.68426719783903189</v>
      </c>
      <c r="AI9" s="153">
        <v>0.6724404669399956</v>
      </c>
      <c r="AJ9" s="153">
        <v>0.6606137360409593</v>
      </c>
      <c r="AK9" s="153">
        <v>0.648787005141923</v>
      </c>
      <c r="AL9" s="153">
        <v>0.6369602742428867</v>
      </c>
      <c r="AM9" s="153">
        <v>0.62513354334385018</v>
      </c>
    </row>
    <row r="10" spans="2:39" ht="14.25" customHeight="1" outlineLevel="1" x14ac:dyDescent="0.25">
      <c r="B10" s="84" t="str">
        <f>+rawCat!B8</f>
        <v>Bulk Carrier</v>
      </c>
      <c r="C10" s="84" t="str">
        <f>+rawCat!C8</f>
        <v>(DWT) &gt;200,000</v>
      </c>
      <c r="D10" s="156">
        <v>0.93276414087513349</v>
      </c>
      <c r="E10" s="156">
        <v>0.97118463180362868</v>
      </c>
      <c r="F10" s="156">
        <v>1.0096051227321239</v>
      </c>
      <c r="G10" s="153">
        <v>1</v>
      </c>
      <c r="H10" s="153">
        <v>0.98800768734149158</v>
      </c>
      <c r="I10" s="153">
        <v>0.97601537468297861</v>
      </c>
      <c r="J10" s="153">
        <v>0.96402306202446475</v>
      </c>
      <c r="K10" s="153">
        <v>0.95203074936595078</v>
      </c>
      <c r="L10" s="153">
        <v>0.94003843670743692</v>
      </c>
      <c r="M10" s="153">
        <v>0.92804612404892295</v>
      </c>
      <c r="N10" s="153">
        <v>0.91605381139040898</v>
      </c>
      <c r="O10" s="153">
        <v>0.90864291000748421</v>
      </c>
      <c r="P10" s="153">
        <v>0.90123200862455943</v>
      </c>
      <c r="Q10" s="153">
        <v>0.89382110724163466</v>
      </c>
      <c r="R10" s="153">
        <v>0.88641020585871</v>
      </c>
      <c r="S10" s="153">
        <v>0.87899930447578511</v>
      </c>
      <c r="T10" s="153">
        <v>0.87180038940815741</v>
      </c>
      <c r="U10" s="153">
        <v>0.8646014743405297</v>
      </c>
      <c r="V10" s="153">
        <v>0.85740255927290199</v>
      </c>
      <c r="W10" s="153">
        <v>0.85020364420527428</v>
      </c>
      <c r="X10" s="153">
        <v>0.84300472913764679</v>
      </c>
      <c r="Y10" s="153">
        <v>0.82507612504973438</v>
      </c>
      <c r="Z10" s="153">
        <v>0.80714752096182207</v>
      </c>
      <c r="AA10" s="153">
        <v>0.78921891687390966</v>
      </c>
      <c r="AB10" s="153">
        <v>0.77129031278599736</v>
      </c>
      <c r="AC10" s="153">
        <v>0.75336170869808494</v>
      </c>
      <c r="AD10" s="153">
        <v>0.73954280652627424</v>
      </c>
      <c r="AE10" s="153">
        <v>0.72572390435446366</v>
      </c>
      <c r="AF10" s="153">
        <v>0.71190500218265296</v>
      </c>
      <c r="AG10" s="153">
        <v>0.69808610001084237</v>
      </c>
      <c r="AH10" s="153">
        <v>0.68426719783903189</v>
      </c>
      <c r="AI10" s="153">
        <v>0.6724404669399956</v>
      </c>
      <c r="AJ10" s="153">
        <v>0.6606137360409593</v>
      </c>
      <c r="AK10" s="153">
        <v>0.648787005141923</v>
      </c>
      <c r="AL10" s="153">
        <v>0.6369602742428867</v>
      </c>
      <c r="AM10" s="153">
        <v>0.62513354334385018</v>
      </c>
    </row>
    <row r="11" spans="2:39" ht="14.25" customHeight="1" outlineLevel="1" x14ac:dyDescent="0.25">
      <c r="B11" s="84" t="str">
        <f>+rawCat!B9</f>
        <v>Chemical Tanker</v>
      </c>
      <c r="C11" s="84" t="str">
        <f>+rawCat!C9</f>
        <v>(DWT) 0 - 4,999</v>
      </c>
      <c r="D11" s="156">
        <v>0.93276414087513349</v>
      </c>
      <c r="E11" s="156">
        <v>0.97118463180362868</v>
      </c>
      <c r="F11" s="156">
        <v>1.0096051227321239</v>
      </c>
      <c r="G11" s="153">
        <v>1</v>
      </c>
      <c r="H11" s="153">
        <v>0.98800768734149158</v>
      </c>
      <c r="I11" s="153">
        <v>0.97601537468297861</v>
      </c>
      <c r="J11" s="153">
        <v>0.96402306202446475</v>
      </c>
      <c r="K11" s="153">
        <v>0.95203074936595078</v>
      </c>
      <c r="L11" s="153">
        <v>0.94003843670743692</v>
      </c>
      <c r="M11" s="153">
        <v>0.92804612404892295</v>
      </c>
      <c r="N11" s="153">
        <v>0.91605381139040898</v>
      </c>
      <c r="O11" s="153">
        <v>0.90864291000748421</v>
      </c>
      <c r="P11" s="153">
        <v>0.90123200862455943</v>
      </c>
      <c r="Q11" s="153">
        <v>0.89382110724163466</v>
      </c>
      <c r="R11" s="153">
        <v>0.88641020585871</v>
      </c>
      <c r="S11" s="153">
        <v>0.87899930447578511</v>
      </c>
      <c r="T11" s="153">
        <v>0.87180038940815741</v>
      </c>
      <c r="U11" s="153">
        <v>0.8646014743405297</v>
      </c>
      <c r="V11" s="153">
        <v>0.85740255927290199</v>
      </c>
      <c r="W11" s="153">
        <v>0.85020364420527428</v>
      </c>
      <c r="X11" s="153">
        <v>0.84300472913764679</v>
      </c>
      <c r="Y11" s="153">
        <v>0.82507612504973438</v>
      </c>
      <c r="Z11" s="153">
        <v>0.80714752096182207</v>
      </c>
      <c r="AA11" s="153">
        <v>0.78921891687390966</v>
      </c>
      <c r="AB11" s="153">
        <v>0.77129031278599736</v>
      </c>
      <c r="AC11" s="153">
        <v>0.75336170869808494</v>
      </c>
      <c r="AD11" s="153">
        <v>0.73954280652627424</v>
      </c>
      <c r="AE11" s="153">
        <v>0.72572390435446366</v>
      </c>
      <c r="AF11" s="153">
        <v>0.71190500218265296</v>
      </c>
      <c r="AG11" s="153">
        <v>0.69808610001084237</v>
      </c>
      <c r="AH11" s="153">
        <v>0.68426719783903189</v>
      </c>
      <c r="AI11" s="153">
        <v>0.6724404669399956</v>
      </c>
      <c r="AJ11" s="153">
        <v>0.6606137360409593</v>
      </c>
      <c r="AK11" s="153">
        <v>0.648787005141923</v>
      </c>
      <c r="AL11" s="153">
        <v>0.6369602742428867</v>
      </c>
      <c r="AM11" s="153">
        <v>0.62513354334385018</v>
      </c>
    </row>
    <row r="12" spans="2:39" ht="14.25" customHeight="1" outlineLevel="1" x14ac:dyDescent="0.25">
      <c r="B12" s="84" t="str">
        <f>+rawCat!B10</f>
        <v>Chemical Tanker</v>
      </c>
      <c r="C12" s="84" t="str">
        <f>+rawCat!C10</f>
        <v>(DWT) 5,000 - 9,999</v>
      </c>
      <c r="D12" s="156">
        <v>0.93276414087513349</v>
      </c>
      <c r="E12" s="156">
        <v>0.97118463180362868</v>
      </c>
      <c r="F12" s="156">
        <v>1.0096051227321239</v>
      </c>
      <c r="G12" s="153">
        <v>1</v>
      </c>
      <c r="H12" s="153">
        <v>0.98800768734149158</v>
      </c>
      <c r="I12" s="153">
        <v>0.97601537468297861</v>
      </c>
      <c r="J12" s="153">
        <v>0.96402306202446475</v>
      </c>
      <c r="K12" s="153">
        <v>0.95203074936595078</v>
      </c>
      <c r="L12" s="153">
        <v>0.94003843670743692</v>
      </c>
      <c r="M12" s="153">
        <v>0.92804612404892295</v>
      </c>
      <c r="N12" s="153">
        <v>0.91605381139040898</v>
      </c>
      <c r="O12" s="153">
        <v>0.90864291000748421</v>
      </c>
      <c r="P12" s="153">
        <v>0.90123200862455943</v>
      </c>
      <c r="Q12" s="153">
        <v>0.89382110724163466</v>
      </c>
      <c r="R12" s="153">
        <v>0.88641020585871</v>
      </c>
      <c r="S12" s="153">
        <v>0.87899930447578511</v>
      </c>
      <c r="T12" s="153">
        <v>0.87180038940815741</v>
      </c>
      <c r="U12" s="153">
        <v>0.8646014743405297</v>
      </c>
      <c r="V12" s="153">
        <v>0.85740255927290199</v>
      </c>
      <c r="W12" s="153">
        <v>0.85020364420527428</v>
      </c>
      <c r="X12" s="153">
        <v>0.84300472913764679</v>
      </c>
      <c r="Y12" s="153">
        <v>0.82507612504973438</v>
      </c>
      <c r="Z12" s="153">
        <v>0.80714752096182207</v>
      </c>
      <c r="AA12" s="153">
        <v>0.78921891687390966</v>
      </c>
      <c r="AB12" s="153">
        <v>0.77129031278599736</v>
      </c>
      <c r="AC12" s="153">
        <v>0.75336170869808494</v>
      </c>
      <c r="AD12" s="153">
        <v>0.73954280652627424</v>
      </c>
      <c r="AE12" s="153">
        <v>0.72572390435446366</v>
      </c>
      <c r="AF12" s="153">
        <v>0.71190500218265296</v>
      </c>
      <c r="AG12" s="153">
        <v>0.69808610001084237</v>
      </c>
      <c r="AH12" s="153">
        <v>0.68426719783903189</v>
      </c>
      <c r="AI12" s="153">
        <v>0.6724404669399956</v>
      </c>
      <c r="AJ12" s="153">
        <v>0.6606137360409593</v>
      </c>
      <c r="AK12" s="153">
        <v>0.648787005141923</v>
      </c>
      <c r="AL12" s="153">
        <v>0.6369602742428867</v>
      </c>
      <c r="AM12" s="153">
        <v>0.62513354334385018</v>
      </c>
    </row>
    <row r="13" spans="2:39" ht="14.25" customHeight="1" outlineLevel="1" x14ac:dyDescent="0.25">
      <c r="B13" s="84" t="str">
        <f>+rawCat!B11</f>
        <v>Chemical Tanker</v>
      </c>
      <c r="C13" s="84" t="str">
        <f>+rawCat!C11</f>
        <v>(DWT) 10,000 - 19,999</v>
      </c>
      <c r="D13" s="156">
        <v>0.93276414087513349</v>
      </c>
      <c r="E13" s="156">
        <v>0.97118463180362868</v>
      </c>
      <c r="F13" s="156">
        <v>1.0096051227321239</v>
      </c>
      <c r="G13" s="153">
        <v>1</v>
      </c>
      <c r="H13" s="153">
        <v>0.98800768734149158</v>
      </c>
      <c r="I13" s="153">
        <v>0.97601537468297861</v>
      </c>
      <c r="J13" s="153">
        <v>0.96402306202446475</v>
      </c>
      <c r="K13" s="153">
        <v>0.95203074936595078</v>
      </c>
      <c r="L13" s="153">
        <v>0.94003843670743692</v>
      </c>
      <c r="M13" s="153">
        <v>0.92804612404892295</v>
      </c>
      <c r="N13" s="153">
        <v>0.91605381139040898</v>
      </c>
      <c r="O13" s="153">
        <v>0.90864291000748421</v>
      </c>
      <c r="P13" s="153">
        <v>0.90123200862455943</v>
      </c>
      <c r="Q13" s="153">
        <v>0.89382110724163466</v>
      </c>
      <c r="R13" s="153">
        <v>0.88641020585871</v>
      </c>
      <c r="S13" s="153">
        <v>0.87899930447578511</v>
      </c>
      <c r="T13" s="153">
        <v>0.87180038940815741</v>
      </c>
      <c r="U13" s="153">
        <v>0.8646014743405297</v>
      </c>
      <c r="V13" s="153">
        <v>0.85740255927290199</v>
      </c>
      <c r="W13" s="153">
        <v>0.85020364420527428</v>
      </c>
      <c r="X13" s="153">
        <v>0.84300472913764679</v>
      </c>
      <c r="Y13" s="153">
        <v>0.82507612504973438</v>
      </c>
      <c r="Z13" s="153">
        <v>0.80714752096182207</v>
      </c>
      <c r="AA13" s="153">
        <v>0.78921891687390966</v>
      </c>
      <c r="AB13" s="153">
        <v>0.77129031278599736</v>
      </c>
      <c r="AC13" s="153">
        <v>0.75336170869808494</v>
      </c>
      <c r="AD13" s="153">
        <v>0.73954280652627424</v>
      </c>
      <c r="AE13" s="153">
        <v>0.72572390435446366</v>
      </c>
      <c r="AF13" s="153">
        <v>0.71190500218265296</v>
      </c>
      <c r="AG13" s="153">
        <v>0.69808610001084237</v>
      </c>
      <c r="AH13" s="153">
        <v>0.68426719783903189</v>
      </c>
      <c r="AI13" s="153">
        <v>0.6724404669399956</v>
      </c>
      <c r="AJ13" s="153">
        <v>0.6606137360409593</v>
      </c>
      <c r="AK13" s="153">
        <v>0.648787005141923</v>
      </c>
      <c r="AL13" s="153">
        <v>0.6369602742428867</v>
      </c>
      <c r="AM13" s="153">
        <v>0.62513354334385018</v>
      </c>
    </row>
    <row r="14" spans="2:39" ht="14.25" customHeight="1" outlineLevel="1" x14ac:dyDescent="0.25">
      <c r="B14" s="84" t="str">
        <f>+rawCat!B12</f>
        <v>Chemical Tanker</v>
      </c>
      <c r="C14" s="84" t="str">
        <f>+rawCat!C12</f>
        <v>(DWT) 20,000 - 39,999</v>
      </c>
      <c r="D14" s="156">
        <v>0.93276414087513349</v>
      </c>
      <c r="E14" s="156">
        <v>0.97118463180362868</v>
      </c>
      <c r="F14" s="156">
        <v>1.0096051227321239</v>
      </c>
      <c r="G14" s="153">
        <v>1</v>
      </c>
      <c r="H14" s="153">
        <v>0.98800768734149158</v>
      </c>
      <c r="I14" s="153">
        <v>0.97601537468297861</v>
      </c>
      <c r="J14" s="153">
        <v>0.96402306202446475</v>
      </c>
      <c r="K14" s="153">
        <v>0.95203074936595078</v>
      </c>
      <c r="L14" s="153">
        <v>0.94003843670743692</v>
      </c>
      <c r="M14" s="153">
        <v>0.92804612404892295</v>
      </c>
      <c r="N14" s="153">
        <v>0.91605381139040898</v>
      </c>
      <c r="O14" s="153">
        <v>0.90864291000748421</v>
      </c>
      <c r="P14" s="153">
        <v>0.90123200862455943</v>
      </c>
      <c r="Q14" s="153">
        <v>0.89382110724163466</v>
      </c>
      <c r="R14" s="153">
        <v>0.88641020585871</v>
      </c>
      <c r="S14" s="153">
        <v>0.87899930447578511</v>
      </c>
      <c r="T14" s="153">
        <v>0.87180038940815741</v>
      </c>
      <c r="U14" s="153">
        <v>0.8646014743405297</v>
      </c>
      <c r="V14" s="153">
        <v>0.85740255927290199</v>
      </c>
      <c r="W14" s="153">
        <v>0.85020364420527428</v>
      </c>
      <c r="X14" s="153">
        <v>0.84300472913764679</v>
      </c>
      <c r="Y14" s="153">
        <v>0.82507612504973438</v>
      </c>
      <c r="Z14" s="153">
        <v>0.80714752096182207</v>
      </c>
      <c r="AA14" s="153">
        <v>0.78921891687390966</v>
      </c>
      <c r="AB14" s="153">
        <v>0.77129031278599736</v>
      </c>
      <c r="AC14" s="153">
        <v>0.75336170869808494</v>
      </c>
      <c r="AD14" s="153">
        <v>0.73954280652627424</v>
      </c>
      <c r="AE14" s="153">
        <v>0.72572390435446366</v>
      </c>
      <c r="AF14" s="153">
        <v>0.71190500218265296</v>
      </c>
      <c r="AG14" s="153">
        <v>0.69808610001084237</v>
      </c>
      <c r="AH14" s="153">
        <v>0.68426719783903189</v>
      </c>
      <c r="AI14" s="153">
        <v>0.6724404669399956</v>
      </c>
      <c r="AJ14" s="153">
        <v>0.6606137360409593</v>
      </c>
      <c r="AK14" s="153">
        <v>0.648787005141923</v>
      </c>
      <c r="AL14" s="153">
        <v>0.6369602742428867</v>
      </c>
      <c r="AM14" s="153">
        <v>0.62513354334385018</v>
      </c>
    </row>
    <row r="15" spans="2:39" ht="14.25" customHeight="1" outlineLevel="1" x14ac:dyDescent="0.25">
      <c r="B15" s="84" t="str">
        <f>+rawCat!B13</f>
        <v>Chemical Tanker</v>
      </c>
      <c r="C15" s="84" t="str">
        <f>+rawCat!C13</f>
        <v>(DWT) &gt;40,000</v>
      </c>
      <c r="D15" s="156">
        <v>0.93276414087513349</v>
      </c>
      <c r="E15" s="156">
        <v>0.97118463180362868</v>
      </c>
      <c r="F15" s="156">
        <v>1.0096051227321239</v>
      </c>
      <c r="G15" s="153">
        <v>1</v>
      </c>
      <c r="H15" s="153">
        <v>0.98800768734149158</v>
      </c>
      <c r="I15" s="153">
        <v>0.97601537468297861</v>
      </c>
      <c r="J15" s="153">
        <v>0.96402306202446475</v>
      </c>
      <c r="K15" s="153">
        <v>0.95203074936595078</v>
      </c>
      <c r="L15" s="153">
        <v>0.94003843670743692</v>
      </c>
      <c r="M15" s="153">
        <v>0.92804612404892295</v>
      </c>
      <c r="N15" s="153">
        <v>0.91605381139040898</v>
      </c>
      <c r="O15" s="153">
        <v>0.90864291000748421</v>
      </c>
      <c r="P15" s="153">
        <v>0.90123200862455943</v>
      </c>
      <c r="Q15" s="153">
        <v>0.89382110724163466</v>
      </c>
      <c r="R15" s="153">
        <v>0.88641020585871</v>
      </c>
      <c r="S15" s="153">
        <v>0.87899930447578511</v>
      </c>
      <c r="T15" s="153">
        <v>0.87180038940815741</v>
      </c>
      <c r="U15" s="153">
        <v>0.8646014743405297</v>
      </c>
      <c r="V15" s="153">
        <v>0.85740255927290199</v>
      </c>
      <c r="W15" s="153">
        <v>0.85020364420527428</v>
      </c>
      <c r="X15" s="153">
        <v>0.84300472913764679</v>
      </c>
      <c r="Y15" s="153">
        <v>0.82507612504973438</v>
      </c>
      <c r="Z15" s="153">
        <v>0.80714752096182207</v>
      </c>
      <c r="AA15" s="153">
        <v>0.78921891687390966</v>
      </c>
      <c r="AB15" s="153">
        <v>0.77129031278599736</v>
      </c>
      <c r="AC15" s="153">
        <v>0.75336170869808494</v>
      </c>
      <c r="AD15" s="153">
        <v>0.73954280652627424</v>
      </c>
      <c r="AE15" s="153">
        <v>0.72572390435446366</v>
      </c>
      <c r="AF15" s="153">
        <v>0.71190500218265296</v>
      </c>
      <c r="AG15" s="153">
        <v>0.69808610001084237</v>
      </c>
      <c r="AH15" s="153">
        <v>0.68426719783903189</v>
      </c>
      <c r="AI15" s="153">
        <v>0.6724404669399956</v>
      </c>
      <c r="AJ15" s="153">
        <v>0.6606137360409593</v>
      </c>
      <c r="AK15" s="153">
        <v>0.648787005141923</v>
      </c>
      <c r="AL15" s="153">
        <v>0.6369602742428867</v>
      </c>
      <c r="AM15" s="153">
        <v>0.62513354334385018</v>
      </c>
    </row>
    <row r="16" spans="2:39" ht="14.25" customHeight="1" outlineLevel="1" x14ac:dyDescent="0.25">
      <c r="B16" s="84" t="str">
        <f>+rawCat!B14</f>
        <v>Container</v>
      </c>
      <c r="C16" s="84" t="str">
        <f>+rawCat!C14</f>
        <v>(TEU) 0 - 999</v>
      </c>
      <c r="D16" s="156">
        <v>0.93276414087513349</v>
      </c>
      <c r="E16" s="156">
        <v>0.97118463180362868</v>
      </c>
      <c r="F16" s="156">
        <v>1.0096051227321239</v>
      </c>
      <c r="G16" s="153">
        <v>1</v>
      </c>
      <c r="H16" s="153">
        <v>0.98800768734149158</v>
      </c>
      <c r="I16" s="153">
        <v>0.97601537468297861</v>
      </c>
      <c r="J16" s="153">
        <v>0.96402306202446475</v>
      </c>
      <c r="K16" s="153">
        <v>0.95203074936595078</v>
      </c>
      <c r="L16" s="153">
        <v>0.94003843670743692</v>
      </c>
      <c r="M16" s="153">
        <v>0.92804612404892295</v>
      </c>
      <c r="N16" s="153">
        <v>0.91605381139040898</v>
      </c>
      <c r="O16" s="153">
        <v>0.90864291000748421</v>
      </c>
      <c r="P16" s="153">
        <v>0.90123200862455943</v>
      </c>
      <c r="Q16" s="153">
        <v>0.89382110724163466</v>
      </c>
      <c r="R16" s="153">
        <v>0.88641020585871</v>
      </c>
      <c r="S16" s="153">
        <v>0.87899930447578511</v>
      </c>
      <c r="T16" s="153">
        <v>0.87180038940815741</v>
      </c>
      <c r="U16" s="153">
        <v>0.8646014743405297</v>
      </c>
      <c r="V16" s="153">
        <v>0.85740255927290199</v>
      </c>
      <c r="W16" s="153">
        <v>0.85020364420527428</v>
      </c>
      <c r="X16" s="153">
        <v>0.84300472913764679</v>
      </c>
      <c r="Y16" s="153">
        <v>0.82507612504973438</v>
      </c>
      <c r="Z16" s="153">
        <v>0.80714752096182207</v>
      </c>
      <c r="AA16" s="153">
        <v>0.78921891687390966</v>
      </c>
      <c r="AB16" s="153">
        <v>0.77129031278599736</v>
      </c>
      <c r="AC16" s="153">
        <v>0.75336170869808494</v>
      </c>
      <c r="AD16" s="153">
        <v>0.73954280652627424</v>
      </c>
      <c r="AE16" s="153">
        <v>0.72572390435446366</v>
      </c>
      <c r="AF16" s="153">
        <v>0.71190500218265296</v>
      </c>
      <c r="AG16" s="153">
        <v>0.69808610001084237</v>
      </c>
      <c r="AH16" s="153">
        <v>0.68426719783903189</v>
      </c>
      <c r="AI16" s="153">
        <v>0.6724404669399956</v>
      </c>
      <c r="AJ16" s="153">
        <v>0.6606137360409593</v>
      </c>
      <c r="AK16" s="153">
        <v>0.648787005141923</v>
      </c>
      <c r="AL16" s="153">
        <v>0.6369602742428867</v>
      </c>
      <c r="AM16" s="153">
        <v>0.62513354334385018</v>
      </c>
    </row>
    <row r="17" spans="2:39" ht="14.25" customHeight="1" outlineLevel="1" x14ac:dyDescent="0.25">
      <c r="B17" s="84" t="str">
        <f>+rawCat!B15</f>
        <v>Container</v>
      </c>
      <c r="C17" s="84" t="str">
        <f>+rawCat!C15</f>
        <v>(TEU) 1,000 - 1,999</v>
      </c>
      <c r="D17" s="156">
        <v>0.93276414087513349</v>
      </c>
      <c r="E17" s="156">
        <v>0.97118463180362868</v>
      </c>
      <c r="F17" s="156">
        <v>1.0096051227321239</v>
      </c>
      <c r="G17" s="153">
        <v>1</v>
      </c>
      <c r="H17" s="153">
        <v>0.98800768734149158</v>
      </c>
      <c r="I17" s="153">
        <v>0.97601537468297861</v>
      </c>
      <c r="J17" s="153">
        <v>0.96402306202446475</v>
      </c>
      <c r="K17" s="153">
        <v>0.95203074936595078</v>
      </c>
      <c r="L17" s="153">
        <v>0.94003843670743692</v>
      </c>
      <c r="M17" s="153">
        <v>0.92804612404892295</v>
      </c>
      <c r="N17" s="153">
        <v>0.91605381139040898</v>
      </c>
      <c r="O17" s="153">
        <v>0.90864291000748421</v>
      </c>
      <c r="P17" s="153">
        <v>0.90123200862455943</v>
      </c>
      <c r="Q17" s="153">
        <v>0.89382110724163466</v>
      </c>
      <c r="R17" s="153">
        <v>0.88641020585871</v>
      </c>
      <c r="S17" s="153">
        <v>0.87899930447578511</v>
      </c>
      <c r="T17" s="153">
        <v>0.87180038940815741</v>
      </c>
      <c r="U17" s="153">
        <v>0.8646014743405297</v>
      </c>
      <c r="V17" s="153">
        <v>0.85740255927290199</v>
      </c>
      <c r="W17" s="153">
        <v>0.85020364420527428</v>
      </c>
      <c r="X17" s="153">
        <v>0.84300472913764679</v>
      </c>
      <c r="Y17" s="153">
        <v>0.82507612504973438</v>
      </c>
      <c r="Z17" s="153">
        <v>0.80714752096182207</v>
      </c>
      <c r="AA17" s="153">
        <v>0.78921891687390966</v>
      </c>
      <c r="AB17" s="153">
        <v>0.77129031278599736</v>
      </c>
      <c r="AC17" s="153">
        <v>0.75336170869808494</v>
      </c>
      <c r="AD17" s="153">
        <v>0.73954280652627424</v>
      </c>
      <c r="AE17" s="153">
        <v>0.72572390435446366</v>
      </c>
      <c r="AF17" s="153">
        <v>0.71190500218265296</v>
      </c>
      <c r="AG17" s="153">
        <v>0.69808610001084237</v>
      </c>
      <c r="AH17" s="153">
        <v>0.68426719783903189</v>
      </c>
      <c r="AI17" s="153">
        <v>0.6724404669399956</v>
      </c>
      <c r="AJ17" s="153">
        <v>0.6606137360409593</v>
      </c>
      <c r="AK17" s="153">
        <v>0.648787005141923</v>
      </c>
      <c r="AL17" s="153">
        <v>0.6369602742428867</v>
      </c>
      <c r="AM17" s="153">
        <v>0.62513354334385018</v>
      </c>
    </row>
    <row r="18" spans="2:39" ht="14.25" customHeight="1" outlineLevel="1" x14ac:dyDescent="0.25">
      <c r="B18" s="84" t="str">
        <f>+rawCat!B16</f>
        <v>Container</v>
      </c>
      <c r="C18" s="84" t="str">
        <f>+rawCat!C16</f>
        <v>(TEU) 2,000 - 2,999</v>
      </c>
      <c r="D18" s="156">
        <v>0.93276414087513349</v>
      </c>
      <c r="E18" s="156">
        <v>0.97118463180362868</v>
      </c>
      <c r="F18" s="156">
        <v>1.0096051227321239</v>
      </c>
      <c r="G18" s="153">
        <v>1</v>
      </c>
      <c r="H18" s="153">
        <v>0.98800768734149158</v>
      </c>
      <c r="I18" s="153">
        <v>0.97601537468297861</v>
      </c>
      <c r="J18" s="153">
        <v>0.96402306202446475</v>
      </c>
      <c r="K18" s="153">
        <v>0.95203074936595078</v>
      </c>
      <c r="L18" s="153">
        <v>0.94003843670743692</v>
      </c>
      <c r="M18" s="153">
        <v>0.92804612404892295</v>
      </c>
      <c r="N18" s="153">
        <v>0.91605381139040898</v>
      </c>
      <c r="O18" s="153">
        <v>0.90864291000748421</v>
      </c>
      <c r="P18" s="153">
        <v>0.90123200862455943</v>
      </c>
      <c r="Q18" s="153">
        <v>0.89382110724163466</v>
      </c>
      <c r="R18" s="153">
        <v>0.88641020585871</v>
      </c>
      <c r="S18" s="153">
        <v>0.87899930447578511</v>
      </c>
      <c r="T18" s="153">
        <v>0.87180038940815741</v>
      </c>
      <c r="U18" s="153">
        <v>0.8646014743405297</v>
      </c>
      <c r="V18" s="153">
        <v>0.85740255927290199</v>
      </c>
      <c r="W18" s="153">
        <v>0.85020364420527428</v>
      </c>
      <c r="X18" s="153">
        <v>0.84300472913764679</v>
      </c>
      <c r="Y18" s="153">
        <v>0.82507612504973438</v>
      </c>
      <c r="Z18" s="153">
        <v>0.80714752096182207</v>
      </c>
      <c r="AA18" s="153">
        <v>0.78921891687390966</v>
      </c>
      <c r="AB18" s="153">
        <v>0.77129031278599736</v>
      </c>
      <c r="AC18" s="153">
        <v>0.75336170869808494</v>
      </c>
      <c r="AD18" s="153">
        <v>0.73954280652627424</v>
      </c>
      <c r="AE18" s="153">
        <v>0.72572390435446366</v>
      </c>
      <c r="AF18" s="153">
        <v>0.71190500218265296</v>
      </c>
      <c r="AG18" s="153">
        <v>0.69808610001084237</v>
      </c>
      <c r="AH18" s="153">
        <v>0.68426719783903189</v>
      </c>
      <c r="AI18" s="153">
        <v>0.6724404669399956</v>
      </c>
      <c r="AJ18" s="153">
        <v>0.6606137360409593</v>
      </c>
      <c r="AK18" s="153">
        <v>0.648787005141923</v>
      </c>
      <c r="AL18" s="153">
        <v>0.6369602742428867</v>
      </c>
      <c r="AM18" s="153">
        <v>0.62513354334385018</v>
      </c>
    </row>
    <row r="19" spans="2:39" ht="14.25" customHeight="1" outlineLevel="1" x14ac:dyDescent="0.25">
      <c r="B19" s="84" t="str">
        <f>+rawCat!B17</f>
        <v>Container</v>
      </c>
      <c r="C19" s="84" t="str">
        <f>+rawCat!C17</f>
        <v>(TEU) 3,000 - 4,999</v>
      </c>
      <c r="D19" s="156">
        <v>0.93276414087513349</v>
      </c>
      <c r="E19" s="156">
        <v>0.97118463180362868</v>
      </c>
      <c r="F19" s="156">
        <v>1.0096051227321239</v>
      </c>
      <c r="G19" s="153">
        <v>1</v>
      </c>
      <c r="H19" s="153">
        <v>0.98800768734149158</v>
      </c>
      <c r="I19" s="153">
        <v>0.97601537468297861</v>
      </c>
      <c r="J19" s="153">
        <v>0.96402306202446475</v>
      </c>
      <c r="K19" s="153">
        <v>0.95203074936595078</v>
      </c>
      <c r="L19" s="153">
        <v>0.94003843670743692</v>
      </c>
      <c r="M19" s="153">
        <v>0.92804612404892295</v>
      </c>
      <c r="N19" s="153">
        <v>0.91605381139040898</v>
      </c>
      <c r="O19" s="153">
        <v>0.90864291000748421</v>
      </c>
      <c r="P19" s="153">
        <v>0.90123200862455943</v>
      </c>
      <c r="Q19" s="153">
        <v>0.89382110724163466</v>
      </c>
      <c r="R19" s="153">
        <v>0.88641020585871</v>
      </c>
      <c r="S19" s="153">
        <v>0.87899930447578511</v>
      </c>
      <c r="T19" s="153">
        <v>0.87180038940815741</v>
      </c>
      <c r="U19" s="153">
        <v>0.8646014743405297</v>
      </c>
      <c r="V19" s="153">
        <v>0.85740255927290199</v>
      </c>
      <c r="W19" s="153">
        <v>0.85020364420527428</v>
      </c>
      <c r="X19" s="153">
        <v>0.84300472913764679</v>
      </c>
      <c r="Y19" s="153">
        <v>0.82507612504973438</v>
      </c>
      <c r="Z19" s="153">
        <v>0.80714752096182207</v>
      </c>
      <c r="AA19" s="153">
        <v>0.78921891687390966</v>
      </c>
      <c r="AB19" s="153">
        <v>0.77129031278599736</v>
      </c>
      <c r="AC19" s="153">
        <v>0.75336170869808494</v>
      </c>
      <c r="AD19" s="153">
        <v>0.73954280652627424</v>
      </c>
      <c r="AE19" s="153">
        <v>0.72572390435446366</v>
      </c>
      <c r="AF19" s="153">
        <v>0.71190500218265296</v>
      </c>
      <c r="AG19" s="153">
        <v>0.69808610001084237</v>
      </c>
      <c r="AH19" s="153">
        <v>0.68426719783903189</v>
      </c>
      <c r="AI19" s="153">
        <v>0.6724404669399956</v>
      </c>
      <c r="AJ19" s="153">
        <v>0.6606137360409593</v>
      </c>
      <c r="AK19" s="153">
        <v>0.648787005141923</v>
      </c>
      <c r="AL19" s="153">
        <v>0.6369602742428867</v>
      </c>
      <c r="AM19" s="153">
        <v>0.62513354334385018</v>
      </c>
    </row>
    <row r="20" spans="2:39" ht="14.25" customHeight="1" outlineLevel="1" x14ac:dyDescent="0.25">
      <c r="B20" s="84" t="str">
        <f>+rawCat!B18</f>
        <v>Container</v>
      </c>
      <c r="C20" s="84" t="str">
        <f>+rawCat!C18</f>
        <v>(TEU) 5,000 - 7,999</v>
      </c>
      <c r="D20" s="156">
        <v>0.93276414087513349</v>
      </c>
      <c r="E20" s="156">
        <v>0.97118463180362868</v>
      </c>
      <c r="F20" s="156">
        <v>1.0096051227321239</v>
      </c>
      <c r="G20" s="153">
        <v>1</v>
      </c>
      <c r="H20" s="153">
        <v>0.98800768734149158</v>
      </c>
      <c r="I20" s="153">
        <v>0.97601537468297861</v>
      </c>
      <c r="J20" s="153">
        <v>0.96402306202446475</v>
      </c>
      <c r="K20" s="153">
        <v>0.95203074936595078</v>
      </c>
      <c r="L20" s="153">
        <v>0.94003843670743692</v>
      </c>
      <c r="M20" s="153">
        <v>0.92804612404892295</v>
      </c>
      <c r="N20" s="153">
        <v>0.91605381139040898</v>
      </c>
      <c r="O20" s="153">
        <v>0.90864291000748421</v>
      </c>
      <c r="P20" s="153">
        <v>0.90123200862455943</v>
      </c>
      <c r="Q20" s="153">
        <v>0.89382110724163466</v>
      </c>
      <c r="R20" s="153">
        <v>0.88641020585871</v>
      </c>
      <c r="S20" s="153">
        <v>0.87899930447578511</v>
      </c>
      <c r="T20" s="153">
        <v>0.87180038940815741</v>
      </c>
      <c r="U20" s="153">
        <v>0.8646014743405297</v>
      </c>
      <c r="V20" s="153">
        <v>0.85740255927290199</v>
      </c>
      <c r="W20" s="153">
        <v>0.85020364420527428</v>
      </c>
      <c r="X20" s="153">
        <v>0.84300472913764679</v>
      </c>
      <c r="Y20" s="153">
        <v>0.82507612504973438</v>
      </c>
      <c r="Z20" s="153">
        <v>0.80714752096182207</v>
      </c>
      <c r="AA20" s="153">
        <v>0.78921891687390966</v>
      </c>
      <c r="AB20" s="153">
        <v>0.77129031278599736</v>
      </c>
      <c r="AC20" s="153">
        <v>0.75336170869808494</v>
      </c>
      <c r="AD20" s="153">
        <v>0.73954280652627424</v>
      </c>
      <c r="AE20" s="153">
        <v>0.72572390435446366</v>
      </c>
      <c r="AF20" s="153">
        <v>0.71190500218265296</v>
      </c>
      <c r="AG20" s="153">
        <v>0.69808610001084237</v>
      </c>
      <c r="AH20" s="153">
        <v>0.68426719783903189</v>
      </c>
      <c r="AI20" s="153">
        <v>0.6724404669399956</v>
      </c>
      <c r="AJ20" s="153">
        <v>0.6606137360409593</v>
      </c>
      <c r="AK20" s="153">
        <v>0.648787005141923</v>
      </c>
      <c r="AL20" s="153">
        <v>0.6369602742428867</v>
      </c>
      <c r="AM20" s="153">
        <v>0.62513354334385018</v>
      </c>
    </row>
    <row r="21" spans="2:39" ht="14.25" customHeight="1" outlineLevel="1" x14ac:dyDescent="0.25">
      <c r="B21" s="84" t="str">
        <f>+rawCat!B19</f>
        <v>Container</v>
      </c>
      <c r="C21" s="84" t="str">
        <f>+rawCat!C19</f>
        <v>(TEU) 8,000 - 11,999</v>
      </c>
      <c r="D21" s="156">
        <v>0.93276414087513349</v>
      </c>
      <c r="E21" s="156">
        <v>0.97118463180362868</v>
      </c>
      <c r="F21" s="156">
        <v>1.0096051227321239</v>
      </c>
      <c r="G21" s="153">
        <v>1</v>
      </c>
      <c r="H21" s="153">
        <v>0.98800768734149158</v>
      </c>
      <c r="I21" s="153">
        <v>0.97601537468297861</v>
      </c>
      <c r="J21" s="153">
        <v>0.96402306202446475</v>
      </c>
      <c r="K21" s="153">
        <v>0.95203074936595078</v>
      </c>
      <c r="L21" s="153">
        <v>0.94003843670743692</v>
      </c>
      <c r="M21" s="153">
        <v>0.92804612404892295</v>
      </c>
      <c r="N21" s="153">
        <v>0.91605381139040898</v>
      </c>
      <c r="O21" s="153">
        <v>0.90864291000748421</v>
      </c>
      <c r="P21" s="153">
        <v>0.90123200862455943</v>
      </c>
      <c r="Q21" s="153">
        <v>0.89382110724163466</v>
      </c>
      <c r="R21" s="153">
        <v>0.88641020585871</v>
      </c>
      <c r="S21" s="153">
        <v>0.87899930447578511</v>
      </c>
      <c r="T21" s="153">
        <v>0.87180038940815741</v>
      </c>
      <c r="U21" s="153">
        <v>0.8646014743405297</v>
      </c>
      <c r="V21" s="153">
        <v>0.85740255927290199</v>
      </c>
      <c r="W21" s="153">
        <v>0.85020364420527428</v>
      </c>
      <c r="X21" s="153">
        <v>0.84300472913764679</v>
      </c>
      <c r="Y21" s="153">
        <v>0.82507612504973438</v>
      </c>
      <c r="Z21" s="153">
        <v>0.80714752096182207</v>
      </c>
      <c r="AA21" s="153">
        <v>0.78921891687390966</v>
      </c>
      <c r="AB21" s="153">
        <v>0.77129031278599736</v>
      </c>
      <c r="AC21" s="153">
        <v>0.75336170869808494</v>
      </c>
      <c r="AD21" s="153">
        <v>0.73954280652627424</v>
      </c>
      <c r="AE21" s="153">
        <v>0.72572390435446366</v>
      </c>
      <c r="AF21" s="153">
        <v>0.71190500218265296</v>
      </c>
      <c r="AG21" s="153">
        <v>0.69808610001084237</v>
      </c>
      <c r="AH21" s="153">
        <v>0.68426719783903189</v>
      </c>
      <c r="AI21" s="153">
        <v>0.6724404669399956</v>
      </c>
      <c r="AJ21" s="153">
        <v>0.6606137360409593</v>
      </c>
      <c r="AK21" s="153">
        <v>0.648787005141923</v>
      </c>
      <c r="AL21" s="153">
        <v>0.6369602742428867</v>
      </c>
      <c r="AM21" s="153">
        <v>0.62513354334385018</v>
      </c>
    </row>
    <row r="22" spans="2:39" ht="14.25" customHeight="1" outlineLevel="1" x14ac:dyDescent="0.25">
      <c r="B22" s="84" t="str">
        <f>+rawCat!B20</f>
        <v>Container</v>
      </c>
      <c r="C22" s="84" t="str">
        <f>+rawCat!C20</f>
        <v>(TEU) 12,000 - 14,499</v>
      </c>
      <c r="D22" s="156">
        <v>0.93276414087513349</v>
      </c>
      <c r="E22" s="156">
        <v>0.97118463180362868</v>
      </c>
      <c r="F22" s="156">
        <v>1.0096051227321239</v>
      </c>
      <c r="G22" s="153">
        <v>1</v>
      </c>
      <c r="H22" s="153">
        <v>0.98800768734149158</v>
      </c>
      <c r="I22" s="153">
        <v>0.97601537468297861</v>
      </c>
      <c r="J22" s="153">
        <v>0.96402306202446475</v>
      </c>
      <c r="K22" s="153">
        <v>0.95203074936595078</v>
      </c>
      <c r="L22" s="153">
        <v>0.94003843670743692</v>
      </c>
      <c r="M22" s="153">
        <v>0.92804612404892295</v>
      </c>
      <c r="N22" s="153">
        <v>0.91605381139040898</v>
      </c>
      <c r="O22" s="153">
        <v>0.90864291000748421</v>
      </c>
      <c r="P22" s="153">
        <v>0.90123200862455943</v>
      </c>
      <c r="Q22" s="153">
        <v>0.89382110724163466</v>
      </c>
      <c r="R22" s="153">
        <v>0.88641020585871</v>
      </c>
      <c r="S22" s="153">
        <v>0.87899930447578511</v>
      </c>
      <c r="T22" s="153">
        <v>0.87180038940815741</v>
      </c>
      <c r="U22" s="153">
        <v>0.8646014743405297</v>
      </c>
      <c r="V22" s="153">
        <v>0.85740255927290199</v>
      </c>
      <c r="W22" s="153">
        <v>0.85020364420527428</v>
      </c>
      <c r="X22" s="153">
        <v>0.84300472913764679</v>
      </c>
      <c r="Y22" s="153">
        <v>0.82507612504973438</v>
      </c>
      <c r="Z22" s="153">
        <v>0.80714752096182207</v>
      </c>
      <c r="AA22" s="153">
        <v>0.78921891687390966</v>
      </c>
      <c r="AB22" s="153">
        <v>0.77129031278599736</v>
      </c>
      <c r="AC22" s="153">
        <v>0.75336170869808494</v>
      </c>
      <c r="AD22" s="153">
        <v>0.73954280652627424</v>
      </c>
      <c r="AE22" s="153">
        <v>0.72572390435446366</v>
      </c>
      <c r="AF22" s="153">
        <v>0.71190500218265296</v>
      </c>
      <c r="AG22" s="153">
        <v>0.69808610001084237</v>
      </c>
      <c r="AH22" s="153">
        <v>0.68426719783903189</v>
      </c>
      <c r="AI22" s="153">
        <v>0.6724404669399956</v>
      </c>
      <c r="AJ22" s="153">
        <v>0.6606137360409593</v>
      </c>
      <c r="AK22" s="153">
        <v>0.648787005141923</v>
      </c>
      <c r="AL22" s="153">
        <v>0.6369602742428867</v>
      </c>
      <c r="AM22" s="153">
        <v>0.62513354334385018</v>
      </c>
    </row>
    <row r="23" spans="2:39" ht="14.25" customHeight="1" outlineLevel="1" x14ac:dyDescent="0.25">
      <c r="B23" s="84" t="str">
        <f>+rawCat!B21</f>
        <v>Container</v>
      </c>
      <c r="C23" s="84" t="str">
        <f>+rawCat!C21</f>
        <v>(TEU) 14,500 - 19,999</v>
      </c>
      <c r="D23" s="156">
        <v>0.93276414087513349</v>
      </c>
      <c r="E23" s="156">
        <v>0.97118463180362868</v>
      </c>
      <c r="F23" s="156">
        <v>1.0096051227321239</v>
      </c>
      <c r="G23" s="153">
        <v>1</v>
      </c>
      <c r="H23" s="153">
        <v>0.98800768734149158</v>
      </c>
      <c r="I23" s="153">
        <v>0.97601537468297861</v>
      </c>
      <c r="J23" s="153">
        <v>0.96402306202446475</v>
      </c>
      <c r="K23" s="153">
        <v>0.95203074936595078</v>
      </c>
      <c r="L23" s="153">
        <v>0.94003843670743692</v>
      </c>
      <c r="M23" s="153">
        <v>0.92804612404892295</v>
      </c>
      <c r="N23" s="153">
        <v>0.91605381139040898</v>
      </c>
      <c r="O23" s="153">
        <v>0.90864291000748421</v>
      </c>
      <c r="P23" s="153">
        <v>0.90123200862455943</v>
      </c>
      <c r="Q23" s="153">
        <v>0.89382110724163466</v>
      </c>
      <c r="R23" s="153">
        <v>0.88641020585871</v>
      </c>
      <c r="S23" s="153">
        <v>0.87899930447578511</v>
      </c>
      <c r="T23" s="153">
        <v>0.87180038940815741</v>
      </c>
      <c r="U23" s="153">
        <v>0.8646014743405297</v>
      </c>
      <c r="V23" s="153">
        <v>0.85740255927290199</v>
      </c>
      <c r="W23" s="153">
        <v>0.85020364420527428</v>
      </c>
      <c r="X23" s="153">
        <v>0.84300472913764679</v>
      </c>
      <c r="Y23" s="153">
        <v>0.82507612504973438</v>
      </c>
      <c r="Z23" s="153">
        <v>0.80714752096182207</v>
      </c>
      <c r="AA23" s="153">
        <v>0.78921891687390966</v>
      </c>
      <c r="AB23" s="153">
        <v>0.77129031278599736</v>
      </c>
      <c r="AC23" s="153">
        <v>0.75336170869808494</v>
      </c>
      <c r="AD23" s="153">
        <v>0.73954280652627424</v>
      </c>
      <c r="AE23" s="153">
        <v>0.72572390435446366</v>
      </c>
      <c r="AF23" s="153">
        <v>0.71190500218265296</v>
      </c>
      <c r="AG23" s="153">
        <v>0.69808610001084237</v>
      </c>
      <c r="AH23" s="153">
        <v>0.68426719783903189</v>
      </c>
      <c r="AI23" s="153">
        <v>0.6724404669399956</v>
      </c>
      <c r="AJ23" s="153">
        <v>0.6606137360409593</v>
      </c>
      <c r="AK23" s="153">
        <v>0.648787005141923</v>
      </c>
      <c r="AL23" s="153">
        <v>0.6369602742428867</v>
      </c>
      <c r="AM23" s="153">
        <v>0.62513354334385018</v>
      </c>
    </row>
    <row r="24" spans="2:39" ht="14.25" customHeight="1" outlineLevel="1" x14ac:dyDescent="0.25">
      <c r="B24" s="84" t="str">
        <f>+rawCat!B22</f>
        <v>Container</v>
      </c>
      <c r="C24" s="84" t="str">
        <f>+rawCat!C22</f>
        <v>(TEU) &gt;20,000</v>
      </c>
      <c r="D24" s="156">
        <v>0.93276414087513349</v>
      </c>
      <c r="E24" s="156">
        <v>0.97118463180362868</v>
      </c>
      <c r="F24" s="156">
        <v>1.0096051227321239</v>
      </c>
      <c r="G24" s="153">
        <v>1</v>
      </c>
      <c r="H24" s="153">
        <v>0.98800768734149158</v>
      </c>
      <c r="I24" s="153">
        <v>0.97601537468297861</v>
      </c>
      <c r="J24" s="153">
        <v>0.96402306202446475</v>
      </c>
      <c r="K24" s="153">
        <v>0.95203074936595078</v>
      </c>
      <c r="L24" s="153">
        <v>0.94003843670743692</v>
      </c>
      <c r="M24" s="153">
        <v>0.92804612404892295</v>
      </c>
      <c r="N24" s="153">
        <v>0.91605381139040898</v>
      </c>
      <c r="O24" s="153">
        <v>0.90864291000748421</v>
      </c>
      <c r="P24" s="153">
        <v>0.90123200862455943</v>
      </c>
      <c r="Q24" s="153">
        <v>0.89382110724163466</v>
      </c>
      <c r="R24" s="153">
        <v>0.88641020585871</v>
      </c>
      <c r="S24" s="153">
        <v>0.87899930447578511</v>
      </c>
      <c r="T24" s="153">
        <v>0.87180038940815741</v>
      </c>
      <c r="U24" s="153">
        <v>0.8646014743405297</v>
      </c>
      <c r="V24" s="153">
        <v>0.85740255927290199</v>
      </c>
      <c r="W24" s="153">
        <v>0.85020364420527428</v>
      </c>
      <c r="X24" s="153">
        <v>0.84300472913764679</v>
      </c>
      <c r="Y24" s="153">
        <v>0.82507612504973438</v>
      </c>
      <c r="Z24" s="153">
        <v>0.80714752096182207</v>
      </c>
      <c r="AA24" s="153">
        <v>0.78921891687390966</v>
      </c>
      <c r="AB24" s="153">
        <v>0.77129031278599736</v>
      </c>
      <c r="AC24" s="153">
        <v>0.75336170869808494</v>
      </c>
      <c r="AD24" s="153">
        <v>0.73954280652627424</v>
      </c>
      <c r="AE24" s="153">
        <v>0.72572390435446366</v>
      </c>
      <c r="AF24" s="153">
        <v>0.71190500218265296</v>
      </c>
      <c r="AG24" s="153">
        <v>0.69808610001084237</v>
      </c>
      <c r="AH24" s="153">
        <v>0.68426719783903189</v>
      </c>
      <c r="AI24" s="153">
        <v>0.6724404669399956</v>
      </c>
      <c r="AJ24" s="153">
        <v>0.6606137360409593</v>
      </c>
      <c r="AK24" s="153">
        <v>0.648787005141923</v>
      </c>
      <c r="AL24" s="153">
        <v>0.6369602742428867</v>
      </c>
      <c r="AM24" s="153">
        <v>0.62513354334385018</v>
      </c>
    </row>
    <row r="25" spans="2:39" ht="14.25" customHeight="1" outlineLevel="1" x14ac:dyDescent="0.25">
      <c r="B25" s="84" t="str">
        <f>+rawCat!B23</f>
        <v>General Cargo</v>
      </c>
      <c r="C25" s="84" t="str">
        <f>+rawCat!C23</f>
        <v>(DWT) 0 - 4,999</v>
      </c>
      <c r="D25" s="156">
        <v>0.93276414087513349</v>
      </c>
      <c r="E25" s="156">
        <v>0.97118463180362868</v>
      </c>
      <c r="F25" s="156">
        <v>1.0096051227321239</v>
      </c>
      <c r="G25" s="153">
        <v>1</v>
      </c>
      <c r="H25" s="153">
        <v>0.98800768734149158</v>
      </c>
      <c r="I25" s="153">
        <v>0.97601537468297861</v>
      </c>
      <c r="J25" s="153">
        <v>0.96402306202446475</v>
      </c>
      <c r="K25" s="153">
        <v>0.95203074936595078</v>
      </c>
      <c r="L25" s="153">
        <v>0.94003843670743692</v>
      </c>
      <c r="M25" s="153">
        <v>0.92804612404892295</v>
      </c>
      <c r="N25" s="153">
        <v>0.91605381139040898</v>
      </c>
      <c r="O25" s="153">
        <v>0.90864291000748421</v>
      </c>
      <c r="P25" s="153">
        <v>0.90123200862455943</v>
      </c>
      <c r="Q25" s="153">
        <v>0.89382110724163466</v>
      </c>
      <c r="R25" s="153">
        <v>0.88641020585871</v>
      </c>
      <c r="S25" s="153">
        <v>0.87899930447578511</v>
      </c>
      <c r="T25" s="153">
        <v>0.87180038940815741</v>
      </c>
      <c r="U25" s="153">
        <v>0.8646014743405297</v>
      </c>
      <c r="V25" s="153">
        <v>0.85740255927290199</v>
      </c>
      <c r="W25" s="153">
        <v>0.85020364420527428</v>
      </c>
      <c r="X25" s="153">
        <v>0.84300472913764679</v>
      </c>
      <c r="Y25" s="153">
        <v>0.82507612504973438</v>
      </c>
      <c r="Z25" s="153">
        <v>0.80714752096182207</v>
      </c>
      <c r="AA25" s="153">
        <v>0.78921891687390966</v>
      </c>
      <c r="AB25" s="153">
        <v>0.77129031278599736</v>
      </c>
      <c r="AC25" s="153">
        <v>0.75336170869808494</v>
      </c>
      <c r="AD25" s="153">
        <v>0.73954280652627424</v>
      </c>
      <c r="AE25" s="153">
        <v>0.72572390435446366</v>
      </c>
      <c r="AF25" s="153">
        <v>0.71190500218265296</v>
      </c>
      <c r="AG25" s="153">
        <v>0.69808610001084237</v>
      </c>
      <c r="AH25" s="153">
        <v>0.68426719783903189</v>
      </c>
      <c r="AI25" s="153">
        <v>0.6724404669399956</v>
      </c>
      <c r="AJ25" s="153">
        <v>0.6606137360409593</v>
      </c>
      <c r="AK25" s="153">
        <v>0.648787005141923</v>
      </c>
      <c r="AL25" s="153">
        <v>0.6369602742428867</v>
      </c>
      <c r="AM25" s="153">
        <v>0.62513354334385018</v>
      </c>
    </row>
    <row r="26" spans="2:39" ht="14.25" customHeight="1" outlineLevel="1" x14ac:dyDescent="0.25">
      <c r="B26" s="84" t="str">
        <f>+rawCat!B24</f>
        <v>General Cargo</v>
      </c>
      <c r="C26" s="84" t="str">
        <f>+rawCat!C24</f>
        <v>(DWT) 5,000 - 9,999</v>
      </c>
      <c r="D26" s="156">
        <v>0.93276414087513349</v>
      </c>
      <c r="E26" s="156">
        <v>0.97118463180362868</v>
      </c>
      <c r="F26" s="156">
        <v>1.0096051227321239</v>
      </c>
      <c r="G26" s="153">
        <v>1</v>
      </c>
      <c r="H26" s="153">
        <v>0.98800768734149158</v>
      </c>
      <c r="I26" s="153">
        <v>0.97601537468297861</v>
      </c>
      <c r="J26" s="153">
        <v>0.96402306202446475</v>
      </c>
      <c r="K26" s="153">
        <v>0.95203074936595078</v>
      </c>
      <c r="L26" s="153">
        <v>0.94003843670743692</v>
      </c>
      <c r="M26" s="153">
        <v>0.92804612404892295</v>
      </c>
      <c r="N26" s="153">
        <v>0.91605381139040898</v>
      </c>
      <c r="O26" s="153">
        <v>0.90864291000748421</v>
      </c>
      <c r="P26" s="153">
        <v>0.90123200862455943</v>
      </c>
      <c r="Q26" s="153">
        <v>0.89382110724163466</v>
      </c>
      <c r="R26" s="153">
        <v>0.88641020585871</v>
      </c>
      <c r="S26" s="153">
        <v>0.87899930447578511</v>
      </c>
      <c r="T26" s="153">
        <v>0.87180038940815741</v>
      </c>
      <c r="U26" s="153">
        <v>0.8646014743405297</v>
      </c>
      <c r="V26" s="153">
        <v>0.85740255927290199</v>
      </c>
      <c r="W26" s="153">
        <v>0.85020364420527428</v>
      </c>
      <c r="X26" s="153">
        <v>0.84300472913764679</v>
      </c>
      <c r="Y26" s="153">
        <v>0.82507612504973438</v>
      </c>
      <c r="Z26" s="153">
        <v>0.80714752096182207</v>
      </c>
      <c r="AA26" s="153">
        <v>0.78921891687390966</v>
      </c>
      <c r="AB26" s="153">
        <v>0.77129031278599736</v>
      </c>
      <c r="AC26" s="153">
        <v>0.75336170869808494</v>
      </c>
      <c r="AD26" s="153">
        <v>0.73954280652627424</v>
      </c>
      <c r="AE26" s="153">
        <v>0.72572390435446366</v>
      </c>
      <c r="AF26" s="153">
        <v>0.71190500218265296</v>
      </c>
      <c r="AG26" s="153">
        <v>0.69808610001084237</v>
      </c>
      <c r="AH26" s="153">
        <v>0.68426719783903189</v>
      </c>
      <c r="AI26" s="153">
        <v>0.6724404669399956</v>
      </c>
      <c r="AJ26" s="153">
        <v>0.6606137360409593</v>
      </c>
      <c r="AK26" s="153">
        <v>0.648787005141923</v>
      </c>
      <c r="AL26" s="153">
        <v>0.6369602742428867</v>
      </c>
      <c r="AM26" s="153">
        <v>0.62513354334385018</v>
      </c>
    </row>
    <row r="27" spans="2:39" ht="14.25" customHeight="1" outlineLevel="1" x14ac:dyDescent="0.25">
      <c r="B27" s="84" t="str">
        <f>+rawCat!B25</f>
        <v>General Cargo</v>
      </c>
      <c r="C27" s="84" t="str">
        <f>+rawCat!C25</f>
        <v>(DWT) 10,000 - 19,999</v>
      </c>
      <c r="D27" s="156">
        <v>0.93276414087513349</v>
      </c>
      <c r="E27" s="156">
        <v>0.97118463180362868</v>
      </c>
      <c r="F27" s="156">
        <v>1.0096051227321239</v>
      </c>
      <c r="G27" s="153">
        <v>1</v>
      </c>
      <c r="H27" s="153">
        <v>0.98800768734149158</v>
      </c>
      <c r="I27" s="153">
        <v>0.97601537468297861</v>
      </c>
      <c r="J27" s="153">
        <v>0.96402306202446475</v>
      </c>
      <c r="K27" s="153">
        <v>0.95203074936595078</v>
      </c>
      <c r="L27" s="153">
        <v>0.94003843670743692</v>
      </c>
      <c r="M27" s="153">
        <v>0.92804612404892295</v>
      </c>
      <c r="N27" s="153">
        <v>0.91605381139040898</v>
      </c>
      <c r="O27" s="153">
        <v>0.90864291000748421</v>
      </c>
      <c r="P27" s="153">
        <v>0.90123200862455943</v>
      </c>
      <c r="Q27" s="153">
        <v>0.89382110724163466</v>
      </c>
      <c r="R27" s="153">
        <v>0.88641020585871</v>
      </c>
      <c r="S27" s="153">
        <v>0.87899930447578511</v>
      </c>
      <c r="T27" s="153">
        <v>0.87180038940815741</v>
      </c>
      <c r="U27" s="153">
        <v>0.8646014743405297</v>
      </c>
      <c r="V27" s="153">
        <v>0.85740255927290199</v>
      </c>
      <c r="W27" s="153">
        <v>0.85020364420527428</v>
      </c>
      <c r="X27" s="153">
        <v>0.84300472913764679</v>
      </c>
      <c r="Y27" s="153">
        <v>0.82507612504973438</v>
      </c>
      <c r="Z27" s="153">
        <v>0.80714752096182207</v>
      </c>
      <c r="AA27" s="153">
        <v>0.78921891687390966</v>
      </c>
      <c r="AB27" s="153">
        <v>0.77129031278599736</v>
      </c>
      <c r="AC27" s="153">
        <v>0.75336170869808494</v>
      </c>
      <c r="AD27" s="153">
        <v>0.73954280652627424</v>
      </c>
      <c r="AE27" s="153">
        <v>0.72572390435446366</v>
      </c>
      <c r="AF27" s="153">
        <v>0.71190500218265296</v>
      </c>
      <c r="AG27" s="153">
        <v>0.69808610001084237</v>
      </c>
      <c r="AH27" s="153">
        <v>0.68426719783903189</v>
      </c>
      <c r="AI27" s="153">
        <v>0.6724404669399956</v>
      </c>
      <c r="AJ27" s="153">
        <v>0.6606137360409593</v>
      </c>
      <c r="AK27" s="153">
        <v>0.648787005141923</v>
      </c>
      <c r="AL27" s="153">
        <v>0.6369602742428867</v>
      </c>
      <c r="AM27" s="153">
        <v>0.62513354334385018</v>
      </c>
    </row>
    <row r="28" spans="2:39" ht="14.25" customHeight="1" outlineLevel="1" x14ac:dyDescent="0.25">
      <c r="B28" s="84" t="str">
        <f>+rawCat!B26</f>
        <v>General Cargo</v>
      </c>
      <c r="C28" s="84" t="str">
        <f>+rawCat!C26</f>
        <v>(DWT) &gt;20,000</v>
      </c>
      <c r="D28" s="156">
        <v>0.93276414087513349</v>
      </c>
      <c r="E28" s="156">
        <v>0.97118463180362868</v>
      </c>
      <c r="F28" s="156">
        <v>1.0096051227321239</v>
      </c>
      <c r="G28" s="153">
        <v>1</v>
      </c>
      <c r="H28" s="153">
        <v>0.98800768734149158</v>
      </c>
      <c r="I28" s="153">
        <v>0.97601537468297861</v>
      </c>
      <c r="J28" s="153">
        <v>0.96402306202446475</v>
      </c>
      <c r="K28" s="153">
        <v>0.95203074936595078</v>
      </c>
      <c r="L28" s="153">
        <v>0.94003843670743692</v>
      </c>
      <c r="M28" s="153">
        <v>0.92804612404892295</v>
      </c>
      <c r="N28" s="153">
        <v>0.91605381139040898</v>
      </c>
      <c r="O28" s="153">
        <v>0.90864291000748421</v>
      </c>
      <c r="P28" s="153">
        <v>0.90123200862455943</v>
      </c>
      <c r="Q28" s="153">
        <v>0.89382110724163466</v>
      </c>
      <c r="R28" s="153">
        <v>0.88641020585871</v>
      </c>
      <c r="S28" s="153">
        <v>0.87899930447578511</v>
      </c>
      <c r="T28" s="153">
        <v>0.87180038940815741</v>
      </c>
      <c r="U28" s="153">
        <v>0.8646014743405297</v>
      </c>
      <c r="V28" s="153">
        <v>0.85740255927290199</v>
      </c>
      <c r="W28" s="153">
        <v>0.85020364420527428</v>
      </c>
      <c r="X28" s="153">
        <v>0.84300472913764679</v>
      </c>
      <c r="Y28" s="153">
        <v>0.82507612504973438</v>
      </c>
      <c r="Z28" s="153">
        <v>0.80714752096182207</v>
      </c>
      <c r="AA28" s="153">
        <v>0.78921891687390966</v>
      </c>
      <c r="AB28" s="153">
        <v>0.77129031278599736</v>
      </c>
      <c r="AC28" s="153">
        <v>0.75336170869808494</v>
      </c>
      <c r="AD28" s="153">
        <v>0.73954280652627424</v>
      </c>
      <c r="AE28" s="153">
        <v>0.72572390435446366</v>
      </c>
      <c r="AF28" s="153">
        <v>0.71190500218265296</v>
      </c>
      <c r="AG28" s="153">
        <v>0.69808610001084237</v>
      </c>
      <c r="AH28" s="153">
        <v>0.68426719783903189</v>
      </c>
      <c r="AI28" s="153">
        <v>0.6724404669399956</v>
      </c>
      <c r="AJ28" s="153">
        <v>0.6606137360409593</v>
      </c>
      <c r="AK28" s="153">
        <v>0.648787005141923</v>
      </c>
      <c r="AL28" s="153">
        <v>0.6369602742428867</v>
      </c>
      <c r="AM28" s="153">
        <v>0.62513354334385018</v>
      </c>
    </row>
    <row r="29" spans="2:39" ht="14.25" customHeight="1" outlineLevel="1" x14ac:dyDescent="0.25">
      <c r="B29" s="84" t="str">
        <f>+rawCat!B27</f>
        <v>Liquefied Gas Tanker</v>
      </c>
      <c r="C29" s="84" t="str">
        <f>+rawCat!C27</f>
        <v>(cbm) 0 - 49,999</v>
      </c>
      <c r="D29" s="156">
        <v>0.93276414087513349</v>
      </c>
      <c r="E29" s="156">
        <v>0.97118463180362868</v>
      </c>
      <c r="F29" s="156">
        <v>1.0096051227321239</v>
      </c>
      <c r="G29" s="153">
        <v>1</v>
      </c>
      <c r="H29" s="153">
        <v>0.98800768734149158</v>
      </c>
      <c r="I29" s="153">
        <v>0.97601537468297861</v>
      </c>
      <c r="J29" s="153">
        <v>0.96402306202446475</v>
      </c>
      <c r="K29" s="153">
        <v>0.95203074936595078</v>
      </c>
      <c r="L29" s="153">
        <v>0.94003843670743692</v>
      </c>
      <c r="M29" s="153">
        <v>0.92804612404892295</v>
      </c>
      <c r="N29" s="153">
        <v>0.91605381139040898</v>
      </c>
      <c r="O29" s="153">
        <v>0.90864291000748421</v>
      </c>
      <c r="P29" s="153">
        <v>0.90123200862455943</v>
      </c>
      <c r="Q29" s="153">
        <v>0.89382110724163466</v>
      </c>
      <c r="R29" s="153">
        <v>0.88641020585871</v>
      </c>
      <c r="S29" s="153">
        <v>0.87899930447578511</v>
      </c>
      <c r="T29" s="153">
        <v>0.87180038940815741</v>
      </c>
      <c r="U29" s="153">
        <v>0.8646014743405297</v>
      </c>
      <c r="V29" s="153">
        <v>0.85740255927290199</v>
      </c>
      <c r="W29" s="153">
        <v>0.85020364420527428</v>
      </c>
      <c r="X29" s="153">
        <v>0.84300472913764679</v>
      </c>
      <c r="Y29" s="153">
        <v>0.82507612504973438</v>
      </c>
      <c r="Z29" s="153">
        <v>0.80714752096182207</v>
      </c>
      <c r="AA29" s="153">
        <v>0.78921891687390966</v>
      </c>
      <c r="AB29" s="153">
        <v>0.77129031278599736</v>
      </c>
      <c r="AC29" s="153">
        <v>0.75336170869808494</v>
      </c>
      <c r="AD29" s="153">
        <v>0.73954280652627424</v>
      </c>
      <c r="AE29" s="153">
        <v>0.72572390435446366</v>
      </c>
      <c r="AF29" s="153">
        <v>0.71190500218265296</v>
      </c>
      <c r="AG29" s="153">
        <v>0.69808610001084237</v>
      </c>
      <c r="AH29" s="153">
        <v>0.68426719783903189</v>
      </c>
      <c r="AI29" s="153">
        <v>0.6724404669399956</v>
      </c>
      <c r="AJ29" s="153">
        <v>0.6606137360409593</v>
      </c>
      <c r="AK29" s="153">
        <v>0.648787005141923</v>
      </c>
      <c r="AL29" s="153">
        <v>0.6369602742428867</v>
      </c>
      <c r="AM29" s="153">
        <v>0.62513354334385018</v>
      </c>
    </row>
    <row r="30" spans="2:39" ht="14.25" customHeight="1" outlineLevel="1" x14ac:dyDescent="0.25">
      <c r="B30" s="84" t="str">
        <f>+rawCat!B28</f>
        <v>Liquefied Gas Tanker</v>
      </c>
      <c r="C30" s="84" t="str">
        <f>+rawCat!C28</f>
        <v>(cbm) 50,000 - 99,999</v>
      </c>
      <c r="D30" s="156">
        <v>0.93276414087513349</v>
      </c>
      <c r="E30" s="156">
        <v>0.97118463180362868</v>
      </c>
      <c r="F30" s="156">
        <v>1.0096051227321239</v>
      </c>
      <c r="G30" s="153">
        <v>1</v>
      </c>
      <c r="H30" s="153">
        <v>0.98800768734149158</v>
      </c>
      <c r="I30" s="153">
        <v>0.97601537468297861</v>
      </c>
      <c r="J30" s="153">
        <v>0.96402306202446475</v>
      </c>
      <c r="K30" s="153">
        <v>0.95203074936595078</v>
      </c>
      <c r="L30" s="153">
        <v>0.94003843670743692</v>
      </c>
      <c r="M30" s="153">
        <v>0.92804612404892295</v>
      </c>
      <c r="N30" s="153">
        <v>0.91605381139040898</v>
      </c>
      <c r="O30" s="153">
        <v>0.90864291000748421</v>
      </c>
      <c r="P30" s="153">
        <v>0.90123200862455943</v>
      </c>
      <c r="Q30" s="153">
        <v>0.89382110724163466</v>
      </c>
      <c r="R30" s="153">
        <v>0.88641020585871</v>
      </c>
      <c r="S30" s="153">
        <v>0.87899930447578511</v>
      </c>
      <c r="T30" s="153">
        <v>0.87180038940815741</v>
      </c>
      <c r="U30" s="153">
        <v>0.8646014743405297</v>
      </c>
      <c r="V30" s="153">
        <v>0.85740255927290199</v>
      </c>
      <c r="W30" s="153">
        <v>0.85020364420527428</v>
      </c>
      <c r="X30" s="153">
        <v>0.84300472913764679</v>
      </c>
      <c r="Y30" s="153">
        <v>0.82507612504973438</v>
      </c>
      <c r="Z30" s="153">
        <v>0.80714752096182207</v>
      </c>
      <c r="AA30" s="153">
        <v>0.78921891687390966</v>
      </c>
      <c r="AB30" s="153">
        <v>0.77129031278599736</v>
      </c>
      <c r="AC30" s="153">
        <v>0.75336170869808494</v>
      </c>
      <c r="AD30" s="153">
        <v>0.73954280652627424</v>
      </c>
      <c r="AE30" s="153">
        <v>0.72572390435446366</v>
      </c>
      <c r="AF30" s="153">
        <v>0.71190500218265296</v>
      </c>
      <c r="AG30" s="153">
        <v>0.69808610001084237</v>
      </c>
      <c r="AH30" s="153">
        <v>0.68426719783903189</v>
      </c>
      <c r="AI30" s="153">
        <v>0.6724404669399956</v>
      </c>
      <c r="AJ30" s="153">
        <v>0.6606137360409593</v>
      </c>
      <c r="AK30" s="153">
        <v>0.648787005141923</v>
      </c>
      <c r="AL30" s="153">
        <v>0.6369602742428867</v>
      </c>
      <c r="AM30" s="153">
        <v>0.62513354334385018</v>
      </c>
    </row>
    <row r="31" spans="2:39" ht="14.25" customHeight="1" outlineLevel="1" x14ac:dyDescent="0.25">
      <c r="B31" s="84" t="str">
        <f>+rawCat!B29</f>
        <v>Liquefied Gas Tanker</v>
      </c>
      <c r="C31" s="84" t="str">
        <f>+rawCat!C29</f>
        <v>(cbm) 100,000 - 199,999</v>
      </c>
      <c r="D31" s="156">
        <v>0.93276414087513349</v>
      </c>
      <c r="E31" s="156">
        <v>0.97118463180362868</v>
      </c>
      <c r="F31" s="156">
        <v>1.0096051227321239</v>
      </c>
      <c r="G31" s="153">
        <v>1</v>
      </c>
      <c r="H31" s="153">
        <v>0.98800768734149158</v>
      </c>
      <c r="I31" s="153">
        <v>0.97601537468297861</v>
      </c>
      <c r="J31" s="153">
        <v>0.96402306202446475</v>
      </c>
      <c r="K31" s="153">
        <v>0.95203074936595078</v>
      </c>
      <c r="L31" s="153">
        <v>0.94003843670743692</v>
      </c>
      <c r="M31" s="153">
        <v>0.92804612404892295</v>
      </c>
      <c r="N31" s="153">
        <v>0.91605381139040898</v>
      </c>
      <c r="O31" s="153">
        <v>0.90864291000748421</v>
      </c>
      <c r="P31" s="153">
        <v>0.90123200862455943</v>
      </c>
      <c r="Q31" s="153">
        <v>0.89382110724163466</v>
      </c>
      <c r="R31" s="153">
        <v>0.88641020585871</v>
      </c>
      <c r="S31" s="153">
        <v>0.87899930447578511</v>
      </c>
      <c r="T31" s="153">
        <v>0.87180038940815741</v>
      </c>
      <c r="U31" s="153">
        <v>0.8646014743405297</v>
      </c>
      <c r="V31" s="153">
        <v>0.85740255927290199</v>
      </c>
      <c r="W31" s="153">
        <v>0.85020364420527428</v>
      </c>
      <c r="X31" s="153">
        <v>0.84300472913764679</v>
      </c>
      <c r="Y31" s="153">
        <v>0.82507612504973438</v>
      </c>
      <c r="Z31" s="153">
        <v>0.80714752096182207</v>
      </c>
      <c r="AA31" s="153">
        <v>0.78921891687390966</v>
      </c>
      <c r="AB31" s="153">
        <v>0.77129031278599736</v>
      </c>
      <c r="AC31" s="153">
        <v>0.75336170869808494</v>
      </c>
      <c r="AD31" s="153">
        <v>0.73954280652627424</v>
      </c>
      <c r="AE31" s="153">
        <v>0.72572390435446366</v>
      </c>
      <c r="AF31" s="153">
        <v>0.71190500218265296</v>
      </c>
      <c r="AG31" s="153">
        <v>0.69808610001084237</v>
      </c>
      <c r="AH31" s="153">
        <v>0.68426719783903189</v>
      </c>
      <c r="AI31" s="153">
        <v>0.6724404669399956</v>
      </c>
      <c r="AJ31" s="153">
        <v>0.6606137360409593</v>
      </c>
      <c r="AK31" s="153">
        <v>0.648787005141923</v>
      </c>
      <c r="AL31" s="153">
        <v>0.6369602742428867</v>
      </c>
      <c r="AM31" s="153">
        <v>0.62513354334385018</v>
      </c>
    </row>
    <row r="32" spans="2:39" ht="14.25" customHeight="1" outlineLevel="1" x14ac:dyDescent="0.25">
      <c r="B32" s="84" t="str">
        <f>+rawCat!B30</f>
        <v>Liquefied Gas Tanker</v>
      </c>
      <c r="C32" s="84" t="str">
        <f>+rawCat!C30</f>
        <v>(cbm) &gt;200,000</v>
      </c>
      <c r="D32" s="156">
        <v>0.93276414087513349</v>
      </c>
      <c r="E32" s="156">
        <v>0.97118463180362868</v>
      </c>
      <c r="F32" s="156">
        <v>1.0096051227321239</v>
      </c>
      <c r="G32" s="153">
        <v>1</v>
      </c>
      <c r="H32" s="153">
        <v>0.98800768734149158</v>
      </c>
      <c r="I32" s="153">
        <v>0.97601537468297861</v>
      </c>
      <c r="J32" s="153">
        <v>0.96402306202446475</v>
      </c>
      <c r="K32" s="153">
        <v>0.95203074936595078</v>
      </c>
      <c r="L32" s="153">
        <v>0.94003843670743692</v>
      </c>
      <c r="M32" s="153">
        <v>0.92804612404892295</v>
      </c>
      <c r="N32" s="153">
        <v>0.91605381139040898</v>
      </c>
      <c r="O32" s="153">
        <v>0.90864291000748421</v>
      </c>
      <c r="P32" s="153">
        <v>0.90123200862455943</v>
      </c>
      <c r="Q32" s="153">
        <v>0.89382110724163466</v>
      </c>
      <c r="R32" s="153">
        <v>0.88641020585871</v>
      </c>
      <c r="S32" s="153">
        <v>0.87899930447578511</v>
      </c>
      <c r="T32" s="153">
        <v>0.87180038940815741</v>
      </c>
      <c r="U32" s="153">
        <v>0.8646014743405297</v>
      </c>
      <c r="V32" s="153">
        <v>0.85740255927290199</v>
      </c>
      <c r="W32" s="153">
        <v>0.85020364420527428</v>
      </c>
      <c r="X32" s="153">
        <v>0.84300472913764679</v>
      </c>
      <c r="Y32" s="153">
        <v>0.82507612504973438</v>
      </c>
      <c r="Z32" s="153">
        <v>0.80714752096182207</v>
      </c>
      <c r="AA32" s="153">
        <v>0.78921891687390966</v>
      </c>
      <c r="AB32" s="153">
        <v>0.77129031278599736</v>
      </c>
      <c r="AC32" s="153">
        <v>0.75336170869808494</v>
      </c>
      <c r="AD32" s="153">
        <v>0.73954280652627424</v>
      </c>
      <c r="AE32" s="153">
        <v>0.72572390435446366</v>
      </c>
      <c r="AF32" s="153">
        <v>0.71190500218265296</v>
      </c>
      <c r="AG32" s="153">
        <v>0.69808610001084237</v>
      </c>
      <c r="AH32" s="153">
        <v>0.68426719783903189</v>
      </c>
      <c r="AI32" s="153">
        <v>0.6724404669399956</v>
      </c>
      <c r="AJ32" s="153">
        <v>0.6606137360409593</v>
      </c>
      <c r="AK32" s="153">
        <v>0.648787005141923</v>
      </c>
      <c r="AL32" s="153">
        <v>0.6369602742428867</v>
      </c>
      <c r="AM32" s="153">
        <v>0.62513354334385018</v>
      </c>
    </row>
    <row r="33" spans="2:39" ht="14.25" customHeight="1" outlineLevel="1" x14ac:dyDescent="0.25">
      <c r="B33" s="84" t="str">
        <f>+rawCat!B31</f>
        <v>Oil Tanker</v>
      </c>
      <c r="C33" s="84" t="str">
        <f>+rawCat!C31</f>
        <v>(DWT) 0 - 4,999</v>
      </c>
      <c r="D33" s="156">
        <v>0.93276414087513349</v>
      </c>
      <c r="E33" s="156">
        <v>0.97118463180362868</v>
      </c>
      <c r="F33" s="156">
        <v>1.0096051227321239</v>
      </c>
      <c r="G33" s="153">
        <v>1</v>
      </c>
      <c r="H33" s="153">
        <v>0.98800768734149158</v>
      </c>
      <c r="I33" s="153">
        <v>0.97601537468297861</v>
      </c>
      <c r="J33" s="153">
        <v>0.96402306202446475</v>
      </c>
      <c r="K33" s="153">
        <v>0.95203074936595078</v>
      </c>
      <c r="L33" s="153">
        <v>0.94003843670743692</v>
      </c>
      <c r="M33" s="153">
        <v>0.92804612404892295</v>
      </c>
      <c r="N33" s="153">
        <v>0.91605381139040898</v>
      </c>
      <c r="O33" s="153">
        <v>0.90864291000748421</v>
      </c>
      <c r="P33" s="153">
        <v>0.90123200862455943</v>
      </c>
      <c r="Q33" s="153">
        <v>0.89382110724163466</v>
      </c>
      <c r="R33" s="153">
        <v>0.88641020585871</v>
      </c>
      <c r="S33" s="153">
        <v>0.87899930447578511</v>
      </c>
      <c r="T33" s="153">
        <v>0.87180038940815741</v>
      </c>
      <c r="U33" s="153">
        <v>0.8646014743405297</v>
      </c>
      <c r="V33" s="153">
        <v>0.85740255927290199</v>
      </c>
      <c r="W33" s="153">
        <v>0.85020364420527428</v>
      </c>
      <c r="X33" s="153">
        <v>0.84300472913764679</v>
      </c>
      <c r="Y33" s="153">
        <v>0.82507612504973438</v>
      </c>
      <c r="Z33" s="153">
        <v>0.80714752096182207</v>
      </c>
      <c r="AA33" s="153">
        <v>0.78921891687390966</v>
      </c>
      <c r="AB33" s="153">
        <v>0.77129031278599736</v>
      </c>
      <c r="AC33" s="153">
        <v>0.75336170869808494</v>
      </c>
      <c r="AD33" s="153">
        <v>0.73954280652627424</v>
      </c>
      <c r="AE33" s="153">
        <v>0.72572390435446366</v>
      </c>
      <c r="AF33" s="153">
        <v>0.71190500218265296</v>
      </c>
      <c r="AG33" s="153">
        <v>0.69808610001084237</v>
      </c>
      <c r="AH33" s="153">
        <v>0.68426719783903189</v>
      </c>
      <c r="AI33" s="153">
        <v>0.6724404669399956</v>
      </c>
      <c r="AJ33" s="153">
        <v>0.6606137360409593</v>
      </c>
      <c r="AK33" s="153">
        <v>0.648787005141923</v>
      </c>
      <c r="AL33" s="153">
        <v>0.6369602742428867</v>
      </c>
      <c r="AM33" s="153">
        <v>0.62513354334385018</v>
      </c>
    </row>
    <row r="34" spans="2:39" ht="14.25" customHeight="1" outlineLevel="1" x14ac:dyDescent="0.25">
      <c r="B34" s="84" t="str">
        <f>+rawCat!B32</f>
        <v>Oil Tanker</v>
      </c>
      <c r="C34" s="84" t="str">
        <f>+rawCat!C32</f>
        <v>(DWT) 5,000 - 9,999</v>
      </c>
      <c r="D34" s="156">
        <v>0.93276414087513349</v>
      </c>
      <c r="E34" s="156">
        <v>0.97118463180362868</v>
      </c>
      <c r="F34" s="156">
        <v>1.0096051227321239</v>
      </c>
      <c r="G34" s="153">
        <v>1</v>
      </c>
      <c r="H34" s="153">
        <v>0.98800768734149158</v>
      </c>
      <c r="I34" s="153">
        <v>0.97601537468297861</v>
      </c>
      <c r="J34" s="153">
        <v>0.96402306202446475</v>
      </c>
      <c r="K34" s="153">
        <v>0.95203074936595078</v>
      </c>
      <c r="L34" s="153">
        <v>0.94003843670743692</v>
      </c>
      <c r="M34" s="153">
        <v>0.92804612404892295</v>
      </c>
      <c r="N34" s="153">
        <v>0.91605381139040898</v>
      </c>
      <c r="O34" s="153">
        <v>0.90864291000748421</v>
      </c>
      <c r="P34" s="153">
        <v>0.90123200862455943</v>
      </c>
      <c r="Q34" s="153">
        <v>0.89382110724163466</v>
      </c>
      <c r="R34" s="153">
        <v>0.88641020585871</v>
      </c>
      <c r="S34" s="153">
        <v>0.87899930447578511</v>
      </c>
      <c r="T34" s="153">
        <v>0.87180038940815741</v>
      </c>
      <c r="U34" s="153">
        <v>0.8646014743405297</v>
      </c>
      <c r="V34" s="153">
        <v>0.85740255927290199</v>
      </c>
      <c r="W34" s="153">
        <v>0.85020364420527428</v>
      </c>
      <c r="X34" s="153">
        <v>0.84300472913764679</v>
      </c>
      <c r="Y34" s="153">
        <v>0.82507612504973438</v>
      </c>
      <c r="Z34" s="153">
        <v>0.80714752096182207</v>
      </c>
      <c r="AA34" s="153">
        <v>0.78921891687390966</v>
      </c>
      <c r="AB34" s="153">
        <v>0.77129031278599736</v>
      </c>
      <c r="AC34" s="153">
        <v>0.75336170869808494</v>
      </c>
      <c r="AD34" s="153">
        <v>0.73954280652627424</v>
      </c>
      <c r="AE34" s="153">
        <v>0.72572390435446366</v>
      </c>
      <c r="AF34" s="153">
        <v>0.71190500218265296</v>
      </c>
      <c r="AG34" s="153">
        <v>0.69808610001084237</v>
      </c>
      <c r="AH34" s="153">
        <v>0.68426719783903189</v>
      </c>
      <c r="AI34" s="153">
        <v>0.6724404669399956</v>
      </c>
      <c r="AJ34" s="153">
        <v>0.6606137360409593</v>
      </c>
      <c r="AK34" s="153">
        <v>0.648787005141923</v>
      </c>
      <c r="AL34" s="153">
        <v>0.6369602742428867</v>
      </c>
      <c r="AM34" s="153">
        <v>0.62513354334385018</v>
      </c>
    </row>
    <row r="35" spans="2:39" ht="14.25" customHeight="1" outlineLevel="1" x14ac:dyDescent="0.25">
      <c r="B35" s="84" t="str">
        <f>+rawCat!B33</f>
        <v>Oil Tanker</v>
      </c>
      <c r="C35" s="84" t="str">
        <f>+rawCat!C33</f>
        <v>(DWT) 10,000 - 19,999</v>
      </c>
      <c r="D35" s="156">
        <v>0.93276414087513349</v>
      </c>
      <c r="E35" s="156">
        <v>0.97118463180362868</v>
      </c>
      <c r="F35" s="156">
        <v>1.0096051227321239</v>
      </c>
      <c r="G35" s="153">
        <v>1</v>
      </c>
      <c r="H35" s="153">
        <v>0.98800768734149158</v>
      </c>
      <c r="I35" s="153">
        <v>0.97601537468297861</v>
      </c>
      <c r="J35" s="153">
        <v>0.96402306202446475</v>
      </c>
      <c r="K35" s="153">
        <v>0.95203074936595078</v>
      </c>
      <c r="L35" s="153">
        <v>0.94003843670743692</v>
      </c>
      <c r="M35" s="153">
        <v>0.92804612404892295</v>
      </c>
      <c r="N35" s="153">
        <v>0.91605381139040898</v>
      </c>
      <c r="O35" s="153">
        <v>0.90864291000748421</v>
      </c>
      <c r="P35" s="153">
        <v>0.90123200862455943</v>
      </c>
      <c r="Q35" s="153">
        <v>0.89382110724163466</v>
      </c>
      <c r="R35" s="153">
        <v>0.88641020585871</v>
      </c>
      <c r="S35" s="153">
        <v>0.87899930447578511</v>
      </c>
      <c r="T35" s="153">
        <v>0.87180038940815741</v>
      </c>
      <c r="U35" s="153">
        <v>0.8646014743405297</v>
      </c>
      <c r="V35" s="153">
        <v>0.85740255927290199</v>
      </c>
      <c r="W35" s="153">
        <v>0.85020364420527428</v>
      </c>
      <c r="X35" s="153">
        <v>0.84300472913764679</v>
      </c>
      <c r="Y35" s="153">
        <v>0.82507612504973438</v>
      </c>
      <c r="Z35" s="153">
        <v>0.80714752096182207</v>
      </c>
      <c r="AA35" s="153">
        <v>0.78921891687390966</v>
      </c>
      <c r="AB35" s="153">
        <v>0.77129031278599736</v>
      </c>
      <c r="AC35" s="153">
        <v>0.75336170869808494</v>
      </c>
      <c r="AD35" s="153">
        <v>0.73954280652627424</v>
      </c>
      <c r="AE35" s="153">
        <v>0.72572390435446366</v>
      </c>
      <c r="AF35" s="153">
        <v>0.71190500218265296</v>
      </c>
      <c r="AG35" s="153">
        <v>0.69808610001084237</v>
      </c>
      <c r="AH35" s="153">
        <v>0.68426719783903189</v>
      </c>
      <c r="AI35" s="153">
        <v>0.6724404669399956</v>
      </c>
      <c r="AJ35" s="153">
        <v>0.6606137360409593</v>
      </c>
      <c r="AK35" s="153">
        <v>0.648787005141923</v>
      </c>
      <c r="AL35" s="153">
        <v>0.6369602742428867</v>
      </c>
      <c r="AM35" s="153">
        <v>0.62513354334385018</v>
      </c>
    </row>
    <row r="36" spans="2:39" ht="14.25" customHeight="1" outlineLevel="1" x14ac:dyDescent="0.25">
      <c r="B36" s="84" t="str">
        <f>+rawCat!B34</f>
        <v>Oil Tanker</v>
      </c>
      <c r="C36" s="84" t="str">
        <f>+rawCat!C34</f>
        <v>(DWT) 20,000 - 59,999</v>
      </c>
      <c r="D36" s="156">
        <v>0.93276414087513349</v>
      </c>
      <c r="E36" s="156">
        <v>0.97118463180362868</v>
      </c>
      <c r="F36" s="156">
        <v>1.0096051227321239</v>
      </c>
      <c r="G36" s="153">
        <v>1</v>
      </c>
      <c r="H36" s="153">
        <v>0.98800768734149158</v>
      </c>
      <c r="I36" s="153">
        <v>0.97601537468297861</v>
      </c>
      <c r="J36" s="153">
        <v>0.96402306202446475</v>
      </c>
      <c r="K36" s="153">
        <v>0.95203074936595078</v>
      </c>
      <c r="L36" s="153">
        <v>0.94003843670743692</v>
      </c>
      <c r="M36" s="153">
        <v>0.92804612404892295</v>
      </c>
      <c r="N36" s="153">
        <v>0.91605381139040898</v>
      </c>
      <c r="O36" s="153">
        <v>0.90864291000748421</v>
      </c>
      <c r="P36" s="153">
        <v>0.90123200862455943</v>
      </c>
      <c r="Q36" s="153">
        <v>0.89382110724163466</v>
      </c>
      <c r="R36" s="153">
        <v>0.88641020585871</v>
      </c>
      <c r="S36" s="153">
        <v>0.87899930447578511</v>
      </c>
      <c r="T36" s="153">
        <v>0.87180038940815741</v>
      </c>
      <c r="U36" s="153">
        <v>0.8646014743405297</v>
      </c>
      <c r="V36" s="153">
        <v>0.85740255927290199</v>
      </c>
      <c r="W36" s="153">
        <v>0.85020364420527428</v>
      </c>
      <c r="X36" s="153">
        <v>0.84300472913764679</v>
      </c>
      <c r="Y36" s="153">
        <v>0.82507612504973438</v>
      </c>
      <c r="Z36" s="153">
        <v>0.80714752096182207</v>
      </c>
      <c r="AA36" s="153">
        <v>0.78921891687390966</v>
      </c>
      <c r="AB36" s="153">
        <v>0.77129031278599736</v>
      </c>
      <c r="AC36" s="153">
        <v>0.75336170869808494</v>
      </c>
      <c r="AD36" s="153">
        <v>0.73954280652627424</v>
      </c>
      <c r="AE36" s="153">
        <v>0.72572390435446366</v>
      </c>
      <c r="AF36" s="153">
        <v>0.71190500218265296</v>
      </c>
      <c r="AG36" s="153">
        <v>0.69808610001084237</v>
      </c>
      <c r="AH36" s="153">
        <v>0.68426719783903189</v>
      </c>
      <c r="AI36" s="153">
        <v>0.6724404669399956</v>
      </c>
      <c r="AJ36" s="153">
        <v>0.6606137360409593</v>
      </c>
      <c r="AK36" s="153">
        <v>0.648787005141923</v>
      </c>
      <c r="AL36" s="153">
        <v>0.6369602742428867</v>
      </c>
      <c r="AM36" s="153">
        <v>0.62513354334385018</v>
      </c>
    </row>
    <row r="37" spans="2:39" ht="14.25" customHeight="1" outlineLevel="1" x14ac:dyDescent="0.25">
      <c r="B37" s="84" t="str">
        <f>+rawCat!B35</f>
        <v>Oil Tanker</v>
      </c>
      <c r="C37" s="84" t="str">
        <f>+rawCat!C35</f>
        <v>(DWT) 60,000 - 79,999</v>
      </c>
      <c r="D37" s="156">
        <v>0.93276414087513349</v>
      </c>
      <c r="E37" s="156">
        <v>0.97118463180362868</v>
      </c>
      <c r="F37" s="156">
        <v>1.0096051227321239</v>
      </c>
      <c r="G37" s="153">
        <v>1</v>
      </c>
      <c r="H37" s="153">
        <v>0.98800768734149158</v>
      </c>
      <c r="I37" s="153">
        <v>0.97601537468297861</v>
      </c>
      <c r="J37" s="153">
        <v>0.96402306202446475</v>
      </c>
      <c r="K37" s="153">
        <v>0.95203074936595078</v>
      </c>
      <c r="L37" s="153">
        <v>0.94003843670743692</v>
      </c>
      <c r="M37" s="153">
        <v>0.92804612404892295</v>
      </c>
      <c r="N37" s="153">
        <v>0.91605381139040898</v>
      </c>
      <c r="O37" s="153">
        <v>0.90864291000748421</v>
      </c>
      <c r="P37" s="153">
        <v>0.90123200862455943</v>
      </c>
      <c r="Q37" s="153">
        <v>0.89382110724163466</v>
      </c>
      <c r="R37" s="153">
        <v>0.88641020585871</v>
      </c>
      <c r="S37" s="153">
        <v>0.87899930447578511</v>
      </c>
      <c r="T37" s="153">
        <v>0.87180038940815741</v>
      </c>
      <c r="U37" s="153">
        <v>0.8646014743405297</v>
      </c>
      <c r="V37" s="153">
        <v>0.85740255927290199</v>
      </c>
      <c r="W37" s="153">
        <v>0.85020364420527428</v>
      </c>
      <c r="X37" s="153">
        <v>0.84300472913764679</v>
      </c>
      <c r="Y37" s="153">
        <v>0.82507612504973438</v>
      </c>
      <c r="Z37" s="153">
        <v>0.80714752096182207</v>
      </c>
      <c r="AA37" s="153">
        <v>0.78921891687390966</v>
      </c>
      <c r="AB37" s="153">
        <v>0.77129031278599736</v>
      </c>
      <c r="AC37" s="153">
        <v>0.75336170869808494</v>
      </c>
      <c r="AD37" s="153">
        <v>0.73954280652627424</v>
      </c>
      <c r="AE37" s="153">
        <v>0.72572390435446366</v>
      </c>
      <c r="AF37" s="153">
        <v>0.71190500218265296</v>
      </c>
      <c r="AG37" s="153">
        <v>0.69808610001084237</v>
      </c>
      <c r="AH37" s="153">
        <v>0.68426719783903189</v>
      </c>
      <c r="AI37" s="153">
        <v>0.6724404669399956</v>
      </c>
      <c r="AJ37" s="153">
        <v>0.6606137360409593</v>
      </c>
      <c r="AK37" s="153">
        <v>0.648787005141923</v>
      </c>
      <c r="AL37" s="153">
        <v>0.6369602742428867</v>
      </c>
      <c r="AM37" s="153">
        <v>0.62513354334385018</v>
      </c>
    </row>
    <row r="38" spans="2:39" ht="14.25" customHeight="1" outlineLevel="1" x14ac:dyDescent="0.25">
      <c r="B38" s="84" t="str">
        <f>+rawCat!B36</f>
        <v>Oil Tanker</v>
      </c>
      <c r="C38" s="84" t="str">
        <f>+rawCat!C36</f>
        <v>(DWT) 80,000 - 119,999</v>
      </c>
      <c r="D38" s="156">
        <v>0.93276414087513349</v>
      </c>
      <c r="E38" s="156">
        <v>0.97118463180362868</v>
      </c>
      <c r="F38" s="156">
        <v>1.0096051227321239</v>
      </c>
      <c r="G38" s="153">
        <v>1</v>
      </c>
      <c r="H38" s="153">
        <v>0.98800768734149158</v>
      </c>
      <c r="I38" s="153">
        <v>0.97601537468297861</v>
      </c>
      <c r="J38" s="153">
        <v>0.96402306202446475</v>
      </c>
      <c r="K38" s="153">
        <v>0.95203074936595078</v>
      </c>
      <c r="L38" s="153">
        <v>0.94003843670743692</v>
      </c>
      <c r="M38" s="153">
        <v>0.92804612404892295</v>
      </c>
      <c r="N38" s="153">
        <v>0.91605381139040898</v>
      </c>
      <c r="O38" s="153">
        <v>0.90864291000748421</v>
      </c>
      <c r="P38" s="153">
        <v>0.90123200862455943</v>
      </c>
      <c r="Q38" s="153">
        <v>0.89382110724163466</v>
      </c>
      <c r="R38" s="153">
        <v>0.88641020585871</v>
      </c>
      <c r="S38" s="153">
        <v>0.87899930447578511</v>
      </c>
      <c r="T38" s="153">
        <v>0.87180038940815741</v>
      </c>
      <c r="U38" s="153">
        <v>0.8646014743405297</v>
      </c>
      <c r="V38" s="153">
        <v>0.85740255927290199</v>
      </c>
      <c r="W38" s="153">
        <v>0.85020364420527428</v>
      </c>
      <c r="X38" s="153">
        <v>0.84300472913764679</v>
      </c>
      <c r="Y38" s="153">
        <v>0.82507612504973438</v>
      </c>
      <c r="Z38" s="153">
        <v>0.80714752096182207</v>
      </c>
      <c r="AA38" s="153">
        <v>0.78921891687390966</v>
      </c>
      <c r="AB38" s="153">
        <v>0.77129031278599736</v>
      </c>
      <c r="AC38" s="153">
        <v>0.75336170869808494</v>
      </c>
      <c r="AD38" s="153">
        <v>0.73954280652627424</v>
      </c>
      <c r="AE38" s="153">
        <v>0.72572390435446366</v>
      </c>
      <c r="AF38" s="153">
        <v>0.71190500218265296</v>
      </c>
      <c r="AG38" s="153">
        <v>0.69808610001084237</v>
      </c>
      <c r="AH38" s="153">
        <v>0.68426719783903189</v>
      </c>
      <c r="AI38" s="153">
        <v>0.6724404669399956</v>
      </c>
      <c r="AJ38" s="153">
        <v>0.6606137360409593</v>
      </c>
      <c r="AK38" s="153">
        <v>0.648787005141923</v>
      </c>
      <c r="AL38" s="153">
        <v>0.6369602742428867</v>
      </c>
      <c r="AM38" s="153">
        <v>0.62513354334385018</v>
      </c>
    </row>
    <row r="39" spans="2:39" ht="14.25" customHeight="1" outlineLevel="1" x14ac:dyDescent="0.25">
      <c r="B39" s="84" t="str">
        <f>+rawCat!B37</f>
        <v>Oil Tanker</v>
      </c>
      <c r="C39" s="84" t="str">
        <f>+rawCat!C37</f>
        <v>(DWT) 120,000 - 199,999</v>
      </c>
      <c r="D39" s="156">
        <v>0.93276414087513349</v>
      </c>
      <c r="E39" s="156">
        <v>0.97118463180362868</v>
      </c>
      <c r="F39" s="156">
        <v>1.0096051227321239</v>
      </c>
      <c r="G39" s="153">
        <v>1</v>
      </c>
      <c r="H39" s="153">
        <v>0.98800768734149158</v>
      </c>
      <c r="I39" s="153">
        <v>0.97601537468297861</v>
      </c>
      <c r="J39" s="153">
        <v>0.96402306202446475</v>
      </c>
      <c r="K39" s="153">
        <v>0.95203074936595078</v>
      </c>
      <c r="L39" s="153">
        <v>0.94003843670743692</v>
      </c>
      <c r="M39" s="153">
        <v>0.92804612404892295</v>
      </c>
      <c r="N39" s="153">
        <v>0.91605381139040898</v>
      </c>
      <c r="O39" s="153">
        <v>0.90864291000748421</v>
      </c>
      <c r="P39" s="153">
        <v>0.90123200862455943</v>
      </c>
      <c r="Q39" s="153">
        <v>0.89382110724163466</v>
      </c>
      <c r="R39" s="153">
        <v>0.88641020585871</v>
      </c>
      <c r="S39" s="153">
        <v>0.87899930447578511</v>
      </c>
      <c r="T39" s="153">
        <v>0.87180038940815741</v>
      </c>
      <c r="U39" s="153">
        <v>0.8646014743405297</v>
      </c>
      <c r="V39" s="153">
        <v>0.85740255927290199</v>
      </c>
      <c r="W39" s="153">
        <v>0.85020364420527428</v>
      </c>
      <c r="X39" s="153">
        <v>0.84300472913764679</v>
      </c>
      <c r="Y39" s="153">
        <v>0.82507612504973438</v>
      </c>
      <c r="Z39" s="153">
        <v>0.80714752096182207</v>
      </c>
      <c r="AA39" s="153">
        <v>0.78921891687390966</v>
      </c>
      <c r="AB39" s="153">
        <v>0.77129031278599736</v>
      </c>
      <c r="AC39" s="153">
        <v>0.75336170869808494</v>
      </c>
      <c r="AD39" s="153">
        <v>0.73954280652627424</v>
      </c>
      <c r="AE39" s="153">
        <v>0.72572390435446366</v>
      </c>
      <c r="AF39" s="153">
        <v>0.71190500218265296</v>
      </c>
      <c r="AG39" s="153">
        <v>0.69808610001084237</v>
      </c>
      <c r="AH39" s="153">
        <v>0.68426719783903189</v>
      </c>
      <c r="AI39" s="153">
        <v>0.6724404669399956</v>
      </c>
      <c r="AJ39" s="153">
        <v>0.6606137360409593</v>
      </c>
      <c r="AK39" s="153">
        <v>0.648787005141923</v>
      </c>
      <c r="AL39" s="153">
        <v>0.6369602742428867</v>
      </c>
      <c r="AM39" s="153">
        <v>0.62513354334385018</v>
      </c>
    </row>
    <row r="40" spans="2:39" ht="14.25" customHeight="1" outlineLevel="1" x14ac:dyDescent="0.25">
      <c r="B40" s="84" t="str">
        <f>+rawCat!B38</f>
        <v>Oil Tanker</v>
      </c>
      <c r="C40" s="84" t="str">
        <f>+rawCat!C38</f>
        <v>(DWT) &gt;200,000</v>
      </c>
      <c r="D40" s="156">
        <v>0.93276414087513349</v>
      </c>
      <c r="E40" s="156">
        <v>0.97118463180362868</v>
      </c>
      <c r="F40" s="156">
        <v>1.0096051227321239</v>
      </c>
      <c r="G40" s="153">
        <v>1</v>
      </c>
      <c r="H40" s="153">
        <v>0.98800768734149158</v>
      </c>
      <c r="I40" s="153">
        <v>0.97601537468297861</v>
      </c>
      <c r="J40" s="153">
        <v>0.96402306202446475</v>
      </c>
      <c r="K40" s="153">
        <v>0.95203074936595078</v>
      </c>
      <c r="L40" s="153">
        <v>0.94003843670743692</v>
      </c>
      <c r="M40" s="153">
        <v>0.92804612404892295</v>
      </c>
      <c r="N40" s="153">
        <v>0.91605381139040898</v>
      </c>
      <c r="O40" s="153">
        <v>0.90864291000748421</v>
      </c>
      <c r="P40" s="153">
        <v>0.90123200862455943</v>
      </c>
      <c r="Q40" s="153">
        <v>0.89382110724163466</v>
      </c>
      <c r="R40" s="153">
        <v>0.88641020585871</v>
      </c>
      <c r="S40" s="153">
        <v>0.87899930447578511</v>
      </c>
      <c r="T40" s="153">
        <v>0.87180038940815741</v>
      </c>
      <c r="U40" s="153">
        <v>0.8646014743405297</v>
      </c>
      <c r="V40" s="153">
        <v>0.85740255927290199</v>
      </c>
      <c r="W40" s="153">
        <v>0.85020364420527428</v>
      </c>
      <c r="X40" s="153">
        <v>0.84300472913764679</v>
      </c>
      <c r="Y40" s="153">
        <v>0.82507612504973438</v>
      </c>
      <c r="Z40" s="153">
        <v>0.80714752096182207</v>
      </c>
      <c r="AA40" s="153">
        <v>0.78921891687390966</v>
      </c>
      <c r="AB40" s="153">
        <v>0.77129031278599736</v>
      </c>
      <c r="AC40" s="153">
        <v>0.75336170869808494</v>
      </c>
      <c r="AD40" s="153">
        <v>0.73954280652627424</v>
      </c>
      <c r="AE40" s="153">
        <v>0.72572390435446366</v>
      </c>
      <c r="AF40" s="153">
        <v>0.71190500218265296</v>
      </c>
      <c r="AG40" s="153">
        <v>0.69808610001084237</v>
      </c>
      <c r="AH40" s="153">
        <v>0.68426719783903189</v>
      </c>
      <c r="AI40" s="153">
        <v>0.6724404669399956</v>
      </c>
      <c r="AJ40" s="153">
        <v>0.6606137360409593</v>
      </c>
      <c r="AK40" s="153">
        <v>0.648787005141923</v>
      </c>
      <c r="AL40" s="153">
        <v>0.6369602742428867</v>
      </c>
      <c r="AM40" s="153">
        <v>0.62513354334385018</v>
      </c>
    </row>
    <row r="41" spans="2:39" ht="14.25" customHeight="1" outlineLevel="1" x14ac:dyDescent="0.25">
      <c r="B41" s="84" t="str">
        <f>+rawCat!B39</f>
        <v>Other Liquids Tankers</v>
      </c>
      <c r="C41" s="84" t="str">
        <f>+rawCat!C39</f>
        <v>(DWT) 0 - 999</v>
      </c>
      <c r="D41" s="156">
        <v>0.93276414087513349</v>
      </c>
      <c r="E41" s="156">
        <v>0.97118463180362868</v>
      </c>
      <c r="F41" s="156">
        <v>1.0096051227321239</v>
      </c>
      <c r="G41" s="153">
        <v>1</v>
      </c>
      <c r="H41" s="153">
        <v>0.98800768734149158</v>
      </c>
      <c r="I41" s="153">
        <v>0.97601537468297861</v>
      </c>
      <c r="J41" s="153">
        <v>0.96402306202446475</v>
      </c>
      <c r="K41" s="153">
        <v>0.95203074936595078</v>
      </c>
      <c r="L41" s="153">
        <v>0.94003843670743692</v>
      </c>
      <c r="M41" s="153">
        <v>0.92804612404892295</v>
      </c>
      <c r="N41" s="153">
        <v>0.91605381139040898</v>
      </c>
      <c r="O41" s="153">
        <v>0.90864291000748421</v>
      </c>
      <c r="P41" s="153">
        <v>0.90123200862455943</v>
      </c>
      <c r="Q41" s="153">
        <v>0.89382110724163466</v>
      </c>
      <c r="R41" s="153">
        <v>0.88641020585871</v>
      </c>
      <c r="S41" s="153">
        <v>0.87899930447578511</v>
      </c>
      <c r="T41" s="153">
        <v>0.87180038940815741</v>
      </c>
      <c r="U41" s="153">
        <v>0.8646014743405297</v>
      </c>
      <c r="V41" s="153">
        <v>0.85740255927290199</v>
      </c>
      <c r="W41" s="153">
        <v>0.85020364420527428</v>
      </c>
      <c r="X41" s="153">
        <v>0.84300472913764679</v>
      </c>
      <c r="Y41" s="153">
        <v>0.82507612504973438</v>
      </c>
      <c r="Z41" s="153">
        <v>0.80714752096182207</v>
      </c>
      <c r="AA41" s="153">
        <v>0.78921891687390966</v>
      </c>
      <c r="AB41" s="153">
        <v>0.77129031278599736</v>
      </c>
      <c r="AC41" s="153">
        <v>0.75336170869808494</v>
      </c>
      <c r="AD41" s="153">
        <v>0.73954280652627424</v>
      </c>
      <c r="AE41" s="153">
        <v>0.72572390435446366</v>
      </c>
      <c r="AF41" s="153">
        <v>0.71190500218265296</v>
      </c>
      <c r="AG41" s="153">
        <v>0.69808610001084237</v>
      </c>
      <c r="AH41" s="153">
        <v>0.68426719783903189</v>
      </c>
      <c r="AI41" s="153">
        <v>0.6724404669399956</v>
      </c>
      <c r="AJ41" s="153">
        <v>0.6606137360409593</v>
      </c>
      <c r="AK41" s="153">
        <v>0.648787005141923</v>
      </c>
      <c r="AL41" s="153">
        <v>0.6369602742428867</v>
      </c>
      <c r="AM41" s="153">
        <v>0.62513354334385018</v>
      </c>
    </row>
    <row r="42" spans="2:39" ht="14.25" customHeight="1" outlineLevel="1" x14ac:dyDescent="0.25">
      <c r="B42" s="84" t="str">
        <f>+rawCat!B40</f>
        <v>Other Liquids Tankers</v>
      </c>
      <c r="C42" s="84" t="str">
        <f>+rawCat!C40</f>
        <v>(DWT) &gt;1,000</v>
      </c>
      <c r="D42" s="156">
        <v>0.93276414087513349</v>
      </c>
      <c r="E42" s="156">
        <v>0.97118463180362868</v>
      </c>
      <c r="F42" s="156">
        <v>1.0096051227321239</v>
      </c>
      <c r="G42" s="153">
        <v>1</v>
      </c>
      <c r="H42" s="153">
        <v>0.98800768734149158</v>
      </c>
      <c r="I42" s="153">
        <v>0.97601537468297861</v>
      </c>
      <c r="J42" s="153">
        <v>0.96402306202446475</v>
      </c>
      <c r="K42" s="153">
        <v>0.95203074936595078</v>
      </c>
      <c r="L42" s="153">
        <v>0.94003843670743692</v>
      </c>
      <c r="M42" s="153">
        <v>0.92804612404892295</v>
      </c>
      <c r="N42" s="153">
        <v>0.91605381139040898</v>
      </c>
      <c r="O42" s="153">
        <v>0.90864291000748421</v>
      </c>
      <c r="P42" s="153">
        <v>0.90123200862455943</v>
      </c>
      <c r="Q42" s="153">
        <v>0.89382110724163466</v>
      </c>
      <c r="R42" s="153">
        <v>0.88641020585871</v>
      </c>
      <c r="S42" s="153">
        <v>0.87899930447578511</v>
      </c>
      <c r="T42" s="153">
        <v>0.87180038940815741</v>
      </c>
      <c r="U42" s="153">
        <v>0.8646014743405297</v>
      </c>
      <c r="V42" s="153">
        <v>0.85740255927290199</v>
      </c>
      <c r="W42" s="153">
        <v>0.85020364420527428</v>
      </c>
      <c r="X42" s="153">
        <v>0.84300472913764679</v>
      </c>
      <c r="Y42" s="153">
        <v>0.82507612504973438</v>
      </c>
      <c r="Z42" s="153">
        <v>0.80714752096182207</v>
      </c>
      <c r="AA42" s="153">
        <v>0.78921891687390966</v>
      </c>
      <c r="AB42" s="153">
        <v>0.77129031278599736</v>
      </c>
      <c r="AC42" s="153">
        <v>0.75336170869808494</v>
      </c>
      <c r="AD42" s="153">
        <v>0.73954280652627424</v>
      </c>
      <c r="AE42" s="153">
        <v>0.72572390435446366</v>
      </c>
      <c r="AF42" s="153">
        <v>0.71190500218265296</v>
      </c>
      <c r="AG42" s="153">
        <v>0.69808610001084237</v>
      </c>
      <c r="AH42" s="153">
        <v>0.68426719783903189</v>
      </c>
      <c r="AI42" s="153">
        <v>0.6724404669399956</v>
      </c>
      <c r="AJ42" s="153">
        <v>0.6606137360409593</v>
      </c>
      <c r="AK42" s="153">
        <v>0.648787005141923</v>
      </c>
      <c r="AL42" s="153">
        <v>0.6369602742428867</v>
      </c>
      <c r="AM42" s="153">
        <v>0.62513354334385018</v>
      </c>
    </row>
    <row r="43" spans="2:39" ht="14.25" customHeight="1" outlineLevel="1" x14ac:dyDescent="0.25">
      <c r="B43" s="84" t="str">
        <f>+rawCat!B41</f>
        <v>Ferry Passenger Only</v>
      </c>
      <c r="C43" s="84" t="str">
        <f>+rawCat!C41</f>
        <v>(GT) 0 - 299</v>
      </c>
      <c r="D43" s="156">
        <v>0.93276414087513349</v>
      </c>
      <c r="E43" s="156">
        <v>0.97118463180362868</v>
      </c>
      <c r="F43" s="156">
        <v>1.0096051227321239</v>
      </c>
      <c r="G43" s="153">
        <v>1</v>
      </c>
      <c r="H43" s="153">
        <v>0.98800768734149158</v>
      </c>
      <c r="I43" s="153">
        <v>0.97601537468297861</v>
      </c>
      <c r="J43" s="153">
        <v>0.96402306202446475</v>
      </c>
      <c r="K43" s="153">
        <v>0.95203074936595078</v>
      </c>
      <c r="L43" s="153">
        <v>0.94003843670743692</v>
      </c>
      <c r="M43" s="153">
        <v>0.92804612404892295</v>
      </c>
      <c r="N43" s="153">
        <v>0.91605381139040898</v>
      </c>
      <c r="O43" s="153">
        <v>0.90864291000748421</v>
      </c>
      <c r="P43" s="153">
        <v>0.90123200862455943</v>
      </c>
      <c r="Q43" s="153">
        <v>0.89382110724163466</v>
      </c>
      <c r="R43" s="153">
        <v>0.88641020585871</v>
      </c>
      <c r="S43" s="153">
        <v>0.87899930447578511</v>
      </c>
      <c r="T43" s="153">
        <v>0.87180038940815741</v>
      </c>
      <c r="U43" s="153">
        <v>0.8646014743405297</v>
      </c>
      <c r="V43" s="153">
        <v>0.85740255927290199</v>
      </c>
      <c r="W43" s="153">
        <v>0.85020364420527428</v>
      </c>
      <c r="X43" s="153">
        <v>0.84300472913764679</v>
      </c>
      <c r="Y43" s="153">
        <v>0.82507612504973438</v>
      </c>
      <c r="Z43" s="153">
        <v>0.80714752096182207</v>
      </c>
      <c r="AA43" s="153">
        <v>0.78921891687390966</v>
      </c>
      <c r="AB43" s="153">
        <v>0.77129031278599736</v>
      </c>
      <c r="AC43" s="153">
        <v>0.75336170869808494</v>
      </c>
      <c r="AD43" s="153">
        <v>0.73954280652627424</v>
      </c>
      <c r="AE43" s="153">
        <v>0.72572390435446366</v>
      </c>
      <c r="AF43" s="153">
        <v>0.71190500218265296</v>
      </c>
      <c r="AG43" s="153">
        <v>0.69808610001084237</v>
      </c>
      <c r="AH43" s="153">
        <v>0.68426719783903189</v>
      </c>
      <c r="AI43" s="153">
        <v>0.6724404669399956</v>
      </c>
      <c r="AJ43" s="153">
        <v>0.6606137360409593</v>
      </c>
      <c r="AK43" s="153">
        <v>0.648787005141923</v>
      </c>
      <c r="AL43" s="153">
        <v>0.6369602742428867</v>
      </c>
      <c r="AM43" s="153">
        <v>0.62513354334385018</v>
      </c>
    </row>
    <row r="44" spans="2:39" ht="14.25" customHeight="1" outlineLevel="1" x14ac:dyDescent="0.25">
      <c r="B44" s="84" t="str">
        <f>+rawCat!B42</f>
        <v>Ferry Passenger Only</v>
      </c>
      <c r="C44" s="84" t="str">
        <f>+rawCat!C42</f>
        <v>(GT) 300 - 999</v>
      </c>
      <c r="D44" s="156">
        <v>0.93276414087513349</v>
      </c>
      <c r="E44" s="156">
        <v>0.97118463180362868</v>
      </c>
      <c r="F44" s="156">
        <v>1.0096051227321239</v>
      </c>
      <c r="G44" s="153">
        <v>1</v>
      </c>
      <c r="H44" s="153">
        <v>0.98800768734149158</v>
      </c>
      <c r="I44" s="153">
        <v>0.97601537468297861</v>
      </c>
      <c r="J44" s="153">
        <v>0.96402306202446475</v>
      </c>
      <c r="K44" s="153">
        <v>0.95203074936595078</v>
      </c>
      <c r="L44" s="153">
        <v>0.94003843670743692</v>
      </c>
      <c r="M44" s="153">
        <v>0.92804612404892295</v>
      </c>
      <c r="N44" s="153">
        <v>0.91605381139040898</v>
      </c>
      <c r="O44" s="153">
        <v>0.90864291000748421</v>
      </c>
      <c r="P44" s="153">
        <v>0.90123200862455943</v>
      </c>
      <c r="Q44" s="153">
        <v>0.89382110724163466</v>
      </c>
      <c r="R44" s="153">
        <v>0.88641020585871</v>
      </c>
      <c r="S44" s="153">
        <v>0.87899930447578511</v>
      </c>
      <c r="T44" s="153">
        <v>0.87180038940815741</v>
      </c>
      <c r="U44" s="153">
        <v>0.8646014743405297</v>
      </c>
      <c r="V44" s="153">
        <v>0.85740255927290199</v>
      </c>
      <c r="W44" s="153">
        <v>0.85020364420527428</v>
      </c>
      <c r="X44" s="153">
        <v>0.84300472913764679</v>
      </c>
      <c r="Y44" s="153">
        <v>0.82507612504973438</v>
      </c>
      <c r="Z44" s="153">
        <v>0.80714752096182207</v>
      </c>
      <c r="AA44" s="153">
        <v>0.78921891687390966</v>
      </c>
      <c r="AB44" s="153">
        <v>0.77129031278599736</v>
      </c>
      <c r="AC44" s="153">
        <v>0.75336170869808494</v>
      </c>
      <c r="AD44" s="153">
        <v>0.73954280652627424</v>
      </c>
      <c r="AE44" s="153">
        <v>0.72572390435446366</v>
      </c>
      <c r="AF44" s="153">
        <v>0.71190500218265296</v>
      </c>
      <c r="AG44" s="153">
        <v>0.69808610001084237</v>
      </c>
      <c r="AH44" s="153">
        <v>0.68426719783903189</v>
      </c>
      <c r="AI44" s="153">
        <v>0.6724404669399956</v>
      </c>
      <c r="AJ44" s="153">
        <v>0.6606137360409593</v>
      </c>
      <c r="AK44" s="153">
        <v>0.648787005141923</v>
      </c>
      <c r="AL44" s="153">
        <v>0.6369602742428867</v>
      </c>
      <c r="AM44" s="153">
        <v>0.62513354334385018</v>
      </c>
    </row>
    <row r="45" spans="2:39" ht="14.25" customHeight="1" outlineLevel="1" x14ac:dyDescent="0.25">
      <c r="B45" s="84" t="str">
        <f>+rawCat!B43</f>
        <v>Ferry Passenger Only</v>
      </c>
      <c r="C45" s="84" t="str">
        <f>+rawCat!C43</f>
        <v>(GT) 1,000 - 1,999</v>
      </c>
      <c r="D45" s="156">
        <v>0.93276414087513349</v>
      </c>
      <c r="E45" s="156">
        <v>0.97118463180362868</v>
      </c>
      <c r="F45" s="156">
        <v>1.0096051227321239</v>
      </c>
      <c r="G45" s="153">
        <v>1</v>
      </c>
      <c r="H45" s="153">
        <v>0.98800768734149158</v>
      </c>
      <c r="I45" s="153">
        <v>0.97601537468297861</v>
      </c>
      <c r="J45" s="153">
        <v>0.96402306202446475</v>
      </c>
      <c r="K45" s="153">
        <v>0.95203074936595078</v>
      </c>
      <c r="L45" s="153">
        <v>0.94003843670743692</v>
      </c>
      <c r="M45" s="153">
        <v>0.92804612404892295</v>
      </c>
      <c r="N45" s="153">
        <v>0.91605381139040898</v>
      </c>
      <c r="O45" s="153">
        <v>0.90864291000748421</v>
      </c>
      <c r="P45" s="153">
        <v>0.90123200862455943</v>
      </c>
      <c r="Q45" s="153">
        <v>0.89382110724163466</v>
      </c>
      <c r="R45" s="153">
        <v>0.88641020585871</v>
      </c>
      <c r="S45" s="153">
        <v>0.87899930447578511</v>
      </c>
      <c r="T45" s="153">
        <v>0.87180038940815741</v>
      </c>
      <c r="U45" s="153">
        <v>0.8646014743405297</v>
      </c>
      <c r="V45" s="153">
        <v>0.85740255927290199</v>
      </c>
      <c r="W45" s="153">
        <v>0.85020364420527428</v>
      </c>
      <c r="X45" s="153">
        <v>0.84300472913764679</v>
      </c>
      <c r="Y45" s="153">
        <v>0.82507612504973438</v>
      </c>
      <c r="Z45" s="153">
        <v>0.80714752096182207</v>
      </c>
      <c r="AA45" s="153">
        <v>0.78921891687390966</v>
      </c>
      <c r="AB45" s="153">
        <v>0.77129031278599736</v>
      </c>
      <c r="AC45" s="153">
        <v>0.75336170869808494</v>
      </c>
      <c r="AD45" s="153">
        <v>0.73954280652627424</v>
      </c>
      <c r="AE45" s="153">
        <v>0.72572390435446366</v>
      </c>
      <c r="AF45" s="153">
        <v>0.71190500218265296</v>
      </c>
      <c r="AG45" s="153">
        <v>0.69808610001084237</v>
      </c>
      <c r="AH45" s="153">
        <v>0.68426719783903189</v>
      </c>
      <c r="AI45" s="153">
        <v>0.6724404669399956</v>
      </c>
      <c r="AJ45" s="153">
        <v>0.6606137360409593</v>
      </c>
      <c r="AK45" s="153">
        <v>0.648787005141923</v>
      </c>
      <c r="AL45" s="153">
        <v>0.6369602742428867</v>
      </c>
      <c r="AM45" s="153">
        <v>0.62513354334385018</v>
      </c>
    </row>
    <row r="46" spans="2:39" ht="14.25" customHeight="1" outlineLevel="1" x14ac:dyDescent="0.25">
      <c r="B46" s="84" t="str">
        <f>+rawCat!B44</f>
        <v>Ferry Passenger Only</v>
      </c>
      <c r="C46" s="84" t="str">
        <f>+rawCat!C44</f>
        <v>(GT) &gt;2,000</v>
      </c>
      <c r="D46" s="156">
        <v>0.93276414087513349</v>
      </c>
      <c r="E46" s="156">
        <v>0.97118463180362868</v>
      </c>
      <c r="F46" s="156">
        <v>1.0096051227321239</v>
      </c>
      <c r="G46" s="153">
        <v>1</v>
      </c>
      <c r="H46" s="153">
        <v>0.98800768734149158</v>
      </c>
      <c r="I46" s="153">
        <v>0.97601537468297861</v>
      </c>
      <c r="J46" s="153">
        <v>0.96402306202446475</v>
      </c>
      <c r="K46" s="153">
        <v>0.95203074936595078</v>
      </c>
      <c r="L46" s="153">
        <v>0.94003843670743692</v>
      </c>
      <c r="M46" s="153">
        <v>0.92804612404892295</v>
      </c>
      <c r="N46" s="153">
        <v>0.91605381139040898</v>
      </c>
      <c r="O46" s="153">
        <v>0.90864291000748421</v>
      </c>
      <c r="P46" s="153">
        <v>0.90123200862455943</v>
      </c>
      <c r="Q46" s="153">
        <v>0.89382110724163466</v>
      </c>
      <c r="R46" s="153">
        <v>0.88641020585871</v>
      </c>
      <c r="S46" s="153">
        <v>0.87899930447578511</v>
      </c>
      <c r="T46" s="153">
        <v>0.87180038940815741</v>
      </c>
      <c r="U46" s="153">
        <v>0.8646014743405297</v>
      </c>
      <c r="V46" s="153">
        <v>0.85740255927290199</v>
      </c>
      <c r="W46" s="153">
        <v>0.85020364420527428</v>
      </c>
      <c r="X46" s="153">
        <v>0.84300472913764679</v>
      </c>
      <c r="Y46" s="153">
        <v>0.82507612504973438</v>
      </c>
      <c r="Z46" s="153">
        <v>0.80714752096182207</v>
      </c>
      <c r="AA46" s="153">
        <v>0.78921891687390966</v>
      </c>
      <c r="AB46" s="153">
        <v>0.77129031278599736</v>
      </c>
      <c r="AC46" s="153">
        <v>0.75336170869808494</v>
      </c>
      <c r="AD46" s="153">
        <v>0.73954280652627424</v>
      </c>
      <c r="AE46" s="153">
        <v>0.72572390435446366</v>
      </c>
      <c r="AF46" s="153">
        <v>0.71190500218265296</v>
      </c>
      <c r="AG46" s="153">
        <v>0.69808610001084237</v>
      </c>
      <c r="AH46" s="153">
        <v>0.68426719783903189</v>
      </c>
      <c r="AI46" s="153">
        <v>0.6724404669399956</v>
      </c>
      <c r="AJ46" s="153">
        <v>0.6606137360409593</v>
      </c>
      <c r="AK46" s="153">
        <v>0.648787005141923</v>
      </c>
      <c r="AL46" s="153">
        <v>0.6369602742428867</v>
      </c>
      <c r="AM46" s="153">
        <v>0.62513354334385018</v>
      </c>
    </row>
    <row r="47" spans="2:39" ht="14.25" customHeight="1" outlineLevel="1" x14ac:dyDescent="0.25">
      <c r="B47" s="84" t="str">
        <f>+rawCat!B45</f>
        <v>Cruise</v>
      </c>
      <c r="C47" s="84" t="str">
        <f>+rawCat!C45</f>
        <v>(GT) 0 - 1 999</v>
      </c>
      <c r="D47" s="156">
        <v>0.93276414087513349</v>
      </c>
      <c r="E47" s="156">
        <v>0.97118463180362868</v>
      </c>
      <c r="F47" s="156">
        <v>1.0096051227321239</v>
      </c>
      <c r="G47" s="153">
        <v>1</v>
      </c>
      <c r="H47" s="153">
        <v>0.98800768734149158</v>
      </c>
      <c r="I47" s="153">
        <v>0.97601537468297861</v>
      </c>
      <c r="J47" s="153">
        <v>0.96402306202446475</v>
      </c>
      <c r="K47" s="153">
        <v>0.95203074936595078</v>
      </c>
      <c r="L47" s="153">
        <v>0.94003843670743692</v>
      </c>
      <c r="M47" s="153">
        <v>0.92804612404892295</v>
      </c>
      <c r="N47" s="153">
        <v>0.91605381139040898</v>
      </c>
      <c r="O47" s="153">
        <v>0.90864291000748421</v>
      </c>
      <c r="P47" s="153">
        <v>0.90123200862455943</v>
      </c>
      <c r="Q47" s="153">
        <v>0.89382110724163466</v>
      </c>
      <c r="R47" s="153">
        <v>0.88641020585871</v>
      </c>
      <c r="S47" s="153">
        <v>0.87899930447578511</v>
      </c>
      <c r="T47" s="153">
        <v>0.87180038940815741</v>
      </c>
      <c r="U47" s="153">
        <v>0.8646014743405297</v>
      </c>
      <c r="V47" s="153">
        <v>0.85740255927290199</v>
      </c>
      <c r="W47" s="153">
        <v>0.85020364420527428</v>
      </c>
      <c r="X47" s="153">
        <v>0.84300472913764679</v>
      </c>
      <c r="Y47" s="153">
        <v>0.82507612504973438</v>
      </c>
      <c r="Z47" s="153">
        <v>0.80714752096182207</v>
      </c>
      <c r="AA47" s="153">
        <v>0.78921891687390966</v>
      </c>
      <c r="AB47" s="153">
        <v>0.77129031278599736</v>
      </c>
      <c r="AC47" s="153">
        <v>0.75336170869808494</v>
      </c>
      <c r="AD47" s="153">
        <v>0.73954280652627424</v>
      </c>
      <c r="AE47" s="153">
        <v>0.72572390435446366</v>
      </c>
      <c r="AF47" s="153">
        <v>0.71190500218265296</v>
      </c>
      <c r="AG47" s="153">
        <v>0.69808610001084237</v>
      </c>
      <c r="AH47" s="153">
        <v>0.68426719783903189</v>
      </c>
      <c r="AI47" s="153">
        <v>0.6724404669399956</v>
      </c>
      <c r="AJ47" s="153">
        <v>0.6606137360409593</v>
      </c>
      <c r="AK47" s="153">
        <v>0.648787005141923</v>
      </c>
      <c r="AL47" s="153">
        <v>0.6369602742428867</v>
      </c>
      <c r="AM47" s="153">
        <v>0.62513354334385018</v>
      </c>
    </row>
    <row r="48" spans="2:39" ht="14.25" customHeight="1" outlineLevel="1" x14ac:dyDescent="0.25">
      <c r="B48" s="84" t="str">
        <f>+rawCat!B46</f>
        <v>Cruise</v>
      </c>
      <c r="C48" s="84" t="str">
        <f>+rawCat!C46</f>
        <v>(GT) 2,000 - 9,999</v>
      </c>
      <c r="D48" s="156">
        <v>0.93276414087513349</v>
      </c>
      <c r="E48" s="156">
        <v>0.97118463180362868</v>
      </c>
      <c r="F48" s="156">
        <v>1.0096051227321239</v>
      </c>
      <c r="G48" s="153">
        <v>1</v>
      </c>
      <c r="H48" s="153">
        <v>0.98800768734149158</v>
      </c>
      <c r="I48" s="153">
        <v>0.97601537468297861</v>
      </c>
      <c r="J48" s="153">
        <v>0.96402306202446475</v>
      </c>
      <c r="K48" s="153">
        <v>0.95203074936595078</v>
      </c>
      <c r="L48" s="153">
        <v>0.94003843670743692</v>
      </c>
      <c r="M48" s="153">
        <v>0.92804612404892295</v>
      </c>
      <c r="N48" s="153">
        <v>0.91605381139040898</v>
      </c>
      <c r="O48" s="153">
        <v>0.90864291000748421</v>
      </c>
      <c r="P48" s="153">
        <v>0.90123200862455943</v>
      </c>
      <c r="Q48" s="153">
        <v>0.89382110724163466</v>
      </c>
      <c r="R48" s="153">
        <v>0.88641020585871</v>
      </c>
      <c r="S48" s="153">
        <v>0.87899930447578511</v>
      </c>
      <c r="T48" s="153">
        <v>0.87180038940815741</v>
      </c>
      <c r="U48" s="153">
        <v>0.8646014743405297</v>
      </c>
      <c r="V48" s="153">
        <v>0.85740255927290199</v>
      </c>
      <c r="W48" s="153">
        <v>0.85020364420527428</v>
      </c>
      <c r="X48" s="153">
        <v>0.84300472913764679</v>
      </c>
      <c r="Y48" s="153">
        <v>0.82507612504973438</v>
      </c>
      <c r="Z48" s="153">
        <v>0.80714752096182207</v>
      </c>
      <c r="AA48" s="153">
        <v>0.78921891687390966</v>
      </c>
      <c r="AB48" s="153">
        <v>0.77129031278599736</v>
      </c>
      <c r="AC48" s="153">
        <v>0.75336170869808494</v>
      </c>
      <c r="AD48" s="153">
        <v>0.73954280652627424</v>
      </c>
      <c r="AE48" s="153">
        <v>0.72572390435446366</v>
      </c>
      <c r="AF48" s="153">
        <v>0.71190500218265296</v>
      </c>
      <c r="AG48" s="153">
        <v>0.69808610001084237</v>
      </c>
      <c r="AH48" s="153">
        <v>0.68426719783903189</v>
      </c>
      <c r="AI48" s="153">
        <v>0.6724404669399956</v>
      </c>
      <c r="AJ48" s="153">
        <v>0.6606137360409593</v>
      </c>
      <c r="AK48" s="153">
        <v>0.648787005141923</v>
      </c>
      <c r="AL48" s="153">
        <v>0.6369602742428867</v>
      </c>
      <c r="AM48" s="153">
        <v>0.62513354334385018</v>
      </c>
    </row>
    <row r="49" spans="2:39" ht="14.25" customHeight="1" outlineLevel="1" x14ac:dyDescent="0.25">
      <c r="B49" s="84" t="str">
        <f>+rawCat!B47</f>
        <v>Cruise</v>
      </c>
      <c r="C49" s="84" t="str">
        <f>+rawCat!C47</f>
        <v>(GT) 10,000 - 59,999</v>
      </c>
      <c r="D49" s="156">
        <v>0.93276414087513349</v>
      </c>
      <c r="E49" s="156">
        <v>0.97118463180362868</v>
      </c>
      <c r="F49" s="156">
        <v>1.0096051227321239</v>
      </c>
      <c r="G49" s="153">
        <v>1</v>
      </c>
      <c r="H49" s="153">
        <v>0.98800768734149158</v>
      </c>
      <c r="I49" s="153">
        <v>0.97601537468297861</v>
      </c>
      <c r="J49" s="153">
        <v>0.96402306202446475</v>
      </c>
      <c r="K49" s="153">
        <v>0.95203074936595078</v>
      </c>
      <c r="L49" s="153">
        <v>0.94003843670743692</v>
      </c>
      <c r="M49" s="153">
        <v>0.92804612404892295</v>
      </c>
      <c r="N49" s="153">
        <v>0.91605381139040898</v>
      </c>
      <c r="O49" s="153">
        <v>0.90864291000748421</v>
      </c>
      <c r="P49" s="153">
        <v>0.90123200862455943</v>
      </c>
      <c r="Q49" s="153">
        <v>0.89382110724163466</v>
      </c>
      <c r="R49" s="153">
        <v>0.88641020585871</v>
      </c>
      <c r="S49" s="153">
        <v>0.87899930447578511</v>
      </c>
      <c r="T49" s="153">
        <v>0.87180038940815741</v>
      </c>
      <c r="U49" s="153">
        <v>0.8646014743405297</v>
      </c>
      <c r="V49" s="153">
        <v>0.85740255927290199</v>
      </c>
      <c r="W49" s="153">
        <v>0.85020364420527428</v>
      </c>
      <c r="X49" s="153">
        <v>0.84300472913764679</v>
      </c>
      <c r="Y49" s="153">
        <v>0.82507612504973438</v>
      </c>
      <c r="Z49" s="153">
        <v>0.80714752096182207</v>
      </c>
      <c r="AA49" s="153">
        <v>0.78921891687390966</v>
      </c>
      <c r="AB49" s="153">
        <v>0.77129031278599736</v>
      </c>
      <c r="AC49" s="153">
        <v>0.75336170869808494</v>
      </c>
      <c r="AD49" s="153">
        <v>0.73954280652627424</v>
      </c>
      <c r="AE49" s="153">
        <v>0.72572390435446366</v>
      </c>
      <c r="AF49" s="153">
        <v>0.71190500218265296</v>
      </c>
      <c r="AG49" s="153">
        <v>0.69808610001084237</v>
      </c>
      <c r="AH49" s="153">
        <v>0.68426719783903189</v>
      </c>
      <c r="AI49" s="153">
        <v>0.6724404669399956</v>
      </c>
      <c r="AJ49" s="153">
        <v>0.6606137360409593</v>
      </c>
      <c r="AK49" s="153">
        <v>0.648787005141923</v>
      </c>
      <c r="AL49" s="153">
        <v>0.6369602742428867</v>
      </c>
      <c r="AM49" s="153">
        <v>0.62513354334385018</v>
      </c>
    </row>
    <row r="50" spans="2:39" ht="14.25" customHeight="1" outlineLevel="1" x14ac:dyDescent="0.25">
      <c r="B50" s="84" t="str">
        <f>+rawCat!B48</f>
        <v>Cruise</v>
      </c>
      <c r="C50" s="84" t="str">
        <f>+rawCat!C48</f>
        <v>(GT) 60,000 - 99,999</v>
      </c>
      <c r="D50" s="156">
        <v>0.93276414087513349</v>
      </c>
      <c r="E50" s="156">
        <v>0.97118463180362868</v>
      </c>
      <c r="F50" s="156">
        <v>1.0096051227321239</v>
      </c>
      <c r="G50" s="153">
        <v>1</v>
      </c>
      <c r="H50" s="153">
        <v>0.98800768734149158</v>
      </c>
      <c r="I50" s="153">
        <v>0.97601537468297861</v>
      </c>
      <c r="J50" s="153">
        <v>0.96402306202446475</v>
      </c>
      <c r="K50" s="153">
        <v>0.95203074936595078</v>
      </c>
      <c r="L50" s="153">
        <v>0.94003843670743692</v>
      </c>
      <c r="M50" s="153">
        <v>0.92804612404892295</v>
      </c>
      <c r="N50" s="153">
        <v>0.91605381139040898</v>
      </c>
      <c r="O50" s="153">
        <v>0.90864291000748421</v>
      </c>
      <c r="P50" s="153">
        <v>0.90123200862455943</v>
      </c>
      <c r="Q50" s="153">
        <v>0.89382110724163466</v>
      </c>
      <c r="R50" s="153">
        <v>0.88641020585871</v>
      </c>
      <c r="S50" s="153">
        <v>0.87899930447578511</v>
      </c>
      <c r="T50" s="153">
        <v>0.87180038940815741</v>
      </c>
      <c r="U50" s="153">
        <v>0.8646014743405297</v>
      </c>
      <c r="V50" s="153">
        <v>0.85740255927290199</v>
      </c>
      <c r="W50" s="153">
        <v>0.85020364420527428</v>
      </c>
      <c r="X50" s="153">
        <v>0.84300472913764679</v>
      </c>
      <c r="Y50" s="153">
        <v>0.82507612504973438</v>
      </c>
      <c r="Z50" s="153">
        <v>0.80714752096182207</v>
      </c>
      <c r="AA50" s="153">
        <v>0.78921891687390966</v>
      </c>
      <c r="AB50" s="153">
        <v>0.77129031278599736</v>
      </c>
      <c r="AC50" s="153">
        <v>0.75336170869808494</v>
      </c>
      <c r="AD50" s="153">
        <v>0.73954280652627424</v>
      </c>
      <c r="AE50" s="153">
        <v>0.72572390435446366</v>
      </c>
      <c r="AF50" s="153">
        <v>0.71190500218265296</v>
      </c>
      <c r="AG50" s="153">
        <v>0.69808610001084237</v>
      </c>
      <c r="AH50" s="153">
        <v>0.68426719783903189</v>
      </c>
      <c r="AI50" s="153">
        <v>0.6724404669399956</v>
      </c>
      <c r="AJ50" s="153">
        <v>0.6606137360409593</v>
      </c>
      <c r="AK50" s="153">
        <v>0.648787005141923</v>
      </c>
      <c r="AL50" s="153">
        <v>0.6369602742428867</v>
      </c>
      <c r="AM50" s="153">
        <v>0.62513354334385018</v>
      </c>
    </row>
    <row r="51" spans="2:39" ht="14.25" customHeight="1" outlineLevel="1" x14ac:dyDescent="0.25">
      <c r="B51" s="84" t="str">
        <f>+rawCat!B49</f>
        <v>Cruise</v>
      </c>
      <c r="C51" s="84" t="str">
        <f>+rawCat!C49</f>
        <v>(GT) 100,000 - 149,999</v>
      </c>
      <c r="D51" s="156">
        <v>0.93276414087513349</v>
      </c>
      <c r="E51" s="156">
        <v>0.97118463180362868</v>
      </c>
      <c r="F51" s="156">
        <v>1.0096051227321239</v>
      </c>
      <c r="G51" s="153">
        <v>1</v>
      </c>
      <c r="H51" s="153">
        <v>0.98800768734149158</v>
      </c>
      <c r="I51" s="153">
        <v>0.97601537468297861</v>
      </c>
      <c r="J51" s="153">
        <v>0.96402306202446475</v>
      </c>
      <c r="K51" s="153">
        <v>0.95203074936595078</v>
      </c>
      <c r="L51" s="153">
        <v>0.94003843670743692</v>
      </c>
      <c r="M51" s="153">
        <v>0.92804612404892295</v>
      </c>
      <c r="N51" s="153">
        <v>0.91605381139040898</v>
      </c>
      <c r="O51" s="153">
        <v>0.90864291000748421</v>
      </c>
      <c r="P51" s="153">
        <v>0.90123200862455943</v>
      </c>
      <c r="Q51" s="153">
        <v>0.89382110724163466</v>
      </c>
      <c r="R51" s="153">
        <v>0.88641020585871</v>
      </c>
      <c r="S51" s="153">
        <v>0.87899930447578511</v>
      </c>
      <c r="T51" s="153">
        <v>0.87180038940815741</v>
      </c>
      <c r="U51" s="153">
        <v>0.8646014743405297</v>
      </c>
      <c r="V51" s="153">
        <v>0.85740255927290199</v>
      </c>
      <c r="W51" s="153">
        <v>0.85020364420527428</v>
      </c>
      <c r="X51" s="153">
        <v>0.84300472913764679</v>
      </c>
      <c r="Y51" s="153">
        <v>0.82507612504973438</v>
      </c>
      <c r="Z51" s="153">
        <v>0.80714752096182207</v>
      </c>
      <c r="AA51" s="153">
        <v>0.78921891687390966</v>
      </c>
      <c r="AB51" s="153">
        <v>0.77129031278599736</v>
      </c>
      <c r="AC51" s="153">
        <v>0.75336170869808494</v>
      </c>
      <c r="AD51" s="153">
        <v>0.73954280652627424</v>
      </c>
      <c r="AE51" s="153">
        <v>0.72572390435446366</v>
      </c>
      <c r="AF51" s="153">
        <v>0.71190500218265296</v>
      </c>
      <c r="AG51" s="153">
        <v>0.69808610001084237</v>
      </c>
      <c r="AH51" s="153">
        <v>0.68426719783903189</v>
      </c>
      <c r="AI51" s="153">
        <v>0.6724404669399956</v>
      </c>
      <c r="AJ51" s="153">
        <v>0.6606137360409593</v>
      </c>
      <c r="AK51" s="153">
        <v>0.648787005141923</v>
      </c>
      <c r="AL51" s="153">
        <v>0.6369602742428867</v>
      </c>
      <c r="AM51" s="153">
        <v>0.62513354334385018</v>
      </c>
    </row>
    <row r="52" spans="2:39" ht="14.25" customHeight="1" outlineLevel="1" x14ac:dyDescent="0.25">
      <c r="B52" s="84" t="str">
        <f>+rawCat!B50</f>
        <v>Cruise</v>
      </c>
      <c r="C52" s="84" t="str">
        <f>+rawCat!C50</f>
        <v>(GT) &gt;150,000</v>
      </c>
      <c r="D52" s="156">
        <v>0.93276414087513349</v>
      </c>
      <c r="E52" s="156">
        <v>0.97118463180362868</v>
      </c>
      <c r="F52" s="156">
        <v>1.0096051227321239</v>
      </c>
      <c r="G52" s="153">
        <v>1</v>
      </c>
      <c r="H52" s="153">
        <v>0.98800768734149158</v>
      </c>
      <c r="I52" s="153">
        <v>0.97601537468297861</v>
      </c>
      <c r="J52" s="153">
        <v>0.96402306202446475</v>
      </c>
      <c r="K52" s="153">
        <v>0.95203074936595078</v>
      </c>
      <c r="L52" s="153">
        <v>0.94003843670743692</v>
      </c>
      <c r="M52" s="153">
        <v>0.92804612404892295</v>
      </c>
      <c r="N52" s="153">
        <v>0.91605381139040898</v>
      </c>
      <c r="O52" s="153">
        <v>0.90864291000748421</v>
      </c>
      <c r="P52" s="153">
        <v>0.90123200862455943</v>
      </c>
      <c r="Q52" s="153">
        <v>0.89382110724163466</v>
      </c>
      <c r="R52" s="153">
        <v>0.88641020585871</v>
      </c>
      <c r="S52" s="153">
        <v>0.87899930447578511</v>
      </c>
      <c r="T52" s="153">
        <v>0.87180038940815741</v>
      </c>
      <c r="U52" s="153">
        <v>0.8646014743405297</v>
      </c>
      <c r="V52" s="153">
        <v>0.85740255927290199</v>
      </c>
      <c r="W52" s="153">
        <v>0.85020364420527428</v>
      </c>
      <c r="X52" s="153">
        <v>0.84300472913764679</v>
      </c>
      <c r="Y52" s="153">
        <v>0.82507612504973438</v>
      </c>
      <c r="Z52" s="153">
        <v>0.80714752096182207</v>
      </c>
      <c r="AA52" s="153">
        <v>0.78921891687390966</v>
      </c>
      <c r="AB52" s="153">
        <v>0.77129031278599736</v>
      </c>
      <c r="AC52" s="153">
        <v>0.75336170869808494</v>
      </c>
      <c r="AD52" s="153">
        <v>0.73954280652627424</v>
      </c>
      <c r="AE52" s="153">
        <v>0.72572390435446366</v>
      </c>
      <c r="AF52" s="153">
        <v>0.71190500218265296</v>
      </c>
      <c r="AG52" s="153">
        <v>0.69808610001084237</v>
      </c>
      <c r="AH52" s="153">
        <v>0.68426719783903189</v>
      </c>
      <c r="AI52" s="153">
        <v>0.6724404669399956</v>
      </c>
      <c r="AJ52" s="153">
        <v>0.6606137360409593</v>
      </c>
      <c r="AK52" s="153">
        <v>0.648787005141923</v>
      </c>
      <c r="AL52" s="153">
        <v>0.6369602742428867</v>
      </c>
      <c r="AM52" s="153">
        <v>0.62513354334385018</v>
      </c>
    </row>
    <row r="53" spans="2:39" ht="14.25" customHeight="1" outlineLevel="1" x14ac:dyDescent="0.25">
      <c r="B53" s="84" t="str">
        <f>+rawCat!B51</f>
        <v>Ferry RoRo and Passenger</v>
      </c>
      <c r="C53" s="84" t="str">
        <f>+rawCat!C51</f>
        <v>(GT) 0 - 1,999</v>
      </c>
      <c r="D53" s="156">
        <v>0.93276414087513349</v>
      </c>
      <c r="E53" s="156">
        <v>0.97118463180362868</v>
      </c>
      <c r="F53" s="156">
        <v>1.0096051227321239</v>
      </c>
      <c r="G53" s="153">
        <v>1</v>
      </c>
      <c r="H53" s="153">
        <v>0.98800768734149158</v>
      </c>
      <c r="I53" s="153">
        <v>0.97601537468297861</v>
      </c>
      <c r="J53" s="153">
        <v>0.96402306202446475</v>
      </c>
      <c r="K53" s="153">
        <v>0.95203074936595078</v>
      </c>
      <c r="L53" s="153">
        <v>0.94003843670743692</v>
      </c>
      <c r="M53" s="153">
        <v>0.92804612404892295</v>
      </c>
      <c r="N53" s="153">
        <v>0.91605381139040898</v>
      </c>
      <c r="O53" s="153">
        <v>0.90864291000748421</v>
      </c>
      <c r="P53" s="153">
        <v>0.90123200862455943</v>
      </c>
      <c r="Q53" s="153">
        <v>0.89382110724163466</v>
      </c>
      <c r="R53" s="153">
        <v>0.88641020585871</v>
      </c>
      <c r="S53" s="153">
        <v>0.87899930447578511</v>
      </c>
      <c r="T53" s="153">
        <v>0.87180038940815741</v>
      </c>
      <c r="U53" s="153">
        <v>0.8646014743405297</v>
      </c>
      <c r="V53" s="153">
        <v>0.85740255927290199</v>
      </c>
      <c r="W53" s="153">
        <v>0.85020364420527428</v>
      </c>
      <c r="X53" s="153">
        <v>0.84300472913764679</v>
      </c>
      <c r="Y53" s="153">
        <v>0.82507612504973438</v>
      </c>
      <c r="Z53" s="153">
        <v>0.80714752096182207</v>
      </c>
      <c r="AA53" s="153">
        <v>0.78921891687390966</v>
      </c>
      <c r="AB53" s="153">
        <v>0.77129031278599736</v>
      </c>
      <c r="AC53" s="153">
        <v>0.75336170869808494</v>
      </c>
      <c r="AD53" s="153">
        <v>0.73954280652627424</v>
      </c>
      <c r="AE53" s="153">
        <v>0.72572390435446366</v>
      </c>
      <c r="AF53" s="153">
        <v>0.71190500218265296</v>
      </c>
      <c r="AG53" s="153">
        <v>0.69808610001084237</v>
      </c>
      <c r="AH53" s="153">
        <v>0.68426719783903189</v>
      </c>
      <c r="AI53" s="153">
        <v>0.6724404669399956</v>
      </c>
      <c r="AJ53" s="153">
        <v>0.6606137360409593</v>
      </c>
      <c r="AK53" s="153">
        <v>0.648787005141923</v>
      </c>
      <c r="AL53" s="153">
        <v>0.6369602742428867</v>
      </c>
      <c r="AM53" s="153">
        <v>0.62513354334385018</v>
      </c>
    </row>
    <row r="54" spans="2:39" ht="14.25" customHeight="1" outlineLevel="1" x14ac:dyDescent="0.25">
      <c r="B54" s="84" t="str">
        <f>+rawCat!B52</f>
        <v>Ferry RoRo and Passenger</v>
      </c>
      <c r="C54" s="84" t="str">
        <f>+rawCat!C52</f>
        <v>(GT) 2,000 - 4,999</v>
      </c>
      <c r="D54" s="156">
        <v>0.93276414087513349</v>
      </c>
      <c r="E54" s="156">
        <v>0.97118463180362868</v>
      </c>
      <c r="F54" s="156">
        <v>1.0096051227321239</v>
      </c>
      <c r="G54" s="153">
        <v>1</v>
      </c>
      <c r="H54" s="153">
        <v>0.98800768734149158</v>
      </c>
      <c r="I54" s="153">
        <v>0.97601537468297861</v>
      </c>
      <c r="J54" s="153">
        <v>0.96402306202446475</v>
      </c>
      <c r="K54" s="153">
        <v>0.95203074936595078</v>
      </c>
      <c r="L54" s="153">
        <v>0.94003843670743692</v>
      </c>
      <c r="M54" s="153">
        <v>0.92804612404892295</v>
      </c>
      <c r="N54" s="153">
        <v>0.91605381139040898</v>
      </c>
      <c r="O54" s="153">
        <v>0.90864291000748421</v>
      </c>
      <c r="P54" s="153">
        <v>0.90123200862455943</v>
      </c>
      <c r="Q54" s="153">
        <v>0.89382110724163466</v>
      </c>
      <c r="R54" s="153">
        <v>0.88641020585871</v>
      </c>
      <c r="S54" s="153">
        <v>0.87899930447578511</v>
      </c>
      <c r="T54" s="153">
        <v>0.87180038940815741</v>
      </c>
      <c r="U54" s="153">
        <v>0.8646014743405297</v>
      </c>
      <c r="V54" s="153">
        <v>0.85740255927290199</v>
      </c>
      <c r="W54" s="153">
        <v>0.85020364420527428</v>
      </c>
      <c r="X54" s="153">
        <v>0.84300472913764679</v>
      </c>
      <c r="Y54" s="153">
        <v>0.82507612504973438</v>
      </c>
      <c r="Z54" s="153">
        <v>0.80714752096182207</v>
      </c>
      <c r="AA54" s="153">
        <v>0.78921891687390966</v>
      </c>
      <c r="AB54" s="153">
        <v>0.77129031278599736</v>
      </c>
      <c r="AC54" s="153">
        <v>0.75336170869808494</v>
      </c>
      <c r="AD54" s="153">
        <v>0.73954280652627424</v>
      </c>
      <c r="AE54" s="153">
        <v>0.72572390435446366</v>
      </c>
      <c r="AF54" s="153">
        <v>0.71190500218265296</v>
      </c>
      <c r="AG54" s="153">
        <v>0.69808610001084237</v>
      </c>
      <c r="AH54" s="153">
        <v>0.68426719783903189</v>
      </c>
      <c r="AI54" s="153">
        <v>0.6724404669399956</v>
      </c>
      <c r="AJ54" s="153">
        <v>0.6606137360409593</v>
      </c>
      <c r="AK54" s="153">
        <v>0.648787005141923</v>
      </c>
      <c r="AL54" s="153">
        <v>0.6369602742428867</v>
      </c>
      <c r="AM54" s="153">
        <v>0.62513354334385018</v>
      </c>
    </row>
    <row r="55" spans="2:39" ht="14.25" customHeight="1" outlineLevel="1" x14ac:dyDescent="0.25">
      <c r="B55" s="84" t="str">
        <f>+rawCat!B53</f>
        <v>Ferry RoRo and Passenger</v>
      </c>
      <c r="C55" s="84" t="str">
        <f>+rawCat!C53</f>
        <v>(GT) 5,000 - 9,999</v>
      </c>
      <c r="D55" s="156">
        <v>0.93276414087513349</v>
      </c>
      <c r="E55" s="156">
        <v>0.97118463180362868</v>
      </c>
      <c r="F55" s="156">
        <v>1.0096051227321239</v>
      </c>
      <c r="G55" s="153">
        <v>1</v>
      </c>
      <c r="H55" s="153">
        <v>0.98800768734149158</v>
      </c>
      <c r="I55" s="153">
        <v>0.97601537468297861</v>
      </c>
      <c r="J55" s="153">
        <v>0.96402306202446475</v>
      </c>
      <c r="K55" s="153">
        <v>0.95203074936595078</v>
      </c>
      <c r="L55" s="153">
        <v>0.94003843670743692</v>
      </c>
      <c r="M55" s="153">
        <v>0.92804612404892295</v>
      </c>
      <c r="N55" s="153">
        <v>0.91605381139040898</v>
      </c>
      <c r="O55" s="153">
        <v>0.90864291000748421</v>
      </c>
      <c r="P55" s="153">
        <v>0.90123200862455943</v>
      </c>
      <c r="Q55" s="153">
        <v>0.89382110724163466</v>
      </c>
      <c r="R55" s="153">
        <v>0.88641020585871</v>
      </c>
      <c r="S55" s="153">
        <v>0.87899930447578511</v>
      </c>
      <c r="T55" s="153">
        <v>0.87180038940815741</v>
      </c>
      <c r="U55" s="153">
        <v>0.8646014743405297</v>
      </c>
      <c r="V55" s="153">
        <v>0.85740255927290199</v>
      </c>
      <c r="W55" s="153">
        <v>0.85020364420527428</v>
      </c>
      <c r="X55" s="153">
        <v>0.84300472913764679</v>
      </c>
      <c r="Y55" s="153">
        <v>0.82507612504973438</v>
      </c>
      <c r="Z55" s="153">
        <v>0.80714752096182207</v>
      </c>
      <c r="AA55" s="153">
        <v>0.78921891687390966</v>
      </c>
      <c r="AB55" s="153">
        <v>0.77129031278599736</v>
      </c>
      <c r="AC55" s="153">
        <v>0.75336170869808494</v>
      </c>
      <c r="AD55" s="153">
        <v>0.73954280652627424</v>
      </c>
      <c r="AE55" s="153">
        <v>0.72572390435446366</v>
      </c>
      <c r="AF55" s="153">
        <v>0.71190500218265296</v>
      </c>
      <c r="AG55" s="153">
        <v>0.69808610001084237</v>
      </c>
      <c r="AH55" s="153">
        <v>0.68426719783903189</v>
      </c>
      <c r="AI55" s="153">
        <v>0.6724404669399956</v>
      </c>
      <c r="AJ55" s="153">
        <v>0.6606137360409593</v>
      </c>
      <c r="AK55" s="153">
        <v>0.648787005141923</v>
      </c>
      <c r="AL55" s="153">
        <v>0.6369602742428867</v>
      </c>
      <c r="AM55" s="153">
        <v>0.62513354334385018</v>
      </c>
    </row>
    <row r="56" spans="2:39" ht="14.25" customHeight="1" outlineLevel="1" x14ac:dyDescent="0.25">
      <c r="B56" s="84" t="str">
        <f>+rawCat!B54</f>
        <v>Ferry RoRo and Passenger</v>
      </c>
      <c r="C56" s="84" t="str">
        <f>+rawCat!C54</f>
        <v>(GT) 10,000 - 19,999</v>
      </c>
      <c r="D56" s="156">
        <v>0.93276414087513349</v>
      </c>
      <c r="E56" s="156">
        <v>0.97118463180362868</v>
      </c>
      <c r="F56" s="156">
        <v>1.0096051227321239</v>
      </c>
      <c r="G56" s="153">
        <v>1</v>
      </c>
      <c r="H56" s="153">
        <v>0.98800768734149158</v>
      </c>
      <c r="I56" s="153">
        <v>0.97601537468297861</v>
      </c>
      <c r="J56" s="153">
        <v>0.96402306202446475</v>
      </c>
      <c r="K56" s="153">
        <v>0.95203074936595078</v>
      </c>
      <c r="L56" s="153">
        <v>0.94003843670743692</v>
      </c>
      <c r="M56" s="153">
        <v>0.92804612404892295</v>
      </c>
      <c r="N56" s="153">
        <v>0.91605381139040898</v>
      </c>
      <c r="O56" s="153">
        <v>0.90864291000748421</v>
      </c>
      <c r="P56" s="153">
        <v>0.90123200862455943</v>
      </c>
      <c r="Q56" s="153">
        <v>0.89382110724163466</v>
      </c>
      <c r="R56" s="153">
        <v>0.88641020585871</v>
      </c>
      <c r="S56" s="153">
        <v>0.87899930447578511</v>
      </c>
      <c r="T56" s="153">
        <v>0.87180038940815741</v>
      </c>
      <c r="U56" s="153">
        <v>0.8646014743405297</v>
      </c>
      <c r="V56" s="153">
        <v>0.85740255927290199</v>
      </c>
      <c r="W56" s="153">
        <v>0.85020364420527428</v>
      </c>
      <c r="X56" s="153">
        <v>0.84300472913764679</v>
      </c>
      <c r="Y56" s="153">
        <v>0.82507612504973438</v>
      </c>
      <c r="Z56" s="153">
        <v>0.80714752096182207</v>
      </c>
      <c r="AA56" s="153">
        <v>0.78921891687390966</v>
      </c>
      <c r="AB56" s="153">
        <v>0.77129031278599736</v>
      </c>
      <c r="AC56" s="153">
        <v>0.75336170869808494</v>
      </c>
      <c r="AD56" s="153">
        <v>0.73954280652627424</v>
      </c>
      <c r="AE56" s="153">
        <v>0.72572390435446366</v>
      </c>
      <c r="AF56" s="153">
        <v>0.71190500218265296</v>
      </c>
      <c r="AG56" s="153">
        <v>0.69808610001084237</v>
      </c>
      <c r="AH56" s="153">
        <v>0.68426719783903189</v>
      </c>
      <c r="AI56" s="153">
        <v>0.6724404669399956</v>
      </c>
      <c r="AJ56" s="153">
        <v>0.6606137360409593</v>
      </c>
      <c r="AK56" s="153">
        <v>0.648787005141923</v>
      </c>
      <c r="AL56" s="153">
        <v>0.6369602742428867</v>
      </c>
      <c r="AM56" s="153">
        <v>0.62513354334385018</v>
      </c>
    </row>
    <row r="57" spans="2:39" ht="14.25" customHeight="1" outlineLevel="1" x14ac:dyDescent="0.25">
      <c r="B57" s="84" t="str">
        <f>+rawCat!B55</f>
        <v>Ferry RoRo and Passenger</v>
      </c>
      <c r="C57" s="84" t="str">
        <f>+rawCat!C55</f>
        <v>(GT) &gt;20,000</v>
      </c>
      <c r="D57" s="156">
        <v>0.93276414087513349</v>
      </c>
      <c r="E57" s="156">
        <v>0.97118463180362868</v>
      </c>
      <c r="F57" s="156">
        <v>1.0096051227321239</v>
      </c>
      <c r="G57" s="153">
        <v>1</v>
      </c>
      <c r="H57" s="153">
        <v>0.98800768734149158</v>
      </c>
      <c r="I57" s="153">
        <v>0.97601537468297861</v>
      </c>
      <c r="J57" s="153">
        <v>0.96402306202446475</v>
      </c>
      <c r="K57" s="153">
        <v>0.95203074936595078</v>
      </c>
      <c r="L57" s="153">
        <v>0.94003843670743692</v>
      </c>
      <c r="M57" s="153">
        <v>0.92804612404892295</v>
      </c>
      <c r="N57" s="153">
        <v>0.91605381139040898</v>
      </c>
      <c r="O57" s="153">
        <v>0.90864291000748421</v>
      </c>
      <c r="P57" s="153">
        <v>0.90123200862455943</v>
      </c>
      <c r="Q57" s="153">
        <v>0.89382110724163466</v>
      </c>
      <c r="R57" s="153">
        <v>0.88641020585871</v>
      </c>
      <c r="S57" s="153">
        <v>0.87899930447578511</v>
      </c>
      <c r="T57" s="153">
        <v>0.87180038940815741</v>
      </c>
      <c r="U57" s="153">
        <v>0.8646014743405297</v>
      </c>
      <c r="V57" s="153">
        <v>0.85740255927290199</v>
      </c>
      <c r="W57" s="153">
        <v>0.85020364420527428</v>
      </c>
      <c r="X57" s="153">
        <v>0.84300472913764679</v>
      </c>
      <c r="Y57" s="153">
        <v>0.82507612504973438</v>
      </c>
      <c r="Z57" s="153">
        <v>0.80714752096182207</v>
      </c>
      <c r="AA57" s="153">
        <v>0.78921891687390966</v>
      </c>
      <c r="AB57" s="153">
        <v>0.77129031278599736</v>
      </c>
      <c r="AC57" s="153">
        <v>0.75336170869808494</v>
      </c>
      <c r="AD57" s="153">
        <v>0.73954280652627424</v>
      </c>
      <c r="AE57" s="153">
        <v>0.72572390435446366</v>
      </c>
      <c r="AF57" s="153">
        <v>0.71190500218265296</v>
      </c>
      <c r="AG57" s="153">
        <v>0.69808610001084237</v>
      </c>
      <c r="AH57" s="153">
        <v>0.68426719783903189</v>
      </c>
      <c r="AI57" s="153">
        <v>0.6724404669399956</v>
      </c>
      <c r="AJ57" s="153">
        <v>0.6606137360409593</v>
      </c>
      <c r="AK57" s="153">
        <v>0.648787005141923</v>
      </c>
      <c r="AL57" s="153">
        <v>0.6369602742428867</v>
      </c>
      <c r="AM57" s="153">
        <v>0.62513354334385018</v>
      </c>
    </row>
    <row r="58" spans="2:39" ht="14.25" customHeight="1" outlineLevel="1" x14ac:dyDescent="0.25">
      <c r="B58" s="84" t="str">
        <f>+rawCat!B56</f>
        <v>Refrigerated Bulk</v>
      </c>
      <c r="C58" s="84" t="str">
        <f>+rawCat!C56</f>
        <v>(DWT) 0 - 1,999</v>
      </c>
      <c r="D58" s="156">
        <v>0.93276414087513349</v>
      </c>
      <c r="E58" s="156">
        <v>0.97118463180362868</v>
      </c>
      <c r="F58" s="156">
        <v>1.0096051227321239</v>
      </c>
      <c r="G58" s="153">
        <v>1</v>
      </c>
      <c r="H58" s="153">
        <v>0.98800768734149158</v>
      </c>
      <c r="I58" s="153">
        <v>0.97601537468297861</v>
      </c>
      <c r="J58" s="153">
        <v>0.96402306202446475</v>
      </c>
      <c r="K58" s="153">
        <v>0.95203074936595078</v>
      </c>
      <c r="L58" s="153">
        <v>0.94003843670743692</v>
      </c>
      <c r="M58" s="153">
        <v>0.92804612404892295</v>
      </c>
      <c r="N58" s="153">
        <v>0.91605381139040898</v>
      </c>
      <c r="O58" s="153">
        <v>0.90864291000748421</v>
      </c>
      <c r="P58" s="153">
        <v>0.90123200862455943</v>
      </c>
      <c r="Q58" s="153">
        <v>0.89382110724163466</v>
      </c>
      <c r="R58" s="153">
        <v>0.88641020585871</v>
      </c>
      <c r="S58" s="153">
        <v>0.87899930447578511</v>
      </c>
      <c r="T58" s="153">
        <v>0.87180038940815741</v>
      </c>
      <c r="U58" s="153">
        <v>0.8646014743405297</v>
      </c>
      <c r="V58" s="153">
        <v>0.85740255927290199</v>
      </c>
      <c r="W58" s="153">
        <v>0.85020364420527428</v>
      </c>
      <c r="X58" s="153">
        <v>0.84300472913764679</v>
      </c>
      <c r="Y58" s="153">
        <v>0.82507612504973438</v>
      </c>
      <c r="Z58" s="153">
        <v>0.80714752096182207</v>
      </c>
      <c r="AA58" s="153">
        <v>0.78921891687390966</v>
      </c>
      <c r="AB58" s="153">
        <v>0.77129031278599736</v>
      </c>
      <c r="AC58" s="153">
        <v>0.75336170869808494</v>
      </c>
      <c r="AD58" s="153">
        <v>0.73954280652627424</v>
      </c>
      <c r="AE58" s="153">
        <v>0.72572390435446366</v>
      </c>
      <c r="AF58" s="153">
        <v>0.71190500218265296</v>
      </c>
      <c r="AG58" s="153">
        <v>0.69808610001084237</v>
      </c>
      <c r="AH58" s="153">
        <v>0.68426719783903189</v>
      </c>
      <c r="AI58" s="153">
        <v>0.6724404669399956</v>
      </c>
      <c r="AJ58" s="153">
        <v>0.6606137360409593</v>
      </c>
      <c r="AK58" s="153">
        <v>0.648787005141923</v>
      </c>
      <c r="AL58" s="153">
        <v>0.6369602742428867</v>
      </c>
      <c r="AM58" s="153">
        <v>0.62513354334385018</v>
      </c>
    </row>
    <row r="59" spans="2:39" ht="14.25" customHeight="1" outlineLevel="1" x14ac:dyDescent="0.25">
      <c r="B59" s="84" t="str">
        <f>+rawCat!B57</f>
        <v>Refrigerated Bulk</v>
      </c>
      <c r="C59" s="84" t="str">
        <f>+rawCat!C57</f>
        <v>(DWT) 2,000 - 5,999</v>
      </c>
      <c r="D59" s="156">
        <v>0.93276414087513349</v>
      </c>
      <c r="E59" s="156">
        <v>0.97118463180362868</v>
      </c>
      <c r="F59" s="156">
        <v>1.0096051227321239</v>
      </c>
      <c r="G59" s="153">
        <v>1</v>
      </c>
      <c r="H59" s="153">
        <v>0.98800768734149158</v>
      </c>
      <c r="I59" s="153">
        <v>0.97601537468297861</v>
      </c>
      <c r="J59" s="153">
        <v>0.96402306202446475</v>
      </c>
      <c r="K59" s="153">
        <v>0.95203074936595078</v>
      </c>
      <c r="L59" s="153">
        <v>0.94003843670743692</v>
      </c>
      <c r="M59" s="153">
        <v>0.92804612404892295</v>
      </c>
      <c r="N59" s="153">
        <v>0.91605381139040898</v>
      </c>
      <c r="O59" s="153">
        <v>0.90864291000748421</v>
      </c>
      <c r="P59" s="153">
        <v>0.90123200862455943</v>
      </c>
      <c r="Q59" s="153">
        <v>0.89382110724163466</v>
      </c>
      <c r="R59" s="153">
        <v>0.88641020585871</v>
      </c>
      <c r="S59" s="153">
        <v>0.87899930447578511</v>
      </c>
      <c r="T59" s="153">
        <v>0.87180038940815741</v>
      </c>
      <c r="U59" s="153">
        <v>0.8646014743405297</v>
      </c>
      <c r="V59" s="153">
        <v>0.85740255927290199</v>
      </c>
      <c r="W59" s="153">
        <v>0.85020364420527428</v>
      </c>
      <c r="X59" s="153">
        <v>0.84300472913764679</v>
      </c>
      <c r="Y59" s="153">
        <v>0.82507612504973438</v>
      </c>
      <c r="Z59" s="153">
        <v>0.80714752096182207</v>
      </c>
      <c r="AA59" s="153">
        <v>0.78921891687390966</v>
      </c>
      <c r="AB59" s="153">
        <v>0.77129031278599736</v>
      </c>
      <c r="AC59" s="153">
        <v>0.75336170869808494</v>
      </c>
      <c r="AD59" s="153">
        <v>0.73954280652627424</v>
      </c>
      <c r="AE59" s="153">
        <v>0.72572390435446366</v>
      </c>
      <c r="AF59" s="153">
        <v>0.71190500218265296</v>
      </c>
      <c r="AG59" s="153">
        <v>0.69808610001084237</v>
      </c>
      <c r="AH59" s="153">
        <v>0.68426719783903189</v>
      </c>
      <c r="AI59" s="153">
        <v>0.6724404669399956</v>
      </c>
      <c r="AJ59" s="153">
        <v>0.6606137360409593</v>
      </c>
      <c r="AK59" s="153">
        <v>0.648787005141923</v>
      </c>
      <c r="AL59" s="153">
        <v>0.6369602742428867</v>
      </c>
      <c r="AM59" s="153">
        <v>0.62513354334385018</v>
      </c>
    </row>
    <row r="60" spans="2:39" ht="14.25" customHeight="1" outlineLevel="1" x14ac:dyDescent="0.25">
      <c r="B60" s="84" t="str">
        <f>+rawCat!B58</f>
        <v>Refrigerated Bulk</v>
      </c>
      <c r="C60" s="84" t="str">
        <f>+rawCat!C58</f>
        <v>(DWT) 6,000 - 9,999</v>
      </c>
      <c r="D60" s="156">
        <v>0.93276414087513349</v>
      </c>
      <c r="E60" s="156">
        <v>0.97118463180362868</v>
      </c>
      <c r="F60" s="156">
        <v>1.0096051227321239</v>
      </c>
      <c r="G60" s="153">
        <v>1</v>
      </c>
      <c r="H60" s="153">
        <v>0.98800768734149158</v>
      </c>
      <c r="I60" s="153">
        <v>0.97601537468297861</v>
      </c>
      <c r="J60" s="153">
        <v>0.96402306202446475</v>
      </c>
      <c r="K60" s="153">
        <v>0.95203074936595078</v>
      </c>
      <c r="L60" s="153">
        <v>0.94003843670743692</v>
      </c>
      <c r="M60" s="153">
        <v>0.92804612404892295</v>
      </c>
      <c r="N60" s="153">
        <v>0.91605381139040898</v>
      </c>
      <c r="O60" s="153">
        <v>0.90864291000748421</v>
      </c>
      <c r="P60" s="153">
        <v>0.90123200862455943</v>
      </c>
      <c r="Q60" s="153">
        <v>0.89382110724163466</v>
      </c>
      <c r="R60" s="153">
        <v>0.88641020585871</v>
      </c>
      <c r="S60" s="153">
        <v>0.87899930447578511</v>
      </c>
      <c r="T60" s="153">
        <v>0.87180038940815741</v>
      </c>
      <c r="U60" s="153">
        <v>0.8646014743405297</v>
      </c>
      <c r="V60" s="153">
        <v>0.85740255927290199</v>
      </c>
      <c r="W60" s="153">
        <v>0.85020364420527428</v>
      </c>
      <c r="X60" s="153">
        <v>0.84300472913764679</v>
      </c>
      <c r="Y60" s="153">
        <v>0.82507612504973438</v>
      </c>
      <c r="Z60" s="153">
        <v>0.80714752096182207</v>
      </c>
      <c r="AA60" s="153">
        <v>0.78921891687390966</v>
      </c>
      <c r="AB60" s="153">
        <v>0.77129031278599736</v>
      </c>
      <c r="AC60" s="153">
        <v>0.75336170869808494</v>
      </c>
      <c r="AD60" s="153">
        <v>0.73954280652627424</v>
      </c>
      <c r="AE60" s="153">
        <v>0.72572390435446366</v>
      </c>
      <c r="AF60" s="153">
        <v>0.71190500218265296</v>
      </c>
      <c r="AG60" s="153">
        <v>0.69808610001084237</v>
      </c>
      <c r="AH60" s="153">
        <v>0.68426719783903189</v>
      </c>
      <c r="AI60" s="153">
        <v>0.6724404669399956</v>
      </c>
      <c r="AJ60" s="153">
        <v>0.6606137360409593</v>
      </c>
      <c r="AK60" s="153">
        <v>0.648787005141923</v>
      </c>
      <c r="AL60" s="153">
        <v>0.6369602742428867</v>
      </c>
      <c r="AM60" s="153">
        <v>0.62513354334385018</v>
      </c>
    </row>
    <row r="61" spans="2:39" ht="14.25" customHeight="1" outlineLevel="1" x14ac:dyDescent="0.25">
      <c r="B61" s="84" t="str">
        <f>+rawCat!B59</f>
        <v>Refrigerated Bulk</v>
      </c>
      <c r="C61" s="84" t="str">
        <f>+rawCat!C59</f>
        <v>(DWT) &gt;10,000</v>
      </c>
      <c r="D61" s="156">
        <v>0.93276414087513349</v>
      </c>
      <c r="E61" s="156">
        <v>0.97118463180362868</v>
      </c>
      <c r="F61" s="156">
        <v>1.0096051227321239</v>
      </c>
      <c r="G61" s="153">
        <v>1</v>
      </c>
      <c r="H61" s="153">
        <v>0.98800768734149158</v>
      </c>
      <c r="I61" s="153">
        <v>0.97601537468297861</v>
      </c>
      <c r="J61" s="153">
        <v>0.96402306202446475</v>
      </c>
      <c r="K61" s="153">
        <v>0.95203074936595078</v>
      </c>
      <c r="L61" s="153">
        <v>0.94003843670743692</v>
      </c>
      <c r="M61" s="153">
        <v>0.92804612404892295</v>
      </c>
      <c r="N61" s="153">
        <v>0.91605381139040898</v>
      </c>
      <c r="O61" s="153">
        <v>0.90864291000748421</v>
      </c>
      <c r="P61" s="153">
        <v>0.90123200862455943</v>
      </c>
      <c r="Q61" s="153">
        <v>0.89382110724163466</v>
      </c>
      <c r="R61" s="153">
        <v>0.88641020585871</v>
      </c>
      <c r="S61" s="153">
        <v>0.87899930447578511</v>
      </c>
      <c r="T61" s="153">
        <v>0.87180038940815741</v>
      </c>
      <c r="U61" s="153">
        <v>0.8646014743405297</v>
      </c>
      <c r="V61" s="153">
        <v>0.85740255927290199</v>
      </c>
      <c r="W61" s="153">
        <v>0.85020364420527428</v>
      </c>
      <c r="X61" s="153">
        <v>0.84300472913764679</v>
      </c>
      <c r="Y61" s="153">
        <v>0.82507612504973438</v>
      </c>
      <c r="Z61" s="153">
        <v>0.80714752096182207</v>
      </c>
      <c r="AA61" s="153">
        <v>0.78921891687390966</v>
      </c>
      <c r="AB61" s="153">
        <v>0.77129031278599736</v>
      </c>
      <c r="AC61" s="153">
        <v>0.75336170869808494</v>
      </c>
      <c r="AD61" s="153">
        <v>0.73954280652627424</v>
      </c>
      <c r="AE61" s="153">
        <v>0.72572390435446366</v>
      </c>
      <c r="AF61" s="153">
        <v>0.71190500218265296</v>
      </c>
      <c r="AG61" s="153">
        <v>0.69808610001084237</v>
      </c>
      <c r="AH61" s="153">
        <v>0.68426719783903189</v>
      </c>
      <c r="AI61" s="153">
        <v>0.6724404669399956</v>
      </c>
      <c r="AJ61" s="153">
        <v>0.6606137360409593</v>
      </c>
      <c r="AK61" s="153">
        <v>0.648787005141923</v>
      </c>
      <c r="AL61" s="153">
        <v>0.6369602742428867</v>
      </c>
      <c r="AM61" s="153">
        <v>0.62513354334385018</v>
      </c>
    </row>
    <row r="62" spans="2:39" ht="14.25" customHeight="1" outlineLevel="1" x14ac:dyDescent="0.25">
      <c r="B62" s="84" t="str">
        <f>+rawCat!B60</f>
        <v>RoRo</v>
      </c>
      <c r="C62" s="84" t="str">
        <f>+rawCat!C60</f>
        <v>(DWT) 0 - 4,999</v>
      </c>
      <c r="D62" s="156">
        <v>0.93276414087513349</v>
      </c>
      <c r="E62" s="156">
        <v>0.97118463180362868</v>
      </c>
      <c r="F62" s="156">
        <v>1.0096051227321239</v>
      </c>
      <c r="G62" s="153">
        <v>1</v>
      </c>
      <c r="H62" s="153">
        <v>0.98800768734149158</v>
      </c>
      <c r="I62" s="153">
        <v>0.97601537468297861</v>
      </c>
      <c r="J62" s="153">
        <v>0.96402306202446475</v>
      </c>
      <c r="K62" s="153">
        <v>0.95203074936595078</v>
      </c>
      <c r="L62" s="153">
        <v>0.94003843670743692</v>
      </c>
      <c r="M62" s="153">
        <v>0.92804612404892295</v>
      </c>
      <c r="N62" s="153">
        <v>0.91605381139040898</v>
      </c>
      <c r="O62" s="153">
        <v>0.90864291000748421</v>
      </c>
      <c r="P62" s="153">
        <v>0.90123200862455943</v>
      </c>
      <c r="Q62" s="153">
        <v>0.89382110724163466</v>
      </c>
      <c r="R62" s="153">
        <v>0.88641020585871</v>
      </c>
      <c r="S62" s="153">
        <v>0.87899930447578511</v>
      </c>
      <c r="T62" s="153">
        <v>0.87180038940815741</v>
      </c>
      <c r="U62" s="153">
        <v>0.8646014743405297</v>
      </c>
      <c r="V62" s="153">
        <v>0.85740255927290199</v>
      </c>
      <c r="W62" s="153">
        <v>0.85020364420527428</v>
      </c>
      <c r="X62" s="153">
        <v>0.84300472913764679</v>
      </c>
      <c r="Y62" s="153">
        <v>0.82507612504973438</v>
      </c>
      <c r="Z62" s="153">
        <v>0.80714752096182207</v>
      </c>
      <c r="AA62" s="153">
        <v>0.78921891687390966</v>
      </c>
      <c r="AB62" s="153">
        <v>0.77129031278599736</v>
      </c>
      <c r="AC62" s="153">
        <v>0.75336170869808494</v>
      </c>
      <c r="AD62" s="153">
        <v>0.73954280652627424</v>
      </c>
      <c r="AE62" s="153">
        <v>0.72572390435446366</v>
      </c>
      <c r="AF62" s="153">
        <v>0.71190500218265296</v>
      </c>
      <c r="AG62" s="153">
        <v>0.69808610001084237</v>
      </c>
      <c r="AH62" s="153">
        <v>0.68426719783903189</v>
      </c>
      <c r="AI62" s="153">
        <v>0.6724404669399956</v>
      </c>
      <c r="AJ62" s="153">
        <v>0.6606137360409593</v>
      </c>
      <c r="AK62" s="153">
        <v>0.648787005141923</v>
      </c>
      <c r="AL62" s="153">
        <v>0.6369602742428867</v>
      </c>
      <c r="AM62" s="153">
        <v>0.62513354334385018</v>
      </c>
    </row>
    <row r="63" spans="2:39" ht="14.25" customHeight="1" outlineLevel="1" x14ac:dyDescent="0.25">
      <c r="B63" s="84" t="str">
        <f>+rawCat!B61</f>
        <v>RoRo</v>
      </c>
      <c r="C63" s="84" t="str">
        <f>+rawCat!C61</f>
        <v>(DWT) 5,000 - 9,999</v>
      </c>
      <c r="D63" s="156">
        <v>0.93276414087513349</v>
      </c>
      <c r="E63" s="156">
        <v>0.97118463180362868</v>
      </c>
      <c r="F63" s="156">
        <v>1.0096051227321239</v>
      </c>
      <c r="G63" s="153">
        <v>1</v>
      </c>
      <c r="H63" s="153">
        <v>0.98800768734149158</v>
      </c>
      <c r="I63" s="153">
        <v>0.97601537468297861</v>
      </c>
      <c r="J63" s="153">
        <v>0.96402306202446475</v>
      </c>
      <c r="K63" s="153">
        <v>0.95203074936595078</v>
      </c>
      <c r="L63" s="153">
        <v>0.94003843670743692</v>
      </c>
      <c r="M63" s="153">
        <v>0.92804612404892295</v>
      </c>
      <c r="N63" s="153">
        <v>0.91605381139040898</v>
      </c>
      <c r="O63" s="153">
        <v>0.90864291000748421</v>
      </c>
      <c r="P63" s="153">
        <v>0.90123200862455943</v>
      </c>
      <c r="Q63" s="153">
        <v>0.89382110724163466</v>
      </c>
      <c r="R63" s="153">
        <v>0.88641020585871</v>
      </c>
      <c r="S63" s="153">
        <v>0.87899930447578511</v>
      </c>
      <c r="T63" s="153">
        <v>0.87180038940815741</v>
      </c>
      <c r="U63" s="153">
        <v>0.8646014743405297</v>
      </c>
      <c r="V63" s="153">
        <v>0.85740255927290199</v>
      </c>
      <c r="W63" s="153">
        <v>0.85020364420527428</v>
      </c>
      <c r="X63" s="153">
        <v>0.84300472913764679</v>
      </c>
      <c r="Y63" s="153">
        <v>0.82507612504973438</v>
      </c>
      <c r="Z63" s="153">
        <v>0.80714752096182207</v>
      </c>
      <c r="AA63" s="153">
        <v>0.78921891687390966</v>
      </c>
      <c r="AB63" s="153">
        <v>0.77129031278599736</v>
      </c>
      <c r="AC63" s="153">
        <v>0.75336170869808494</v>
      </c>
      <c r="AD63" s="153">
        <v>0.73954280652627424</v>
      </c>
      <c r="AE63" s="153">
        <v>0.72572390435446366</v>
      </c>
      <c r="AF63" s="153">
        <v>0.71190500218265296</v>
      </c>
      <c r="AG63" s="153">
        <v>0.69808610001084237</v>
      </c>
      <c r="AH63" s="153">
        <v>0.68426719783903189</v>
      </c>
      <c r="AI63" s="153">
        <v>0.6724404669399956</v>
      </c>
      <c r="AJ63" s="153">
        <v>0.6606137360409593</v>
      </c>
      <c r="AK63" s="153">
        <v>0.648787005141923</v>
      </c>
      <c r="AL63" s="153">
        <v>0.6369602742428867</v>
      </c>
      <c r="AM63" s="153">
        <v>0.62513354334385018</v>
      </c>
    </row>
    <row r="64" spans="2:39" ht="14.25" customHeight="1" outlineLevel="1" x14ac:dyDescent="0.25">
      <c r="B64" s="84" t="str">
        <f>+rawCat!B62</f>
        <v>RoRo</v>
      </c>
      <c r="C64" s="84" t="str">
        <f>+rawCat!C62</f>
        <v>(DWT) 10,000 - 14,999</v>
      </c>
      <c r="D64" s="156">
        <v>0.93276414087513349</v>
      </c>
      <c r="E64" s="156">
        <v>0.97118463180362868</v>
      </c>
      <c r="F64" s="156">
        <v>1.0096051227321239</v>
      </c>
      <c r="G64" s="153">
        <v>1</v>
      </c>
      <c r="H64" s="153">
        <v>0.98800768734149158</v>
      </c>
      <c r="I64" s="153">
        <v>0.97601537468297861</v>
      </c>
      <c r="J64" s="153">
        <v>0.96402306202446475</v>
      </c>
      <c r="K64" s="153">
        <v>0.95203074936595078</v>
      </c>
      <c r="L64" s="153">
        <v>0.94003843670743692</v>
      </c>
      <c r="M64" s="153">
        <v>0.92804612404892295</v>
      </c>
      <c r="N64" s="153">
        <v>0.91605381139040898</v>
      </c>
      <c r="O64" s="153">
        <v>0.90864291000748421</v>
      </c>
      <c r="P64" s="153">
        <v>0.90123200862455943</v>
      </c>
      <c r="Q64" s="153">
        <v>0.89382110724163466</v>
      </c>
      <c r="R64" s="153">
        <v>0.88641020585871</v>
      </c>
      <c r="S64" s="153">
        <v>0.87899930447578511</v>
      </c>
      <c r="T64" s="153">
        <v>0.87180038940815741</v>
      </c>
      <c r="U64" s="153">
        <v>0.8646014743405297</v>
      </c>
      <c r="V64" s="153">
        <v>0.85740255927290199</v>
      </c>
      <c r="W64" s="153">
        <v>0.85020364420527428</v>
      </c>
      <c r="X64" s="153">
        <v>0.84300472913764679</v>
      </c>
      <c r="Y64" s="153">
        <v>0.82507612504973438</v>
      </c>
      <c r="Z64" s="153">
        <v>0.80714752096182207</v>
      </c>
      <c r="AA64" s="153">
        <v>0.78921891687390966</v>
      </c>
      <c r="AB64" s="153">
        <v>0.77129031278599736</v>
      </c>
      <c r="AC64" s="153">
        <v>0.75336170869808494</v>
      </c>
      <c r="AD64" s="153">
        <v>0.73954280652627424</v>
      </c>
      <c r="AE64" s="153">
        <v>0.72572390435446366</v>
      </c>
      <c r="AF64" s="153">
        <v>0.71190500218265296</v>
      </c>
      <c r="AG64" s="153">
        <v>0.69808610001084237</v>
      </c>
      <c r="AH64" s="153">
        <v>0.68426719783903189</v>
      </c>
      <c r="AI64" s="153">
        <v>0.6724404669399956</v>
      </c>
      <c r="AJ64" s="153">
        <v>0.6606137360409593</v>
      </c>
      <c r="AK64" s="153">
        <v>0.648787005141923</v>
      </c>
      <c r="AL64" s="153">
        <v>0.6369602742428867</v>
      </c>
      <c r="AM64" s="153">
        <v>0.62513354334385018</v>
      </c>
    </row>
    <row r="65" spans="2:39" ht="14.25" customHeight="1" outlineLevel="1" x14ac:dyDescent="0.25">
      <c r="B65" s="84" t="str">
        <f>+rawCat!B63</f>
        <v>RoRo</v>
      </c>
      <c r="C65" s="84" t="str">
        <f>+rawCat!C63</f>
        <v>(DWT) &gt;15,000</v>
      </c>
      <c r="D65" s="156">
        <v>0.93276414087513349</v>
      </c>
      <c r="E65" s="156">
        <v>0.97118463180362868</v>
      </c>
      <c r="F65" s="156">
        <v>1.0096051227321239</v>
      </c>
      <c r="G65" s="153">
        <v>1</v>
      </c>
      <c r="H65" s="153">
        <v>0.98800768734149158</v>
      </c>
      <c r="I65" s="153">
        <v>0.97601537468297861</v>
      </c>
      <c r="J65" s="153">
        <v>0.96402306202446475</v>
      </c>
      <c r="K65" s="153">
        <v>0.95203074936595078</v>
      </c>
      <c r="L65" s="153">
        <v>0.94003843670743692</v>
      </c>
      <c r="M65" s="153">
        <v>0.92804612404892295</v>
      </c>
      <c r="N65" s="153">
        <v>0.91605381139040898</v>
      </c>
      <c r="O65" s="153">
        <v>0.90864291000748421</v>
      </c>
      <c r="P65" s="153">
        <v>0.90123200862455943</v>
      </c>
      <c r="Q65" s="153">
        <v>0.89382110724163466</v>
      </c>
      <c r="R65" s="153">
        <v>0.88641020585871</v>
      </c>
      <c r="S65" s="153">
        <v>0.87899930447578511</v>
      </c>
      <c r="T65" s="153">
        <v>0.87180038940815741</v>
      </c>
      <c r="U65" s="153">
        <v>0.8646014743405297</v>
      </c>
      <c r="V65" s="153">
        <v>0.85740255927290199</v>
      </c>
      <c r="W65" s="153">
        <v>0.85020364420527428</v>
      </c>
      <c r="X65" s="153">
        <v>0.84300472913764679</v>
      </c>
      <c r="Y65" s="153">
        <v>0.82507612504973438</v>
      </c>
      <c r="Z65" s="153">
        <v>0.80714752096182207</v>
      </c>
      <c r="AA65" s="153">
        <v>0.78921891687390966</v>
      </c>
      <c r="AB65" s="153">
        <v>0.77129031278599736</v>
      </c>
      <c r="AC65" s="153">
        <v>0.75336170869808494</v>
      </c>
      <c r="AD65" s="153">
        <v>0.73954280652627424</v>
      </c>
      <c r="AE65" s="153">
        <v>0.72572390435446366</v>
      </c>
      <c r="AF65" s="153">
        <v>0.71190500218265296</v>
      </c>
      <c r="AG65" s="153">
        <v>0.69808610001084237</v>
      </c>
      <c r="AH65" s="153">
        <v>0.68426719783903189</v>
      </c>
      <c r="AI65" s="153">
        <v>0.6724404669399956</v>
      </c>
      <c r="AJ65" s="153">
        <v>0.6606137360409593</v>
      </c>
      <c r="AK65" s="153">
        <v>0.648787005141923</v>
      </c>
      <c r="AL65" s="153">
        <v>0.6369602742428867</v>
      </c>
      <c r="AM65" s="153">
        <v>0.62513354334385018</v>
      </c>
    </row>
    <row r="66" spans="2:39" ht="14.25" customHeight="1" outlineLevel="1" x14ac:dyDescent="0.25">
      <c r="B66" s="84" t="str">
        <f>+rawCat!B64</f>
        <v>Vehicle Carrier</v>
      </c>
      <c r="C66" s="84" t="str">
        <f>+rawCat!C64</f>
        <v>(GT) 0 - 29,999</v>
      </c>
      <c r="D66" s="156">
        <v>0.93276414087513349</v>
      </c>
      <c r="E66" s="156">
        <v>0.97118463180362868</v>
      </c>
      <c r="F66" s="156">
        <v>1.0096051227321239</v>
      </c>
      <c r="G66" s="153">
        <v>1</v>
      </c>
      <c r="H66" s="153">
        <v>0.98800768734149158</v>
      </c>
      <c r="I66" s="153">
        <v>0.97601537468297861</v>
      </c>
      <c r="J66" s="153">
        <v>0.96402306202446475</v>
      </c>
      <c r="K66" s="153">
        <v>0.95203074936595078</v>
      </c>
      <c r="L66" s="153">
        <v>0.94003843670743692</v>
      </c>
      <c r="M66" s="153">
        <v>0.92804612404892295</v>
      </c>
      <c r="N66" s="153">
        <v>0.91605381139040898</v>
      </c>
      <c r="O66" s="153">
        <v>0.90864291000748421</v>
      </c>
      <c r="P66" s="153">
        <v>0.90123200862455943</v>
      </c>
      <c r="Q66" s="153">
        <v>0.89382110724163466</v>
      </c>
      <c r="R66" s="153">
        <v>0.88641020585871</v>
      </c>
      <c r="S66" s="153">
        <v>0.87899930447578511</v>
      </c>
      <c r="T66" s="153">
        <v>0.87180038940815741</v>
      </c>
      <c r="U66" s="153">
        <v>0.8646014743405297</v>
      </c>
      <c r="V66" s="153">
        <v>0.85740255927290199</v>
      </c>
      <c r="W66" s="153">
        <v>0.85020364420527428</v>
      </c>
      <c r="X66" s="153">
        <v>0.84300472913764679</v>
      </c>
      <c r="Y66" s="153">
        <v>0.82507612504973438</v>
      </c>
      <c r="Z66" s="153">
        <v>0.80714752096182207</v>
      </c>
      <c r="AA66" s="153">
        <v>0.78921891687390966</v>
      </c>
      <c r="AB66" s="153">
        <v>0.77129031278599736</v>
      </c>
      <c r="AC66" s="153">
        <v>0.75336170869808494</v>
      </c>
      <c r="AD66" s="153">
        <v>0.73954280652627424</v>
      </c>
      <c r="AE66" s="153">
        <v>0.72572390435446366</v>
      </c>
      <c r="AF66" s="153">
        <v>0.71190500218265296</v>
      </c>
      <c r="AG66" s="153">
        <v>0.69808610001084237</v>
      </c>
      <c r="AH66" s="153">
        <v>0.68426719783903189</v>
      </c>
      <c r="AI66" s="153">
        <v>0.6724404669399956</v>
      </c>
      <c r="AJ66" s="153">
        <v>0.6606137360409593</v>
      </c>
      <c r="AK66" s="153">
        <v>0.648787005141923</v>
      </c>
      <c r="AL66" s="153">
        <v>0.6369602742428867</v>
      </c>
      <c r="AM66" s="153">
        <v>0.62513354334385018</v>
      </c>
    </row>
    <row r="67" spans="2:39" ht="14.25" customHeight="1" outlineLevel="1" x14ac:dyDescent="0.25">
      <c r="B67" s="84" t="str">
        <f>+rawCat!B65</f>
        <v>Vehicle Carrier</v>
      </c>
      <c r="C67" s="84" t="str">
        <f>+rawCat!C65</f>
        <v>(GT) 30,000 - 49,999</v>
      </c>
      <c r="D67" s="156">
        <v>0.93276414087513349</v>
      </c>
      <c r="E67" s="156">
        <v>0.97118463180362868</v>
      </c>
      <c r="F67" s="156">
        <v>1.0096051227321239</v>
      </c>
      <c r="G67" s="153">
        <v>1</v>
      </c>
      <c r="H67" s="153">
        <v>0.98800768734149158</v>
      </c>
      <c r="I67" s="153">
        <v>0.97601537468297861</v>
      </c>
      <c r="J67" s="153">
        <v>0.96402306202446475</v>
      </c>
      <c r="K67" s="153">
        <v>0.95203074936595078</v>
      </c>
      <c r="L67" s="153">
        <v>0.94003843670743692</v>
      </c>
      <c r="M67" s="153">
        <v>0.92804612404892295</v>
      </c>
      <c r="N67" s="153">
        <v>0.91605381139040898</v>
      </c>
      <c r="O67" s="153">
        <v>0.90864291000748421</v>
      </c>
      <c r="P67" s="153">
        <v>0.90123200862455943</v>
      </c>
      <c r="Q67" s="153">
        <v>0.89382110724163466</v>
      </c>
      <c r="R67" s="153">
        <v>0.88641020585871</v>
      </c>
      <c r="S67" s="153">
        <v>0.87899930447578511</v>
      </c>
      <c r="T67" s="153">
        <v>0.87180038940815741</v>
      </c>
      <c r="U67" s="153">
        <v>0.8646014743405297</v>
      </c>
      <c r="V67" s="153">
        <v>0.85740255927290199</v>
      </c>
      <c r="W67" s="153">
        <v>0.85020364420527428</v>
      </c>
      <c r="X67" s="153">
        <v>0.84300472913764679</v>
      </c>
      <c r="Y67" s="153">
        <v>0.82507612504973438</v>
      </c>
      <c r="Z67" s="153">
        <v>0.80714752096182207</v>
      </c>
      <c r="AA67" s="153">
        <v>0.78921891687390966</v>
      </c>
      <c r="AB67" s="153">
        <v>0.77129031278599736</v>
      </c>
      <c r="AC67" s="153">
        <v>0.75336170869808494</v>
      </c>
      <c r="AD67" s="153">
        <v>0.73954280652627424</v>
      </c>
      <c r="AE67" s="153">
        <v>0.72572390435446366</v>
      </c>
      <c r="AF67" s="153">
        <v>0.71190500218265296</v>
      </c>
      <c r="AG67" s="153">
        <v>0.69808610001084237</v>
      </c>
      <c r="AH67" s="153">
        <v>0.68426719783903189</v>
      </c>
      <c r="AI67" s="153">
        <v>0.6724404669399956</v>
      </c>
      <c r="AJ67" s="153">
        <v>0.6606137360409593</v>
      </c>
      <c r="AK67" s="153">
        <v>0.648787005141923</v>
      </c>
      <c r="AL67" s="153">
        <v>0.6369602742428867</v>
      </c>
      <c r="AM67" s="153">
        <v>0.62513354334385018</v>
      </c>
    </row>
    <row r="68" spans="2:39" ht="14.25" customHeight="1" outlineLevel="1" x14ac:dyDescent="0.25">
      <c r="B68" s="84" t="str">
        <f>+rawCat!B66</f>
        <v>Vehicle Carrier</v>
      </c>
      <c r="C68" s="84" t="str">
        <f>+rawCat!C66</f>
        <v>(GT) &gt;50,000</v>
      </c>
      <c r="D68" s="156">
        <v>0.93276414087513349</v>
      </c>
      <c r="E68" s="156">
        <v>0.97118463180362868</v>
      </c>
      <c r="F68" s="156">
        <v>1.0096051227321239</v>
      </c>
      <c r="G68" s="153">
        <v>1</v>
      </c>
      <c r="H68" s="153">
        <v>0.98800768734149158</v>
      </c>
      <c r="I68" s="153">
        <v>0.97601537468297861</v>
      </c>
      <c r="J68" s="153">
        <v>0.96402306202446475</v>
      </c>
      <c r="K68" s="153">
        <v>0.95203074936595078</v>
      </c>
      <c r="L68" s="153">
        <v>0.94003843670743692</v>
      </c>
      <c r="M68" s="153">
        <v>0.92804612404892295</v>
      </c>
      <c r="N68" s="153">
        <v>0.91605381139040898</v>
      </c>
      <c r="O68" s="153">
        <v>0.90864291000748421</v>
      </c>
      <c r="P68" s="153">
        <v>0.90123200862455943</v>
      </c>
      <c r="Q68" s="153">
        <v>0.89382110724163466</v>
      </c>
      <c r="R68" s="153">
        <v>0.88641020585871</v>
      </c>
      <c r="S68" s="153">
        <v>0.87899930447578511</v>
      </c>
      <c r="T68" s="153">
        <v>0.87180038940815741</v>
      </c>
      <c r="U68" s="153">
        <v>0.8646014743405297</v>
      </c>
      <c r="V68" s="153">
        <v>0.85740255927290199</v>
      </c>
      <c r="W68" s="153">
        <v>0.85020364420527428</v>
      </c>
      <c r="X68" s="153">
        <v>0.84300472913764679</v>
      </c>
      <c r="Y68" s="153">
        <v>0.82507612504973438</v>
      </c>
      <c r="Z68" s="153">
        <v>0.80714752096182207</v>
      </c>
      <c r="AA68" s="153">
        <v>0.78921891687390966</v>
      </c>
      <c r="AB68" s="153">
        <v>0.77129031278599736</v>
      </c>
      <c r="AC68" s="153">
        <v>0.75336170869808494</v>
      </c>
      <c r="AD68" s="153">
        <v>0.73954280652627424</v>
      </c>
      <c r="AE68" s="153">
        <v>0.72572390435446366</v>
      </c>
      <c r="AF68" s="153">
        <v>0.71190500218265296</v>
      </c>
      <c r="AG68" s="153">
        <v>0.69808610001084237</v>
      </c>
      <c r="AH68" s="153">
        <v>0.68426719783903189</v>
      </c>
      <c r="AI68" s="153">
        <v>0.6724404669399956</v>
      </c>
      <c r="AJ68" s="153">
        <v>0.6606137360409593</v>
      </c>
      <c r="AK68" s="153">
        <v>0.648787005141923</v>
      </c>
      <c r="AL68" s="153">
        <v>0.6369602742428867</v>
      </c>
      <c r="AM68" s="153">
        <v>0.62513354334385018</v>
      </c>
    </row>
    <row r="69" spans="2:39" ht="14.25" customHeight="1" outlineLevel="1" x14ac:dyDescent="0.25">
      <c r="B69" s="84" t="str">
        <f>+rawCat!B67</f>
        <v>Offshore</v>
      </c>
      <c r="C69" s="84" t="str">
        <f>+rawCat!C67</f>
        <v>(GT) 0-+</v>
      </c>
      <c r="D69" s="156">
        <v>0.93276414087513349</v>
      </c>
      <c r="E69" s="156">
        <v>0.97118463180362868</v>
      </c>
      <c r="F69" s="156">
        <v>1.0096051227321239</v>
      </c>
      <c r="G69" s="153">
        <v>1</v>
      </c>
      <c r="H69" s="153">
        <v>0.98800768734149158</v>
      </c>
      <c r="I69" s="153">
        <v>0.97601537468297861</v>
      </c>
      <c r="J69" s="153">
        <v>0.96402306202446475</v>
      </c>
      <c r="K69" s="153">
        <v>0.95203074936595078</v>
      </c>
      <c r="L69" s="153">
        <v>0.94003843670743692</v>
      </c>
      <c r="M69" s="153">
        <v>0.92804612404892295</v>
      </c>
      <c r="N69" s="153">
        <v>0.91605381139040898</v>
      </c>
      <c r="O69" s="153">
        <v>0.90864291000748421</v>
      </c>
      <c r="P69" s="153">
        <v>0.90123200862455943</v>
      </c>
      <c r="Q69" s="153">
        <v>0.89382110724163466</v>
      </c>
      <c r="R69" s="153">
        <v>0.88641020585871</v>
      </c>
      <c r="S69" s="153">
        <v>0.87899930447578511</v>
      </c>
      <c r="T69" s="153">
        <v>0.87180038940815741</v>
      </c>
      <c r="U69" s="153">
        <v>0.8646014743405297</v>
      </c>
      <c r="V69" s="153">
        <v>0.85740255927290199</v>
      </c>
      <c r="W69" s="153">
        <v>0.85020364420527428</v>
      </c>
      <c r="X69" s="153">
        <v>0.84300472913764679</v>
      </c>
      <c r="Y69" s="153">
        <v>0.82507612504973438</v>
      </c>
      <c r="Z69" s="153">
        <v>0.80714752096182207</v>
      </c>
      <c r="AA69" s="153">
        <v>0.78921891687390966</v>
      </c>
      <c r="AB69" s="153">
        <v>0.77129031278599736</v>
      </c>
      <c r="AC69" s="153">
        <v>0.75336170869808494</v>
      </c>
      <c r="AD69" s="153">
        <v>0.73954280652627424</v>
      </c>
      <c r="AE69" s="153">
        <v>0.72572390435446366</v>
      </c>
      <c r="AF69" s="153">
        <v>0.71190500218265296</v>
      </c>
      <c r="AG69" s="153">
        <v>0.69808610001084237</v>
      </c>
      <c r="AH69" s="153">
        <v>0.68426719783903189</v>
      </c>
      <c r="AI69" s="153">
        <v>0.6724404669399956</v>
      </c>
      <c r="AJ69" s="153">
        <v>0.6606137360409593</v>
      </c>
      <c r="AK69" s="153">
        <v>0.648787005141923</v>
      </c>
      <c r="AL69" s="153">
        <v>0.6369602742428867</v>
      </c>
      <c r="AM69" s="153">
        <v>0.62513354334385018</v>
      </c>
    </row>
    <row r="70" spans="2:39" ht="14.25" customHeight="1" outlineLevel="1" x14ac:dyDescent="0.25">
      <c r="B70" s="84" t="str">
        <f>+rawCat!B68</f>
        <v>Bulk Carrier</v>
      </c>
      <c r="C70" s="84" t="str">
        <f>+rawCat!C68</f>
        <v>Default</v>
      </c>
      <c r="D70" s="156">
        <v>0.93276414087513349</v>
      </c>
      <c r="E70" s="156">
        <v>0.97118463180362868</v>
      </c>
      <c r="F70" s="156">
        <v>1.0096051227321239</v>
      </c>
      <c r="G70" s="153">
        <v>1</v>
      </c>
      <c r="H70" s="153">
        <v>0.98800768734149158</v>
      </c>
      <c r="I70" s="153">
        <v>0.97601537468297861</v>
      </c>
      <c r="J70" s="153">
        <v>0.96402306202446475</v>
      </c>
      <c r="K70" s="153">
        <v>0.95203074936595078</v>
      </c>
      <c r="L70" s="153">
        <v>0.94003843670743692</v>
      </c>
      <c r="M70" s="153">
        <v>0.92804612404892295</v>
      </c>
      <c r="N70" s="153">
        <v>0.91605381139040898</v>
      </c>
      <c r="O70" s="153">
        <v>0.90864291000748421</v>
      </c>
      <c r="P70" s="153">
        <v>0.90123200862455943</v>
      </c>
      <c r="Q70" s="153">
        <v>0.89382110724163466</v>
      </c>
      <c r="R70" s="153">
        <v>0.88641020585871</v>
      </c>
      <c r="S70" s="153">
        <v>0.87899930447578511</v>
      </c>
      <c r="T70" s="153">
        <v>0.87180038940815741</v>
      </c>
      <c r="U70" s="153">
        <v>0.8646014743405297</v>
      </c>
      <c r="V70" s="153">
        <v>0.85740255927290199</v>
      </c>
      <c r="W70" s="153">
        <v>0.85020364420527428</v>
      </c>
      <c r="X70" s="153">
        <v>0.84300472913764679</v>
      </c>
      <c r="Y70" s="153">
        <v>0.82507612504973438</v>
      </c>
      <c r="Z70" s="153">
        <v>0.80714752096182207</v>
      </c>
      <c r="AA70" s="153">
        <v>0.78921891687390966</v>
      </c>
      <c r="AB70" s="153">
        <v>0.77129031278599736</v>
      </c>
      <c r="AC70" s="153">
        <v>0.75336170869808494</v>
      </c>
      <c r="AD70" s="153">
        <v>0.73954280652627424</v>
      </c>
      <c r="AE70" s="153">
        <v>0.72572390435446366</v>
      </c>
      <c r="AF70" s="153">
        <v>0.71190500218265296</v>
      </c>
      <c r="AG70" s="153">
        <v>0.69808610001084237</v>
      </c>
      <c r="AH70" s="153">
        <v>0.68426719783903189</v>
      </c>
      <c r="AI70" s="153">
        <v>0.6724404669399956</v>
      </c>
      <c r="AJ70" s="153">
        <v>0.6606137360409593</v>
      </c>
      <c r="AK70" s="153">
        <v>0.648787005141923</v>
      </c>
      <c r="AL70" s="153">
        <v>0.6369602742428867</v>
      </c>
      <c r="AM70" s="153">
        <v>0.62513354334385018</v>
      </c>
    </row>
    <row r="71" spans="2:39" ht="14.25" customHeight="1" outlineLevel="1" x14ac:dyDescent="0.25">
      <c r="B71" s="84" t="str">
        <f>+rawCat!B69</f>
        <v>Chemical Tanker</v>
      </c>
      <c r="C71" s="84" t="str">
        <f>+rawCat!C69</f>
        <v>Default</v>
      </c>
      <c r="D71" s="156">
        <v>0.93276414087513349</v>
      </c>
      <c r="E71" s="156">
        <v>0.97118463180362868</v>
      </c>
      <c r="F71" s="156">
        <v>1.0096051227321239</v>
      </c>
      <c r="G71" s="153">
        <v>1</v>
      </c>
      <c r="H71" s="153">
        <v>0.98800768734149158</v>
      </c>
      <c r="I71" s="153">
        <v>0.97601537468297861</v>
      </c>
      <c r="J71" s="153">
        <v>0.96402306202446475</v>
      </c>
      <c r="K71" s="153">
        <v>0.95203074936595078</v>
      </c>
      <c r="L71" s="153">
        <v>0.94003843670743692</v>
      </c>
      <c r="M71" s="153">
        <v>0.92804612404892295</v>
      </c>
      <c r="N71" s="153">
        <v>0.91605381139040898</v>
      </c>
      <c r="O71" s="153">
        <v>0.90864291000748421</v>
      </c>
      <c r="P71" s="153">
        <v>0.90123200862455943</v>
      </c>
      <c r="Q71" s="153">
        <v>0.89382110724163466</v>
      </c>
      <c r="R71" s="153">
        <v>0.88641020585871</v>
      </c>
      <c r="S71" s="153">
        <v>0.87899930447578511</v>
      </c>
      <c r="T71" s="153">
        <v>0.87180038940815741</v>
      </c>
      <c r="U71" s="153">
        <v>0.8646014743405297</v>
      </c>
      <c r="V71" s="153">
        <v>0.85740255927290199</v>
      </c>
      <c r="W71" s="153">
        <v>0.85020364420527428</v>
      </c>
      <c r="X71" s="153">
        <v>0.84300472913764679</v>
      </c>
      <c r="Y71" s="153">
        <v>0.82507612504973438</v>
      </c>
      <c r="Z71" s="153">
        <v>0.80714752096182207</v>
      </c>
      <c r="AA71" s="153">
        <v>0.78921891687390966</v>
      </c>
      <c r="AB71" s="153">
        <v>0.77129031278599736</v>
      </c>
      <c r="AC71" s="153">
        <v>0.75336170869808494</v>
      </c>
      <c r="AD71" s="153">
        <v>0.73954280652627424</v>
      </c>
      <c r="AE71" s="153">
        <v>0.72572390435446366</v>
      </c>
      <c r="AF71" s="153">
        <v>0.71190500218265296</v>
      </c>
      <c r="AG71" s="153">
        <v>0.69808610001084237</v>
      </c>
      <c r="AH71" s="153">
        <v>0.68426719783903189</v>
      </c>
      <c r="AI71" s="153">
        <v>0.6724404669399956</v>
      </c>
      <c r="AJ71" s="153">
        <v>0.6606137360409593</v>
      </c>
      <c r="AK71" s="153">
        <v>0.648787005141923</v>
      </c>
      <c r="AL71" s="153">
        <v>0.6369602742428867</v>
      </c>
      <c r="AM71" s="153">
        <v>0.62513354334385018</v>
      </c>
    </row>
    <row r="72" spans="2:39" ht="14.25" customHeight="1" outlineLevel="1" x14ac:dyDescent="0.25">
      <c r="B72" s="84" t="str">
        <f>+rawCat!B70</f>
        <v>Container</v>
      </c>
      <c r="C72" s="84" t="str">
        <f>+rawCat!C70</f>
        <v>Default</v>
      </c>
      <c r="D72" s="156">
        <v>0.93276414087513349</v>
      </c>
      <c r="E72" s="156">
        <v>0.97118463180362868</v>
      </c>
      <c r="F72" s="156">
        <v>1.0096051227321239</v>
      </c>
      <c r="G72" s="153">
        <v>1</v>
      </c>
      <c r="H72" s="153">
        <v>0.98800768734149158</v>
      </c>
      <c r="I72" s="153">
        <v>0.97601537468297861</v>
      </c>
      <c r="J72" s="153">
        <v>0.96402306202446475</v>
      </c>
      <c r="K72" s="153">
        <v>0.95203074936595078</v>
      </c>
      <c r="L72" s="153">
        <v>0.94003843670743692</v>
      </c>
      <c r="M72" s="153">
        <v>0.92804612404892295</v>
      </c>
      <c r="N72" s="153">
        <v>0.91605381139040898</v>
      </c>
      <c r="O72" s="153">
        <v>0.90864291000748421</v>
      </c>
      <c r="P72" s="153">
        <v>0.90123200862455943</v>
      </c>
      <c r="Q72" s="153">
        <v>0.89382110724163466</v>
      </c>
      <c r="R72" s="153">
        <v>0.88641020585871</v>
      </c>
      <c r="S72" s="153">
        <v>0.87899930447578511</v>
      </c>
      <c r="T72" s="153">
        <v>0.87180038940815741</v>
      </c>
      <c r="U72" s="153">
        <v>0.8646014743405297</v>
      </c>
      <c r="V72" s="153">
        <v>0.85740255927290199</v>
      </c>
      <c r="W72" s="153">
        <v>0.85020364420527428</v>
      </c>
      <c r="X72" s="153">
        <v>0.84300472913764679</v>
      </c>
      <c r="Y72" s="153">
        <v>0.82507612504973438</v>
      </c>
      <c r="Z72" s="153">
        <v>0.80714752096182207</v>
      </c>
      <c r="AA72" s="153">
        <v>0.78921891687390966</v>
      </c>
      <c r="AB72" s="153">
        <v>0.77129031278599736</v>
      </c>
      <c r="AC72" s="153">
        <v>0.75336170869808494</v>
      </c>
      <c r="AD72" s="153">
        <v>0.73954280652627424</v>
      </c>
      <c r="AE72" s="153">
        <v>0.72572390435446366</v>
      </c>
      <c r="AF72" s="153">
        <v>0.71190500218265296</v>
      </c>
      <c r="AG72" s="153">
        <v>0.69808610001084237</v>
      </c>
      <c r="AH72" s="153">
        <v>0.68426719783903189</v>
      </c>
      <c r="AI72" s="153">
        <v>0.6724404669399956</v>
      </c>
      <c r="AJ72" s="153">
        <v>0.6606137360409593</v>
      </c>
      <c r="AK72" s="153">
        <v>0.648787005141923</v>
      </c>
      <c r="AL72" s="153">
        <v>0.6369602742428867</v>
      </c>
      <c r="AM72" s="153">
        <v>0.62513354334385018</v>
      </c>
    </row>
    <row r="73" spans="2:39" ht="14.25" customHeight="1" outlineLevel="1" x14ac:dyDescent="0.25">
      <c r="B73" s="84" t="str">
        <f>+rawCat!B71</f>
        <v>General Cargo</v>
      </c>
      <c r="C73" s="84" t="str">
        <f>+rawCat!C71</f>
        <v>Default</v>
      </c>
      <c r="D73" s="156">
        <v>0.93276414087513349</v>
      </c>
      <c r="E73" s="156">
        <v>0.97118463180362868</v>
      </c>
      <c r="F73" s="156">
        <v>1.0096051227321239</v>
      </c>
      <c r="G73" s="153">
        <v>1</v>
      </c>
      <c r="H73" s="153">
        <v>0.98800768734149158</v>
      </c>
      <c r="I73" s="153">
        <v>0.97601537468297861</v>
      </c>
      <c r="J73" s="153">
        <v>0.96402306202446475</v>
      </c>
      <c r="K73" s="153">
        <v>0.95203074936595078</v>
      </c>
      <c r="L73" s="153">
        <v>0.94003843670743692</v>
      </c>
      <c r="M73" s="153">
        <v>0.92804612404892295</v>
      </c>
      <c r="N73" s="153">
        <v>0.91605381139040898</v>
      </c>
      <c r="O73" s="153">
        <v>0.90864291000748421</v>
      </c>
      <c r="P73" s="153">
        <v>0.90123200862455943</v>
      </c>
      <c r="Q73" s="153">
        <v>0.89382110724163466</v>
      </c>
      <c r="R73" s="153">
        <v>0.88641020585871</v>
      </c>
      <c r="S73" s="153">
        <v>0.87899930447578511</v>
      </c>
      <c r="T73" s="153">
        <v>0.87180038940815741</v>
      </c>
      <c r="U73" s="153">
        <v>0.8646014743405297</v>
      </c>
      <c r="V73" s="153">
        <v>0.85740255927290199</v>
      </c>
      <c r="W73" s="153">
        <v>0.85020364420527428</v>
      </c>
      <c r="X73" s="153">
        <v>0.84300472913764679</v>
      </c>
      <c r="Y73" s="153">
        <v>0.82507612504973438</v>
      </c>
      <c r="Z73" s="153">
        <v>0.80714752096182207</v>
      </c>
      <c r="AA73" s="153">
        <v>0.78921891687390966</v>
      </c>
      <c r="AB73" s="153">
        <v>0.77129031278599736</v>
      </c>
      <c r="AC73" s="153">
        <v>0.75336170869808494</v>
      </c>
      <c r="AD73" s="153">
        <v>0.73954280652627424</v>
      </c>
      <c r="AE73" s="153">
        <v>0.72572390435446366</v>
      </c>
      <c r="AF73" s="153">
        <v>0.71190500218265296</v>
      </c>
      <c r="AG73" s="153">
        <v>0.69808610001084237</v>
      </c>
      <c r="AH73" s="153">
        <v>0.68426719783903189</v>
      </c>
      <c r="AI73" s="153">
        <v>0.6724404669399956</v>
      </c>
      <c r="AJ73" s="153">
        <v>0.6606137360409593</v>
      </c>
      <c r="AK73" s="153">
        <v>0.648787005141923</v>
      </c>
      <c r="AL73" s="153">
        <v>0.6369602742428867</v>
      </c>
      <c r="AM73" s="153">
        <v>0.62513354334385018</v>
      </c>
    </row>
    <row r="74" spans="2:39" ht="14.25" customHeight="1" outlineLevel="1" x14ac:dyDescent="0.25">
      <c r="B74" s="84" t="str">
        <f>+rawCat!B72</f>
        <v>Liquefied Gas Tanker</v>
      </c>
      <c r="C74" s="84" t="str">
        <f>+rawCat!C72</f>
        <v>Default</v>
      </c>
      <c r="D74" s="156">
        <v>0.93276414087513349</v>
      </c>
      <c r="E74" s="156">
        <v>0.97118463180362868</v>
      </c>
      <c r="F74" s="156">
        <v>1.0096051227321239</v>
      </c>
      <c r="G74" s="153">
        <v>1</v>
      </c>
      <c r="H74" s="153">
        <v>0.98800768734149158</v>
      </c>
      <c r="I74" s="153">
        <v>0.97601537468297861</v>
      </c>
      <c r="J74" s="153">
        <v>0.96402306202446475</v>
      </c>
      <c r="K74" s="153">
        <v>0.95203074936595078</v>
      </c>
      <c r="L74" s="153">
        <v>0.94003843670743692</v>
      </c>
      <c r="M74" s="153">
        <v>0.92804612404892295</v>
      </c>
      <c r="N74" s="153">
        <v>0.91605381139040898</v>
      </c>
      <c r="O74" s="153">
        <v>0.90864291000748421</v>
      </c>
      <c r="P74" s="153">
        <v>0.90123200862455943</v>
      </c>
      <c r="Q74" s="153">
        <v>0.89382110724163466</v>
      </c>
      <c r="R74" s="153">
        <v>0.88641020585871</v>
      </c>
      <c r="S74" s="153">
        <v>0.87899930447578511</v>
      </c>
      <c r="T74" s="153">
        <v>0.87180038940815741</v>
      </c>
      <c r="U74" s="153">
        <v>0.8646014743405297</v>
      </c>
      <c r="V74" s="153">
        <v>0.85740255927290199</v>
      </c>
      <c r="W74" s="153">
        <v>0.85020364420527428</v>
      </c>
      <c r="X74" s="153">
        <v>0.84300472913764679</v>
      </c>
      <c r="Y74" s="153">
        <v>0.82507612504973438</v>
      </c>
      <c r="Z74" s="153">
        <v>0.80714752096182207</v>
      </c>
      <c r="AA74" s="153">
        <v>0.78921891687390966</v>
      </c>
      <c r="AB74" s="153">
        <v>0.77129031278599736</v>
      </c>
      <c r="AC74" s="153">
        <v>0.75336170869808494</v>
      </c>
      <c r="AD74" s="153">
        <v>0.73954280652627424</v>
      </c>
      <c r="AE74" s="153">
        <v>0.72572390435446366</v>
      </c>
      <c r="AF74" s="153">
        <v>0.71190500218265296</v>
      </c>
      <c r="AG74" s="153">
        <v>0.69808610001084237</v>
      </c>
      <c r="AH74" s="153">
        <v>0.68426719783903189</v>
      </c>
      <c r="AI74" s="153">
        <v>0.6724404669399956</v>
      </c>
      <c r="AJ74" s="153">
        <v>0.6606137360409593</v>
      </c>
      <c r="AK74" s="153">
        <v>0.648787005141923</v>
      </c>
      <c r="AL74" s="153">
        <v>0.6369602742428867</v>
      </c>
      <c r="AM74" s="153">
        <v>0.62513354334385018</v>
      </c>
    </row>
    <row r="75" spans="2:39" ht="14.25" customHeight="1" outlineLevel="1" x14ac:dyDescent="0.25">
      <c r="B75" s="84" t="str">
        <f>+rawCat!B73</f>
        <v>Oil Tanker</v>
      </c>
      <c r="C75" s="84" t="str">
        <f>+rawCat!C73</f>
        <v>Default</v>
      </c>
      <c r="D75" s="156">
        <v>0.93276414087513349</v>
      </c>
      <c r="E75" s="156">
        <v>0.97118463180362868</v>
      </c>
      <c r="F75" s="156">
        <v>1.0096051227321239</v>
      </c>
      <c r="G75" s="153">
        <v>1</v>
      </c>
      <c r="H75" s="153">
        <v>0.98800768734149158</v>
      </c>
      <c r="I75" s="153">
        <v>0.97601537468297861</v>
      </c>
      <c r="J75" s="153">
        <v>0.96402306202446475</v>
      </c>
      <c r="K75" s="153">
        <v>0.95203074936595078</v>
      </c>
      <c r="L75" s="153">
        <v>0.94003843670743692</v>
      </c>
      <c r="M75" s="153">
        <v>0.92804612404892295</v>
      </c>
      <c r="N75" s="153">
        <v>0.91605381139040898</v>
      </c>
      <c r="O75" s="153">
        <v>0.90864291000748421</v>
      </c>
      <c r="P75" s="153">
        <v>0.90123200862455943</v>
      </c>
      <c r="Q75" s="153">
        <v>0.89382110724163466</v>
      </c>
      <c r="R75" s="153">
        <v>0.88641020585871</v>
      </c>
      <c r="S75" s="153">
        <v>0.87899930447578511</v>
      </c>
      <c r="T75" s="153">
        <v>0.87180038940815741</v>
      </c>
      <c r="U75" s="153">
        <v>0.8646014743405297</v>
      </c>
      <c r="V75" s="153">
        <v>0.85740255927290199</v>
      </c>
      <c r="W75" s="153">
        <v>0.85020364420527428</v>
      </c>
      <c r="X75" s="153">
        <v>0.84300472913764679</v>
      </c>
      <c r="Y75" s="153">
        <v>0.82507612504973438</v>
      </c>
      <c r="Z75" s="153">
        <v>0.80714752096182207</v>
      </c>
      <c r="AA75" s="153">
        <v>0.78921891687390966</v>
      </c>
      <c r="AB75" s="153">
        <v>0.77129031278599736</v>
      </c>
      <c r="AC75" s="153">
        <v>0.75336170869808494</v>
      </c>
      <c r="AD75" s="153">
        <v>0.73954280652627424</v>
      </c>
      <c r="AE75" s="153">
        <v>0.72572390435446366</v>
      </c>
      <c r="AF75" s="153">
        <v>0.71190500218265296</v>
      </c>
      <c r="AG75" s="153">
        <v>0.69808610001084237</v>
      </c>
      <c r="AH75" s="153">
        <v>0.68426719783903189</v>
      </c>
      <c r="AI75" s="153">
        <v>0.6724404669399956</v>
      </c>
      <c r="AJ75" s="153">
        <v>0.6606137360409593</v>
      </c>
      <c r="AK75" s="153">
        <v>0.648787005141923</v>
      </c>
      <c r="AL75" s="153">
        <v>0.6369602742428867</v>
      </c>
      <c r="AM75" s="153">
        <v>0.62513354334385018</v>
      </c>
    </row>
    <row r="76" spans="2:39" ht="14.25" customHeight="1" outlineLevel="1" x14ac:dyDescent="0.25">
      <c r="B76" s="84" t="str">
        <f>+rawCat!B74</f>
        <v>Other Liquids Tankers</v>
      </c>
      <c r="C76" s="84" t="str">
        <f>+rawCat!C74</f>
        <v>Default</v>
      </c>
      <c r="D76" s="156">
        <v>0.93276414087513349</v>
      </c>
      <c r="E76" s="156">
        <v>0.97118463180362868</v>
      </c>
      <c r="F76" s="156">
        <v>1.0096051227321239</v>
      </c>
      <c r="G76" s="153">
        <v>1</v>
      </c>
      <c r="H76" s="153">
        <v>0.98800768734149158</v>
      </c>
      <c r="I76" s="153">
        <v>0.97601537468297861</v>
      </c>
      <c r="J76" s="153">
        <v>0.96402306202446475</v>
      </c>
      <c r="K76" s="153">
        <v>0.95203074936595078</v>
      </c>
      <c r="L76" s="153">
        <v>0.94003843670743692</v>
      </c>
      <c r="M76" s="153">
        <v>0.92804612404892295</v>
      </c>
      <c r="N76" s="153">
        <v>0.91605381139040898</v>
      </c>
      <c r="O76" s="153">
        <v>0.90864291000748421</v>
      </c>
      <c r="P76" s="153">
        <v>0.90123200862455943</v>
      </c>
      <c r="Q76" s="153">
        <v>0.89382110724163466</v>
      </c>
      <c r="R76" s="153">
        <v>0.88641020585871</v>
      </c>
      <c r="S76" s="153">
        <v>0.87899930447578511</v>
      </c>
      <c r="T76" s="153">
        <v>0.87180038940815741</v>
      </c>
      <c r="U76" s="153">
        <v>0.8646014743405297</v>
      </c>
      <c r="V76" s="153">
        <v>0.85740255927290199</v>
      </c>
      <c r="W76" s="153">
        <v>0.85020364420527428</v>
      </c>
      <c r="X76" s="153">
        <v>0.84300472913764679</v>
      </c>
      <c r="Y76" s="153">
        <v>0.82507612504973438</v>
      </c>
      <c r="Z76" s="153">
        <v>0.80714752096182207</v>
      </c>
      <c r="AA76" s="153">
        <v>0.78921891687390966</v>
      </c>
      <c r="AB76" s="153">
        <v>0.77129031278599736</v>
      </c>
      <c r="AC76" s="153">
        <v>0.75336170869808494</v>
      </c>
      <c r="AD76" s="153">
        <v>0.73954280652627424</v>
      </c>
      <c r="AE76" s="153">
        <v>0.72572390435446366</v>
      </c>
      <c r="AF76" s="153">
        <v>0.71190500218265296</v>
      </c>
      <c r="AG76" s="153">
        <v>0.69808610001084237</v>
      </c>
      <c r="AH76" s="153">
        <v>0.68426719783903189</v>
      </c>
      <c r="AI76" s="153">
        <v>0.6724404669399956</v>
      </c>
      <c r="AJ76" s="153">
        <v>0.6606137360409593</v>
      </c>
      <c r="AK76" s="153">
        <v>0.648787005141923</v>
      </c>
      <c r="AL76" s="153">
        <v>0.6369602742428867</v>
      </c>
      <c r="AM76" s="153">
        <v>0.62513354334385018</v>
      </c>
    </row>
    <row r="77" spans="2:39" ht="14.25" customHeight="1" outlineLevel="1" x14ac:dyDescent="0.25">
      <c r="B77" s="84" t="str">
        <f>+rawCat!B75</f>
        <v>Ferry Passenger Only</v>
      </c>
      <c r="C77" s="84" t="str">
        <f>+rawCat!C75</f>
        <v>Default</v>
      </c>
      <c r="D77" s="156">
        <v>0.93276414087513349</v>
      </c>
      <c r="E77" s="156">
        <v>0.97118463180362868</v>
      </c>
      <c r="F77" s="156">
        <v>1.0096051227321239</v>
      </c>
      <c r="G77" s="153">
        <v>1</v>
      </c>
      <c r="H77" s="153">
        <v>0.98800768734149158</v>
      </c>
      <c r="I77" s="153">
        <v>0.97601537468297861</v>
      </c>
      <c r="J77" s="153">
        <v>0.96402306202446475</v>
      </c>
      <c r="K77" s="153">
        <v>0.95203074936595078</v>
      </c>
      <c r="L77" s="153">
        <v>0.94003843670743692</v>
      </c>
      <c r="M77" s="153">
        <v>0.92804612404892295</v>
      </c>
      <c r="N77" s="153">
        <v>0.91605381139040898</v>
      </c>
      <c r="O77" s="153">
        <v>0.90864291000748421</v>
      </c>
      <c r="P77" s="153">
        <v>0.90123200862455943</v>
      </c>
      <c r="Q77" s="153">
        <v>0.89382110724163466</v>
      </c>
      <c r="R77" s="153">
        <v>0.88641020585871</v>
      </c>
      <c r="S77" s="153">
        <v>0.87899930447578511</v>
      </c>
      <c r="T77" s="153">
        <v>0.87180038940815741</v>
      </c>
      <c r="U77" s="153">
        <v>0.8646014743405297</v>
      </c>
      <c r="V77" s="153">
        <v>0.85740255927290199</v>
      </c>
      <c r="W77" s="153">
        <v>0.85020364420527428</v>
      </c>
      <c r="X77" s="153">
        <v>0.84300472913764679</v>
      </c>
      <c r="Y77" s="153">
        <v>0.82507612504973438</v>
      </c>
      <c r="Z77" s="153">
        <v>0.80714752096182207</v>
      </c>
      <c r="AA77" s="153">
        <v>0.78921891687390966</v>
      </c>
      <c r="AB77" s="153">
        <v>0.77129031278599736</v>
      </c>
      <c r="AC77" s="153">
        <v>0.75336170869808494</v>
      </c>
      <c r="AD77" s="153">
        <v>0.73954280652627424</v>
      </c>
      <c r="AE77" s="153">
        <v>0.72572390435446366</v>
      </c>
      <c r="AF77" s="153">
        <v>0.71190500218265296</v>
      </c>
      <c r="AG77" s="153">
        <v>0.69808610001084237</v>
      </c>
      <c r="AH77" s="153">
        <v>0.68426719783903189</v>
      </c>
      <c r="AI77" s="153">
        <v>0.6724404669399956</v>
      </c>
      <c r="AJ77" s="153">
        <v>0.6606137360409593</v>
      </c>
      <c r="AK77" s="153">
        <v>0.648787005141923</v>
      </c>
      <c r="AL77" s="153">
        <v>0.6369602742428867</v>
      </c>
      <c r="AM77" s="153">
        <v>0.62513354334385018</v>
      </c>
    </row>
    <row r="78" spans="2:39" ht="14.25" customHeight="1" outlineLevel="1" x14ac:dyDescent="0.25">
      <c r="B78" s="84" t="str">
        <f>+rawCat!B76</f>
        <v>Cruise</v>
      </c>
      <c r="C78" s="84" t="str">
        <f>+rawCat!C76</f>
        <v>Default</v>
      </c>
      <c r="D78" s="156">
        <v>0.93276414087513349</v>
      </c>
      <c r="E78" s="156">
        <v>0.97118463180362868</v>
      </c>
      <c r="F78" s="156">
        <v>1.0096051227321239</v>
      </c>
      <c r="G78" s="153">
        <v>1</v>
      </c>
      <c r="H78" s="153">
        <v>0.98800768734149158</v>
      </c>
      <c r="I78" s="153">
        <v>0.97601537468297861</v>
      </c>
      <c r="J78" s="153">
        <v>0.96402306202446475</v>
      </c>
      <c r="K78" s="153">
        <v>0.95203074936595078</v>
      </c>
      <c r="L78" s="153">
        <v>0.94003843670743692</v>
      </c>
      <c r="M78" s="153">
        <v>0.92804612404892295</v>
      </c>
      <c r="N78" s="153">
        <v>0.91605381139040898</v>
      </c>
      <c r="O78" s="153">
        <v>0.90864291000748421</v>
      </c>
      <c r="P78" s="153">
        <v>0.90123200862455943</v>
      </c>
      <c r="Q78" s="153">
        <v>0.89382110724163466</v>
      </c>
      <c r="R78" s="153">
        <v>0.88641020585871</v>
      </c>
      <c r="S78" s="153">
        <v>0.87899930447578511</v>
      </c>
      <c r="T78" s="153">
        <v>0.87180038940815741</v>
      </c>
      <c r="U78" s="153">
        <v>0.8646014743405297</v>
      </c>
      <c r="V78" s="153">
        <v>0.85740255927290199</v>
      </c>
      <c r="W78" s="153">
        <v>0.85020364420527428</v>
      </c>
      <c r="X78" s="153">
        <v>0.84300472913764679</v>
      </c>
      <c r="Y78" s="153">
        <v>0.82507612504973438</v>
      </c>
      <c r="Z78" s="153">
        <v>0.80714752096182207</v>
      </c>
      <c r="AA78" s="153">
        <v>0.78921891687390966</v>
      </c>
      <c r="AB78" s="153">
        <v>0.77129031278599736</v>
      </c>
      <c r="AC78" s="153">
        <v>0.75336170869808494</v>
      </c>
      <c r="AD78" s="153">
        <v>0.73954280652627424</v>
      </c>
      <c r="AE78" s="153">
        <v>0.72572390435446366</v>
      </c>
      <c r="AF78" s="153">
        <v>0.71190500218265296</v>
      </c>
      <c r="AG78" s="153">
        <v>0.69808610001084237</v>
      </c>
      <c r="AH78" s="153">
        <v>0.68426719783903189</v>
      </c>
      <c r="AI78" s="153">
        <v>0.6724404669399956</v>
      </c>
      <c r="AJ78" s="153">
        <v>0.6606137360409593</v>
      </c>
      <c r="AK78" s="153">
        <v>0.648787005141923</v>
      </c>
      <c r="AL78" s="153">
        <v>0.6369602742428867</v>
      </c>
      <c r="AM78" s="153">
        <v>0.62513354334385018</v>
      </c>
    </row>
    <row r="79" spans="2:39" ht="14.25" customHeight="1" outlineLevel="1" x14ac:dyDescent="0.25">
      <c r="B79" s="84" t="str">
        <f>+rawCat!B77</f>
        <v>Ferry RoRo and Passenger</v>
      </c>
      <c r="C79" s="84" t="str">
        <f>+rawCat!C77</f>
        <v>Default</v>
      </c>
      <c r="D79" s="156">
        <v>0.93276414087513349</v>
      </c>
      <c r="E79" s="156">
        <v>0.97118463180362868</v>
      </c>
      <c r="F79" s="156">
        <v>1.0096051227321239</v>
      </c>
      <c r="G79" s="153">
        <v>1</v>
      </c>
      <c r="H79" s="153">
        <v>0.98800768734149158</v>
      </c>
      <c r="I79" s="153">
        <v>0.97601537468297861</v>
      </c>
      <c r="J79" s="153">
        <v>0.96402306202446475</v>
      </c>
      <c r="K79" s="153">
        <v>0.95203074936595078</v>
      </c>
      <c r="L79" s="153">
        <v>0.94003843670743692</v>
      </c>
      <c r="M79" s="153">
        <v>0.92804612404892295</v>
      </c>
      <c r="N79" s="153">
        <v>0.91605381139040898</v>
      </c>
      <c r="O79" s="153">
        <v>0.90864291000748421</v>
      </c>
      <c r="P79" s="153">
        <v>0.90123200862455943</v>
      </c>
      <c r="Q79" s="153">
        <v>0.89382110724163466</v>
      </c>
      <c r="R79" s="153">
        <v>0.88641020585871</v>
      </c>
      <c r="S79" s="153">
        <v>0.87899930447578511</v>
      </c>
      <c r="T79" s="153">
        <v>0.87180038940815741</v>
      </c>
      <c r="U79" s="153">
        <v>0.8646014743405297</v>
      </c>
      <c r="V79" s="153">
        <v>0.85740255927290199</v>
      </c>
      <c r="W79" s="153">
        <v>0.85020364420527428</v>
      </c>
      <c r="X79" s="153">
        <v>0.84300472913764679</v>
      </c>
      <c r="Y79" s="153">
        <v>0.82507612504973438</v>
      </c>
      <c r="Z79" s="153">
        <v>0.80714752096182207</v>
      </c>
      <c r="AA79" s="153">
        <v>0.78921891687390966</v>
      </c>
      <c r="AB79" s="153">
        <v>0.77129031278599736</v>
      </c>
      <c r="AC79" s="153">
        <v>0.75336170869808494</v>
      </c>
      <c r="AD79" s="153">
        <v>0.73954280652627424</v>
      </c>
      <c r="AE79" s="153">
        <v>0.72572390435446366</v>
      </c>
      <c r="AF79" s="153">
        <v>0.71190500218265296</v>
      </c>
      <c r="AG79" s="153">
        <v>0.69808610001084237</v>
      </c>
      <c r="AH79" s="153">
        <v>0.68426719783903189</v>
      </c>
      <c r="AI79" s="153">
        <v>0.6724404669399956</v>
      </c>
      <c r="AJ79" s="153">
        <v>0.6606137360409593</v>
      </c>
      <c r="AK79" s="153">
        <v>0.648787005141923</v>
      </c>
      <c r="AL79" s="153">
        <v>0.6369602742428867</v>
      </c>
      <c r="AM79" s="153">
        <v>0.62513354334385018</v>
      </c>
    </row>
    <row r="80" spans="2:39" ht="14.25" customHeight="1" outlineLevel="1" x14ac:dyDescent="0.25">
      <c r="B80" s="84" t="str">
        <f>+rawCat!B78</f>
        <v>Refrigerated Bulk</v>
      </c>
      <c r="C80" s="84" t="str">
        <f>+rawCat!C78</f>
        <v>Default</v>
      </c>
      <c r="D80" s="156">
        <v>0.93276414087513349</v>
      </c>
      <c r="E80" s="156">
        <v>0.97118463180362868</v>
      </c>
      <c r="F80" s="156">
        <v>1.0096051227321239</v>
      </c>
      <c r="G80" s="153">
        <v>1</v>
      </c>
      <c r="H80" s="153">
        <v>0.98800768734149158</v>
      </c>
      <c r="I80" s="153">
        <v>0.97601537468297861</v>
      </c>
      <c r="J80" s="153">
        <v>0.96402306202446475</v>
      </c>
      <c r="K80" s="153">
        <v>0.95203074936595078</v>
      </c>
      <c r="L80" s="153">
        <v>0.94003843670743692</v>
      </c>
      <c r="M80" s="153">
        <v>0.92804612404892295</v>
      </c>
      <c r="N80" s="153">
        <v>0.91605381139040898</v>
      </c>
      <c r="O80" s="153">
        <v>0.90864291000748421</v>
      </c>
      <c r="P80" s="153">
        <v>0.90123200862455943</v>
      </c>
      <c r="Q80" s="153">
        <v>0.89382110724163466</v>
      </c>
      <c r="R80" s="153">
        <v>0.88641020585871</v>
      </c>
      <c r="S80" s="153">
        <v>0.87899930447578511</v>
      </c>
      <c r="T80" s="153">
        <v>0.87180038940815741</v>
      </c>
      <c r="U80" s="153">
        <v>0.8646014743405297</v>
      </c>
      <c r="V80" s="153">
        <v>0.85740255927290199</v>
      </c>
      <c r="W80" s="153">
        <v>0.85020364420527428</v>
      </c>
      <c r="X80" s="153">
        <v>0.84300472913764679</v>
      </c>
      <c r="Y80" s="153">
        <v>0.82507612504973438</v>
      </c>
      <c r="Z80" s="153">
        <v>0.80714752096182207</v>
      </c>
      <c r="AA80" s="153">
        <v>0.78921891687390966</v>
      </c>
      <c r="AB80" s="153">
        <v>0.77129031278599736</v>
      </c>
      <c r="AC80" s="153">
        <v>0.75336170869808494</v>
      </c>
      <c r="AD80" s="153">
        <v>0.73954280652627424</v>
      </c>
      <c r="AE80" s="153">
        <v>0.72572390435446366</v>
      </c>
      <c r="AF80" s="153">
        <v>0.71190500218265296</v>
      </c>
      <c r="AG80" s="153">
        <v>0.69808610001084237</v>
      </c>
      <c r="AH80" s="153">
        <v>0.68426719783903189</v>
      </c>
      <c r="AI80" s="153">
        <v>0.6724404669399956</v>
      </c>
      <c r="AJ80" s="153">
        <v>0.6606137360409593</v>
      </c>
      <c r="AK80" s="153">
        <v>0.648787005141923</v>
      </c>
      <c r="AL80" s="153">
        <v>0.6369602742428867</v>
      </c>
      <c r="AM80" s="153">
        <v>0.62513354334385018</v>
      </c>
    </row>
    <row r="81" spans="2:39" ht="14.25" customHeight="1" outlineLevel="1" x14ac:dyDescent="0.25">
      <c r="B81" s="84" t="str">
        <f>+rawCat!B79</f>
        <v>RoRo</v>
      </c>
      <c r="C81" s="84" t="str">
        <f>+rawCat!C79</f>
        <v>Default</v>
      </c>
      <c r="D81" s="156">
        <v>0.93276414087513349</v>
      </c>
      <c r="E81" s="156">
        <v>0.97118463180362868</v>
      </c>
      <c r="F81" s="156">
        <v>1.0096051227321239</v>
      </c>
      <c r="G81" s="153">
        <v>1</v>
      </c>
      <c r="H81" s="153">
        <v>0.98800768734149158</v>
      </c>
      <c r="I81" s="153">
        <v>0.97601537468297861</v>
      </c>
      <c r="J81" s="153">
        <v>0.96402306202446475</v>
      </c>
      <c r="K81" s="153">
        <v>0.95203074936595078</v>
      </c>
      <c r="L81" s="153">
        <v>0.94003843670743692</v>
      </c>
      <c r="M81" s="153">
        <v>0.92804612404892295</v>
      </c>
      <c r="N81" s="153">
        <v>0.91605381139040898</v>
      </c>
      <c r="O81" s="153">
        <v>0.90864291000748421</v>
      </c>
      <c r="P81" s="153">
        <v>0.90123200862455943</v>
      </c>
      <c r="Q81" s="153">
        <v>0.89382110724163466</v>
      </c>
      <c r="R81" s="153">
        <v>0.88641020585871</v>
      </c>
      <c r="S81" s="153">
        <v>0.87899930447578511</v>
      </c>
      <c r="T81" s="153">
        <v>0.87180038940815741</v>
      </c>
      <c r="U81" s="153">
        <v>0.8646014743405297</v>
      </c>
      <c r="V81" s="153">
        <v>0.85740255927290199</v>
      </c>
      <c r="W81" s="153">
        <v>0.85020364420527428</v>
      </c>
      <c r="X81" s="153">
        <v>0.84300472913764679</v>
      </c>
      <c r="Y81" s="153">
        <v>0.82507612504973438</v>
      </c>
      <c r="Z81" s="153">
        <v>0.80714752096182207</v>
      </c>
      <c r="AA81" s="153">
        <v>0.78921891687390966</v>
      </c>
      <c r="AB81" s="153">
        <v>0.77129031278599736</v>
      </c>
      <c r="AC81" s="153">
        <v>0.75336170869808494</v>
      </c>
      <c r="AD81" s="153">
        <v>0.73954280652627424</v>
      </c>
      <c r="AE81" s="153">
        <v>0.72572390435446366</v>
      </c>
      <c r="AF81" s="153">
        <v>0.71190500218265296</v>
      </c>
      <c r="AG81" s="153">
        <v>0.69808610001084237</v>
      </c>
      <c r="AH81" s="153">
        <v>0.68426719783903189</v>
      </c>
      <c r="AI81" s="153">
        <v>0.6724404669399956</v>
      </c>
      <c r="AJ81" s="153">
        <v>0.6606137360409593</v>
      </c>
      <c r="AK81" s="153">
        <v>0.648787005141923</v>
      </c>
      <c r="AL81" s="153">
        <v>0.6369602742428867</v>
      </c>
      <c r="AM81" s="153">
        <v>0.62513354334385018</v>
      </c>
    </row>
    <row r="82" spans="2:39" ht="14.25" customHeight="1" outlineLevel="1" x14ac:dyDescent="0.25">
      <c r="B82" s="84" t="str">
        <f>+rawCat!B80</f>
        <v>Vehicle Carrier</v>
      </c>
      <c r="C82" s="84" t="str">
        <f>+rawCat!C80</f>
        <v>Default</v>
      </c>
      <c r="D82" s="156">
        <v>0.93276414087513349</v>
      </c>
      <c r="E82" s="156">
        <v>0.97118463180362868</v>
      </c>
      <c r="F82" s="156">
        <v>1.0096051227321239</v>
      </c>
      <c r="G82" s="153">
        <v>1</v>
      </c>
      <c r="H82" s="153">
        <v>0.98800768734149158</v>
      </c>
      <c r="I82" s="153">
        <v>0.97601537468297861</v>
      </c>
      <c r="J82" s="153">
        <v>0.96402306202446475</v>
      </c>
      <c r="K82" s="153">
        <v>0.95203074936595078</v>
      </c>
      <c r="L82" s="153">
        <v>0.94003843670743692</v>
      </c>
      <c r="M82" s="153">
        <v>0.92804612404892295</v>
      </c>
      <c r="N82" s="153">
        <v>0.91605381139040898</v>
      </c>
      <c r="O82" s="153">
        <v>0.90864291000748421</v>
      </c>
      <c r="P82" s="153">
        <v>0.90123200862455943</v>
      </c>
      <c r="Q82" s="153">
        <v>0.89382110724163466</v>
      </c>
      <c r="R82" s="153">
        <v>0.88641020585871</v>
      </c>
      <c r="S82" s="153">
        <v>0.87899930447578511</v>
      </c>
      <c r="T82" s="153">
        <v>0.87180038940815741</v>
      </c>
      <c r="U82" s="153">
        <v>0.8646014743405297</v>
      </c>
      <c r="V82" s="153">
        <v>0.85740255927290199</v>
      </c>
      <c r="W82" s="153">
        <v>0.85020364420527428</v>
      </c>
      <c r="X82" s="153">
        <v>0.84300472913764679</v>
      </c>
      <c r="Y82" s="153">
        <v>0.82507612504973438</v>
      </c>
      <c r="Z82" s="153">
        <v>0.80714752096182207</v>
      </c>
      <c r="AA82" s="153">
        <v>0.78921891687390966</v>
      </c>
      <c r="AB82" s="153">
        <v>0.77129031278599736</v>
      </c>
      <c r="AC82" s="153">
        <v>0.75336170869808494</v>
      </c>
      <c r="AD82" s="153">
        <v>0.73954280652627424</v>
      </c>
      <c r="AE82" s="153">
        <v>0.72572390435446366</v>
      </c>
      <c r="AF82" s="153">
        <v>0.71190500218265296</v>
      </c>
      <c r="AG82" s="153">
        <v>0.69808610001084237</v>
      </c>
      <c r="AH82" s="153">
        <v>0.68426719783903189</v>
      </c>
      <c r="AI82" s="153">
        <v>0.6724404669399956</v>
      </c>
      <c r="AJ82" s="153">
        <v>0.6606137360409593</v>
      </c>
      <c r="AK82" s="153">
        <v>0.648787005141923</v>
      </c>
      <c r="AL82" s="153">
        <v>0.6369602742428867</v>
      </c>
      <c r="AM82" s="153">
        <v>0.62513354334385018</v>
      </c>
    </row>
    <row r="83" spans="2:39" ht="14.25" customHeight="1" outlineLevel="1" x14ac:dyDescent="0.25">
      <c r="B83" s="84" t="str">
        <f>+rawCat!B81</f>
        <v>Offshore</v>
      </c>
      <c r="C83" s="84" t="str">
        <f>+rawCat!C81</f>
        <v>Default</v>
      </c>
      <c r="D83" s="156">
        <v>0.93276414087513349</v>
      </c>
      <c r="E83" s="156">
        <v>0.97118463180362868</v>
      </c>
      <c r="F83" s="156">
        <v>1.0096051227321239</v>
      </c>
      <c r="G83" s="153">
        <v>1</v>
      </c>
      <c r="H83" s="153">
        <v>0.98800768734149158</v>
      </c>
      <c r="I83" s="153">
        <v>0.97601537468297861</v>
      </c>
      <c r="J83" s="153">
        <v>0.96402306202446475</v>
      </c>
      <c r="K83" s="153">
        <v>0.95203074936595078</v>
      </c>
      <c r="L83" s="153">
        <v>0.94003843670743692</v>
      </c>
      <c r="M83" s="153">
        <v>0.92804612404892295</v>
      </c>
      <c r="N83" s="153">
        <v>0.91605381139040898</v>
      </c>
      <c r="O83" s="153">
        <v>0.90864291000748421</v>
      </c>
      <c r="P83" s="153">
        <v>0.90123200862455943</v>
      </c>
      <c r="Q83" s="153">
        <v>0.89382110724163466</v>
      </c>
      <c r="R83" s="153">
        <v>0.88641020585871</v>
      </c>
      <c r="S83" s="153">
        <v>0.87899930447578511</v>
      </c>
      <c r="T83" s="153">
        <v>0.87180038940815741</v>
      </c>
      <c r="U83" s="153">
        <v>0.8646014743405297</v>
      </c>
      <c r="V83" s="153">
        <v>0.85740255927290199</v>
      </c>
      <c r="W83" s="153">
        <v>0.85020364420527428</v>
      </c>
      <c r="X83" s="153">
        <v>0.84300472913764679</v>
      </c>
      <c r="Y83" s="153">
        <v>0.82507612504973438</v>
      </c>
      <c r="Z83" s="153">
        <v>0.80714752096182207</v>
      </c>
      <c r="AA83" s="153">
        <v>0.78921891687390966</v>
      </c>
      <c r="AB83" s="153">
        <v>0.77129031278599736</v>
      </c>
      <c r="AC83" s="153">
        <v>0.75336170869808494</v>
      </c>
      <c r="AD83" s="153">
        <v>0.73954280652627424</v>
      </c>
      <c r="AE83" s="153">
        <v>0.72572390435446366</v>
      </c>
      <c r="AF83" s="153">
        <v>0.71190500218265296</v>
      </c>
      <c r="AG83" s="153">
        <v>0.69808610001084237</v>
      </c>
      <c r="AH83" s="153">
        <v>0.68426719783903189</v>
      </c>
      <c r="AI83" s="153">
        <v>0.6724404669399956</v>
      </c>
      <c r="AJ83" s="153">
        <v>0.6606137360409593</v>
      </c>
      <c r="AK83" s="153">
        <v>0.648787005141923</v>
      </c>
      <c r="AL83" s="153">
        <v>0.6369602742428867</v>
      </c>
      <c r="AM83" s="153">
        <v>0.62513354334385018</v>
      </c>
    </row>
    <row r="84" spans="2:39" ht="14.25" customHeight="1" x14ac:dyDescent="0.25">
      <c r="M84" s="81"/>
      <c r="N84" s="81"/>
      <c r="O84" s="81"/>
      <c r="P84" s="81"/>
    </row>
    <row r="85" spans="2:39" ht="14.25" customHeight="1" x14ac:dyDescent="0.25">
      <c r="B85" s="135" t="s">
        <v>303</v>
      </c>
      <c r="C85" s="135"/>
      <c r="D85" s="157">
        <v>56487</v>
      </c>
      <c r="E85" s="157">
        <v>58268</v>
      </c>
      <c r="F85" s="157">
        <v>57907</v>
      </c>
      <c r="G85" s="158">
        <v>59230</v>
      </c>
      <c r="H85" s="158">
        <v>61111</v>
      </c>
      <c r="I85" s="158">
        <v>62992</v>
      </c>
      <c r="J85" s="158">
        <v>64874</v>
      </c>
      <c r="K85" s="158">
        <v>66755</v>
      </c>
      <c r="L85" s="158">
        <v>68636</v>
      </c>
      <c r="M85" s="158">
        <v>70517</v>
      </c>
      <c r="N85" s="158">
        <v>72399</v>
      </c>
      <c r="O85" s="158">
        <v>74280</v>
      </c>
      <c r="P85" s="158">
        <v>76161</v>
      </c>
      <c r="Q85" s="158">
        <v>78042</v>
      </c>
      <c r="R85" s="158">
        <v>79923</v>
      </c>
      <c r="S85" s="158">
        <v>81805</v>
      </c>
      <c r="T85" s="158">
        <v>83686</v>
      </c>
      <c r="U85" s="158">
        <v>85567</v>
      </c>
      <c r="V85" s="158">
        <v>87448</v>
      </c>
      <c r="W85" s="158">
        <v>89330</v>
      </c>
      <c r="X85" s="158">
        <v>91211</v>
      </c>
      <c r="Y85" s="158">
        <v>93092</v>
      </c>
      <c r="Z85" s="158">
        <v>94973</v>
      </c>
      <c r="AA85" s="158">
        <v>96854</v>
      </c>
      <c r="AB85" s="158">
        <v>98736</v>
      </c>
      <c r="AC85" s="158">
        <v>100617</v>
      </c>
      <c r="AD85" s="158">
        <v>102498</v>
      </c>
      <c r="AE85" s="158">
        <v>104379</v>
      </c>
      <c r="AF85" s="158">
        <v>106261</v>
      </c>
      <c r="AG85" s="158">
        <v>108142</v>
      </c>
      <c r="AH85" s="158">
        <v>110023</v>
      </c>
      <c r="AI85" s="158">
        <v>111904</v>
      </c>
      <c r="AJ85" s="158">
        <v>113785</v>
      </c>
      <c r="AK85" s="158">
        <v>115667</v>
      </c>
      <c r="AL85" s="158">
        <v>117548</v>
      </c>
      <c r="AM85" s="159">
        <v>119429</v>
      </c>
    </row>
    <row r="86" spans="2:39" ht="14.25" customHeight="1" x14ac:dyDescent="0.25">
      <c r="B86" s="137" t="s">
        <v>304</v>
      </c>
      <c r="C86" s="137"/>
      <c r="D86" s="138">
        <v>2015</v>
      </c>
      <c r="E86" s="136">
        <v>2016</v>
      </c>
      <c r="F86" s="136">
        <v>2017</v>
      </c>
      <c r="G86" s="136">
        <v>2018</v>
      </c>
      <c r="H86" s="136">
        <v>2019</v>
      </c>
      <c r="I86" s="138">
        <v>2020</v>
      </c>
      <c r="J86" s="136">
        <v>2021</v>
      </c>
      <c r="K86" s="136">
        <v>2022</v>
      </c>
      <c r="L86" s="136">
        <v>2023</v>
      </c>
      <c r="M86" s="136">
        <v>2024</v>
      </c>
      <c r="N86" s="138">
        <v>2025</v>
      </c>
      <c r="O86" s="136">
        <v>2026</v>
      </c>
      <c r="P86" s="136">
        <v>2027</v>
      </c>
      <c r="Q86" s="136">
        <v>2028</v>
      </c>
      <c r="R86" s="136">
        <v>2029</v>
      </c>
      <c r="S86" s="138">
        <v>2030</v>
      </c>
      <c r="T86" s="136">
        <v>2031</v>
      </c>
      <c r="U86" s="136">
        <v>2032</v>
      </c>
      <c r="V86" s="136">
        <v>2033</v>
      </c>
      <c r="W86" s="136">
        <v>2034</v>
      </c>
      <c r="X86" s="138">
        <v>2035</v>
      </c>
      <c r="Y86" s="136">
        <v>2036</v>
      </c>
      <c r="Z86" s="136">
        <v>2037</v>
      </c>
      <c r="AA86" s="136">
        <v>2038</v>
      </c>
      <c r="AB86" s="136">
        <v>2039</v>
      </c>
      <c r="AC86" s="138">
        <v>2040</v>
      </c>
      <c r="AD86" s="136">
        <v>2041</v>
      </c>
      <c r="AE86" s="136">
        <v>2042</v>
      </c>
      <c r="AF86" s="136">
        <v>2043</v>
      </c>
      <c r="AG86" s="136">
        <v>2044</v>
      </c>
      <c r="AH86" s="138">
        <v>2045</v>
      </c>
      <c r="AI86" s="136">
        <v>2046</v>
      </c>
      <c r="AJ86" s="136">
        <v>2047</v>
      </c>
      <c r="AK86" s="136">
        <v>2048</v>
      </c>
      <c r="AL86" s="136">
        <v>2049</v>
      </c>
      <c r="AM86" s="138">
        <v>2050</v>
      </c>
    </row>
    <row r="87" spans="2:39" ht="14.25" customHeight="1" x14ac:dyDescent="0.25">
      <c r="B87" s="137"/>
      <c r="C87" s="137" t="s">
        <v>305</v>
      </c>
      <c r="D87" s="151">
        <f t="shared" ref="D87:AM87" si="0">D85</f>
        <v>56487</v>
      </c>
      <c r="E87" s="151">
        <f t="shared" si="0"/>
        <v>58268</v>
      </c>
      <c r="F87" s="151">
        <f t="shared" si="0"/>
        <v>57907</v>
      </c>
      <c r="G87" s="151">
        <f t="shared" si="0"/>
        <v>59230</v>
      </c>
      <c r="H87" s="151">
        <f t="shared" si="0"/>
        <v>61111</v>
      </c>
      <c r="I87" s="151">
        <f t="shared" si="0"/>
        <v>62992</v>
      </c>
      <c r="J87" s="151">
        <f t="shared" si="0"/>
        <v>64874</v>
      </c>
      <c r="K87" s="151">
        <f t="shared" si="0"/>
        <v>66755</v>
      </c>
      <c r="L87" s="151">
        <f t="shared" si="0"/>
        <v>68636</v>
      </c>
      <c r="M87" s="151">
        <f t="shared" si="0"/>
        <v>70517</v>
      </c>
      <c r="N87" s="151">
        <f t="shared" si="0"/>
        <v>72399</v>
      </c>
      <c r="O87" s="151">
        <f t="shared" si="0"/>
        <v>74280</v>
      </c>
      <c r="P87" s="151">
        <f t="shared" si="0"/>
        <v>76161</v>
      </c>
      <c r="Q87" s="151">
        <f t="shared" si="0"/>
        <v>78042</v>
      </c>
      <c r="R87" s="151">
        <f t="shared" si="0"/>
        <v>79923</v>
      </c>
      <c r="S87" s="151">
        <f t="shared" si="0"/>
        <v>81805</v>
      </c>
      <c r="T87" s="151">
        <f t="shared" si="0"/>
        <v>83686</v>
      </c>
      <c r="U87" s="151">
        <f t="shared" si="0"/>
        <v>85567</v>
      </c>
      <c r="V87" s="151">
        <f t="shared" si="0"/>
        <v>87448</v>
      </c>
      <c r="W87" s="151">
        <f t="shared" si="0"/>
        <v>89330</v>
      </c>
      <c r="X87" s="151">
        <f t="shared" si="0"/>
        <v>91211</v>
      </c>
      <c r="Y87" s="151">
        <f t="shared" si="0"/>
        <v>93092</v>
      </c>
      <c r="Z87" s="151">
        <f t="shared" si="0"/>
        <v>94973</v>
      </c>
      <c r="AA87" s="151">
        <f t="shared" si="0"/>
        <v>96854</v>
      </c>
      <c r="AB87" s="151">
        <f t="shared" si="0"/>
        <v>98736</v>
      </c>
      <c r="AC87" s="151">
        <f t="shared" si="0"/>
        <v>100617</v>
      </c>
      <c r="AD87" s="151">
        <f t="shared" si="0"/>
        <v>102498</v>
      </c>
      <c r="AE87" s="151">
        <f t="shared" si="0"/>
        <v>104379</v>
      </c>
      <c r="AF87" s="151">
        <f t="shared" si="0"/>
        <v>106261</v>
      </c>
      <c r="AG87" s="151">
        <f t="shared" si="0"/>
        <v>108142</v>
      </c>
      <c r="AH87" s="151">
        <f t="shared" si="0"/>
        <v>110023</v>
      </c>
      <c r="AI87" s="151">
        <f t="shared" si="0"/>
        <v>111904</v>
      </c>
      <c r="AJ87" s="151">
        <f t="shared" si="0"/>
        <v>113785</v>
      </c>
      <c r="AK87" s="151">
        <f t="shared" si="0"/>
        <v>115667</v>
      </c>
      <c r="AL87" s="151">
        <f t="shared" si="0"/>
        <v>117548</v>
      </c>
      <c r="AM87" s="151">
        <f t="shared" si="0"/>
        <v>119429</v>
      </c>
    </row>
    <row r="88" spans="2:39" ht="14.25" customHeight="1" outlineLevel="1" x14ac:dyDescent="0.25">
      <c r="B88" s="84" t="str">
        <f t="shared" ref="B88:C88" si="1">+B5</f>
        <v>Bulk Carrier</v>
      </c>
      <c r="C88" s="84" t="str">
        <f t="shared" si="1"/>
        <v>(DWT) 0 - 9,999</v>
      </c>
      <c r="D88" s="152" t="e">
        <f t="array" ref="D88">IF(D86=by,1,D87/INDEX($D$86:$AM$87,2,MATCH(by,$D$86:$AM$86,FALSE)))</f>
        <v>#N/A</v>
      </c>
      <c r="E88" s="152" t="e">
        <f t="array" ref="E88">IF(E86=by,1,E87/INDEX($D$86:$AM$87,2,MATCH(by,$D$86:$AM$86,FALSE)))</f>
        <v>#N/A</v>
      </c>
      <c r="F88" s="152" t="e">
        <f t="array" ref="F88">IF(F86=by,1,F87/INDEX($D$86:$AM$87,2,MATCH(by,$D$86:$AM$86,FALSE)))</f>
        <v>#N/A</v>
      </c>
      <c r="G88" s="152" t="e">
        <f t="array" ref="G88">IF(G86=by,1,G87/INDEX($D$86:$AM$87,2,MATCH(by,$D$86:$AM$86,FALSE)))</f>
        <v>#N/A</v>
      </c>
      <c r="H88" s="152" t="e">
        <f t="array" ref="H88">IF(H86=by,1,H87/INDEX($D$86:$AM$87,2,MATCH(by,$D$86:$AM$86,FALSE)))</f>
        <v>#N/A</v>
      </c>
      <c r="I88" s="152" t="e">
        <f t="array" ref="I88">IF(I86=by,1,I87/INDEX($D$86:$AM$87,2,MATCH(by,$D$86:$AM$86,FALSE)))</f>
        <v>#N/A</v>
      </c>
      <c r="J88" s="152" t="e">
        <f t="array" ref="J88">IF(J86=by,1,J87/INDEX($D$86:$AM$87,2,MATCH(by,$D$86:$AM$86,FALSE)))</f>
        <v>#N/A</v>
      </c>
      <c r="K88" s="152" t="e">
        <f t="array" ref="K88">IF(K86=by,1,K87/INDEX($D$86:$AM$87,2,MATCH(by,$D$86:$AM$86,FALSE)))</f>
        <v>#N/A</v>
      </c>
      <c r="L88" s="152" t="e">
        <f t="array" ref="L88">IF(L86=by,1,L87/INDEX($D$86:$AM$87,2,MATCH(by,$D$86:$AM$86,FALSE)))</f>
        <v>#N/A</v>
      </c>
      <c r="M88" s="152" t="e">
        <f t="array" ref="M88">IF(M86=by,1,M87/INDEX($D$86:$AM$87,2,MATCH(by,$D$86:$AM$86,FALSE)))</f>
        <v>#N/A</v>
      </c>
      <c r="N88" s="152" t="e">
        <f t="array" ref="N88">IF(N86=by,1,N87/INDEX($D$86:$AM$87,2,MATCH(by,$D$86:$AM$86,FALSE)))</f>
        <v>#N/A</v>
      </c>
      <c r="O88" s="152" t="e">
        <f t="array" ref="O88">IF(O86=by,1,O87/INDEX($D$86:$AM$87,2,MATCH(by,$D$86:$AM$86,FALSE)))</f>
        <v>#N/A</v>
      </c>
      <c r="P88" s="152" t="e">
        <f t="array" ref="P88">IF(P86=by,1,P87/INDEX($D$86:$AM$87,2,MATCH(by,$D$86:$AM$86,FALSE)))</f>
        <v>#N/A</v>
      </c>
      <c r="Q88" s="152" t="e">
        <f t="array" ref="Q88">IF(Q86=by,1,Q87/INDEX($D$86:$AM$87,2,MATCH(by,$D$86:$AM$86,FALSE)))</f>
        <v>#N/A</v>
      </c>
      <c r="R88" s="152" t="e">
        <f t="array" ref="R88">IF(R86=by,1,R87/INDEX($D$86:$AM$87,2,MATCH(by,$D$86:$AM$86,FALSE)))</f>
        <v>#N/A</v>
      </c>
      <c r="S88" s="152" t="e">
        <f t="array" ref="S88">IF(S86=by,1,S87/INDEX($D$86:$AM$87,2,MATCH(by,$D$86:$AM$86,FALSE)))</f>
        <v>#N/A</v>
      </c>
      <c r="T88" s="152" t="e">
        <f t="array" ref="T88">IF(T86=by,1,T87/INDEX($D$86:$AM$87,2,MATCH(by,$D$86:$AM$86,FALSE)))</f>
        <v>#N/A</v>
      </c>
      <c r="U88" s="152" t="e">
        <f t="array" ref="U88">IF(U86=by,1,U87/INDEX($D$86:$AM$87,2,MATCH(by,$D$86:$AM$86,FALSE)))</f>
        <v>#N/A</v>
      </c>
      <c r="V88" s="152" t="e">
        <f t="array" ref="V88">IF(V86=by,1,V87/INDEX($D$86:$AM$87,2,MATCH(by,$D$86:$AM$86,FALSE)))</f>
        <v>#N/A</v>
      </c>
      <c r="W88" s="152" t="e">
        <f t="array" ref="W88">IF(W86=by,1,W87/INDEX($D$86:$AM$87,2,MATCH(by,$D$86:$AM$86,FALSE)))</f>
        <v>#N/A</v>
      </c>
      <c r="X88" s="152" t="e">
        <f t="array" ref="X88">IF(X86=by,1,X87/INDEX($D$86:$AM$87,2,MATCH(by,$D$86:$AM$86,FALSE)))</f>
        <v>#N/A</v>
      </c>
      <c r="Y88" s="152" t="e">
        <f t="array" ref="Y88">IF(Y86=by,1,Y87/INDEX($D$86:$AM$87,2,MATCH(by,$D$86:$AM$86,FALSE)))</f>
        <v>#N/A</v>
      </c>
      <c r="Z88" s="152" t="e">
        <f t="array" ref="Z88">IF(Z86=by,1,Z87/INDEX($D$86:$AM$87,2,MATCH(by,$D$86:$AM$86,FALSE)))</f>
        <v>#N/A</v>
      </c>
      <c r="AA88" s="152" t="e">
        <f t="array" ref="AA88">IF(AA86=by,1,AA87/INDEX($D$86:$AM$87,2,MATCH(by,$D$86:$AM$86,FALSE)))</f>
        <v>#N/A</v>
      </c>
      <c r="AB88" s="152" t="e">
        <f t="array" ref="AB88">IF(AB86=by,1,AB87/INDEX($D$86:$AM$87,2,MATCH(by,$D$86:$AM$86,FALSE)))</f>
        <v>#N/A</v>
      </c>
      <c r="AC88" s="152" t="e">
        <f t="array" ref="AC88">IF(AC86=by,1,AC87/INDEX($D$86:$AM$87,2,MATCH(by,$D$86:$AM$86,FALSE)))</f>
        <v>#N/A</v>
      </c>
      <c r="AD88" s="152" t="e">
        <f t="array" ref="AD88">IF(AD86=by,1,AD87/INDEX($D$86:$AM$87,2,MATCH(by,$D$86:$AM$86,FALSE)))</f>
        <v>#N/A</v>
      </c>
      <c r="AE88" s="152" t="e">
        <f t="array" ref="AE88">IF(AE86=by,1,AE87/INDEX($D$86:$AM$87,2,MATCH(by,$D$86:$AM$86,FALSE)))</f>
        <v>#N/A</v>
      </c>
      <c r="AF88" s="152" t="e">
        <f t="array" ref="AF88">IF(AF86=by,1,AF87/INDEX($D$86:$AM$87,2,MATCH(by,$D$86:$AM$86,FALSE)))</f>
        <v>#N/A</v>
      </c>
      <c r="AG88" s="152" t="e">
        <f t="array" ref="AG88">IF(AG86=by,1,AG87/INDEX($D$86:$AM$87,2,MATCH(by,$D$86:$AM$86,FALSE)))</f>
        <v>#N/A</v>
      </c>
      <c r="AH88" s="152" t="e">
        <f t="array" ref="AH88">IF(AH86=by,1,AH87/INDEX($D$86:$AM$87,2,MATCH(by,$D$86:$AM$86,FALSE)))</f>
        <v>#N/A</v>
      </c>
      <c r="AI88" s="152" t="e">
        <f t="array" ref="AI88">IF(AI86=by,1,AI87/INDEX($D$86:$AM$87,2,MATCH(by,$D$86:$AM$86,FALSE)))</f>
        <v>#N/A</v>
      </c>
      <c r="AJ88" s="152" t="e">
        <f t="array" ref="AJ88">IF(AJ86=by,1,AJ87/INDEX($D$86:$AM$87,2,MATCH(by,$D$86:$AM$86,FALSE)))</f>
        <v>#N/A</v>
      </c>
      <c r="AK88" s="152" t="e">
        <f t="array" ref="AK88">IF(AK86=by,1,AK87/INDEX($D$86:$AM$87,2,MATCH(by,$D$86:$AM$86,FALSE)))</f>
        <v>#N/A</v>
      </c>
      <c r="AL88" s="152" t="e">
        <f t="array" ref="AL88">IF(AL86=by,1,AL87/INDEX($D$86:$AM$87,2,MATCH(by,$D$86:$AM$86,FALSE)))</f>
        <v>#N/A</v>
      </c>
      <c r="AM88" s="152" t="e">
        <f t="array" ref="AM88">IF(AM86=by,1,AM87/INDEX($D$86:$AM$87,2,MATCH(by,$D$86:$AM$86,FALSE)))</f>
        <v>#N/A</v>
      </c>
    </row>
    <row r="89" spans="2:39" ht="14.25" customHeight="1" outlineLevel="1" x14ac:dyDescent="0.25">
      <c r="B89" s="84" t="str">
        <f t="shared" ref="B89:C89" si="2">+B6</f>
        <v>Bulk Carrier</v>
      </c>
      <c r="C89" s="84" t="str">
        <f t="shared" si="2"/>
        <v>(DWT) 10,000 - 34,999</v>
      </c>
      <c r="D89" s="152" t="e">
        <f t="shared" ref="D89:AM89" si="3">+D88</f>
        <v>#N/A</v>
      </c>
      <c r="E89" s="152" t="e">
        <f t="shared" si="3"/>
        <v>#N/A</v>
      </c>
      <c r="F89" s="152" t="e">
        <f t="shared" si="3"/>
        <v>#N/A</v>
      </c>
      <c r="G89" s="152" t="e">
        <f t="shared" si="3"/>
        <v>#N/A</v>
      </c>
      <c r="H89" s="152" t="e">
        <f t="shared" si="3"/>
        <v>#N/A</v>
      </c>
      <c r="I89" s="152" t="e">
        <f t="shared" si="3"/>
        <v>#N/A</v>
      </c>
      <c r="J89" s="152" t="e">
        <f t="shared" si="3"/>
        <v>#N/A</v>
      </c>
      <c r="K89" s="152" t="e">
        <f t="shared" si="3"/>
        <v>#N/A</v>
      </c>
      <c r="L89" s="152" t="e">
        <f t="shared" si="3"/>
        <v>#N/A</v>
      </c>
      <c r="M89" s="152" t="e">
        <f t="shared" si="3"/>
        <v>#N/A</v>
      </c>
      <c r="N89" s="152" t="e">
        <f t="shared" si="3"/>
        <v>#N/A</v>
      </c>
      <c r="O89" s="152" t="e">
        <f t="shared" si="3"/>
        <v>#N/A</v>
      </c>
      <c r="P89" s="152" t="e">
        <f t="shared" si="3"/>
        <v>#N/A</v>
      </c>
      <c r="Q89" s="152" t="e">
        <f t="shared" si="3"/>
        <v>#N/A</v>
      </c>
      <c r="R89" s="152" t="e">
        <f t="shared" si="3"/>
        <v>#N/A</v>
      </c>
      <c r="S89" s="152" t="e">
        <f t="shared" si="3"/>
        <v>#N/A</v>
      </c>
      <c r="T89" s="152" t="e">
        <f t="shared" si="3"/>
        <v>#N/A</v>
      </c>
      <c r="U89" s="152" t="e">
        <f t="shared" si="3"/>
        <v>#N/A</v>
      </c>
      <c r="V89" s="152" t="e">
        <f t="shared" si="3"/>
        <v>#N/A</v>
      </c>
      <c r="W89" s="152" t="e">
        <f t="shared" si="3"/>
        <v>#N/A</v>
      </c>
      <c r="X89" s="152" t="e">
        <f t="shared" si="3"/>
        <v>#N/A</v>
      </c>
      <c r="Y89" s="152" t="e">
        <f t="shared" si="3"/>
        <v>#N/A</v>
      </c>
      <c r="Z89" s="152" t="e">
        <f t="shared" si="3"/>
        <v>#N/A</v>
      </c>
      <c r="AA89" s="152" t="e">
        <f t="shared" si="3"/>
        <v>#N/A</v>
      </c>
      <c r="AB89" s="152" t="e">
        <f t="shared" si="3"/>
        <v>#N/A</v>
      </c>
      <c r="AC89" s="152" t="e">
        <f t="shared" si="3"/>
        <v>#N/A</v>
      </c>
      <c r="AD89" s="152" t="e">
        <f t="shared" si="3"/>
        <v>#N/A</v>
      </c>
      <c r="AE89" s="152" t="e">
        <f t="shared" si="3"/>
        <v>#N/A</v>
      </c>
      <c r="AF89" s="152" t="e">
        <f t="shared" si="3"/>
        <v>#N/A</v>
      </c>
      <c r="AG89" s="152" t="e">
        <f t="shared" si="3"/>
        <v>#N/A</v>
      </c>
      <c r="AH89" s="152" t="e">
        <f t="shared" si="3"/>
        <v>#N/A</v>
      </c>
      <c r="AI89" s="152" t="e">
        <f t="shared" si="3"/>
        <v>#N/A</v>
      </c>
      <c r="AJ89" s="152" t="e">
        <f t="shared" si="3"/>
        <v>#N/A</v>
      </c>
      <c r="AK89" s="152" t="e">
        <f t="shared" si="3"/>
        <v>#N/A</v>
      </c>
      <c r="AL89" s="152" t="e">
        <f t="shared" si="3"/>
        <v>#N/A</v>
      </c>
      <c r="AM89" s="152" t="e">
        <f t="shared" si="3"/>
        <v>#N/A</v>
      </c>
    </row>
    <row r="90" spans="2:39" ht="14.25" customHeight="1" outlineLevel="1" x14ac:dyDescent="0.25">
      <c r="B90" s="84" t="str">
        <f t="shared" ref="B90:C90" si="4">+B7</f>
        <v>Bulk Carrier</v>
      </c>
      <c r="C90" s="84" t="str">
        <f t="shared" si="4"/>
        <v>(DWT) 35,000 - 59,999</v>
      </c>
      <c r="D90" s="152" t="e">
        <f t="shared" ref="D90:AM90" si="5">+D89</f>
        <v>#N/A</v>
      </c>
      <c r="E90" s="152" t="e">
        <f t="shared" si="5"/>
        <v>#N/A</v>
      </c>
      <c r="F90" s="152" t="e">
        <f t="shared" si="5"/>
        <v>#N/A</v>
      </c>
      <c r="G90" s="152" t="e">
        <f t="shared" si="5"/>
        <v>#N/A</v>
      </c>
      <c r="H90" s="152" t="e">
        <f t="shared" si="5"/>
        <v>#N/A</v>
      </c>
      <c r="I90" s="152" t="e">
        <f t="shared" si="5"/>
        <v>#N/A</v>
      </c>
      <c r="J90" s="152" t="e">
        <f t="shared" si="5"/>
        <v>#N/A</v>
      </c>
      <c r="K90" s="152" t="e">
        <f t="shared" si="5"/>
        <v>#N/A</v>
      </c>
      <c r="L90" s="152" t="e">
        <f t="shared" si="5"/>
        <v>#N/A</v>
      </c>
      <c r="M90" s="152" t="e">
        <f t="shared" si="5"/>
        <v>#N/A</v>
      </c>
      <c r="N90" s="152" t="e">
        <f t="shared" si="5"/>
        <v>#N/A</v>
      </c>
      <c r="O90" s="152" t="e">
        <f t="shared" si="5"/>
        <v>#N/A</v>
      </c>
      <c r="P90" s="152" t="e">
        <f t="shared" si="5"/>
        <v>#N/A</v>
      </c>
      <c r="Q90" s="152" t="e">
        <f t="shared" si="5"/>
        <v>#N/A</v>
      </c>
      <c r="R90" s="152" t="e">
        <f t="shared" si="5"/>
        <v>#N/A</v>
      </c>
      <c r="S90" s="152" t="e">
        <f t="shared" si="5"/>
        <v>#N/A</v>
      </c>
      <c r="T90" s="152" t="e">
        <f t="shared" si="5"/>
        <v>#N/A</v>
      </c>
      <c r="U90" s="152" t="e">
        <f t="shared" si="5"/>
        <v>#N/A</v>
      </c>
      <c r="V90" s="152" t="e">
        <f t="shared" si="5"/>
        <v>#N/A</v>
      </c>
      <c r="W90" s="152" t="e">
        <f t="shared" si="5"/>
        <v>#N/A</v>
      </c>
      <c r="X90" s="152" t="e">
        <f t="shared" si="5"/>
        <v>#N/A</v>
      </c>
      <c r="Y90" s="152" t="e">
        <f t="shared" si="5"/>
        <v>#N/A</v>
      </c>
      <c r="Z90" s="152" t="e">
        <f t="shared" si="5"/>
        <v>#N/A</v>
      </c>
      <c r="AA90" s="152" t="e">
        <f t="shared" si="5"/>
        <v>#N/A</v>
      </c>
      <c r="AB90" s="152" t="e">
        <f t="shared" si="5"/>
        <v>#N/A</v>
      </c>
      <c r="AC90" s="152" t="e">
        <f t="shared" si="5"/>
        <v>#N/A</v>
      </c>
      <c r="AD90" s="152" t="e">
        <f t="shared" si="5"/>
        <v>#N/A</v>
      </c>
      <c r="AE90" s="152" t="e">
        <f t="shared" si="5"/>
        <v>#N/A</v>
      </c>
      <c r="AF90" s="152" t="e">
        <f t="shared" si="5"/>
        <v>#N/A</v>
      </c>
      <c r="AG90" s="152" t="e">
        <f t="shared" si="5"/>
        <v>#N/A</v>
      </c>
      <c r="AH90" s="152" t="e">
        <f t="shared" si="5"/>
        <v>#N/A</v>
      </c>
      <c r="AI90" s="152" t="e">
        <f t="shared" si="5"/>
        <v>#N/A</v>
      </c>
      <c r="AJ90" s="152" t="e">
        <f t="shared" si="5"/>
        <v>#N/A</v>
      </c>
      <c r="AK90" s="152" t="e">
        <f t="shared" si="5"/>
        <v>#N/A</v>
      </c>
      <c r="AL90" s="152" t="e">
        <f t="shared" si="5"/>
        <v>#N/A</v>
      </c>
      <c r="AM90" s="152" t="e">
        <f t="shared" si="5"/>
        <v>#N/A</v>
      </c>
    </row>
    <row r="91" spans="2:39" ht="14.25" customHeight="1" outlineLevel="1" x14ac:dyDescent="0.25">
      <c r="B91" s="84" t="str">
        <f t="shared" ref="B91:C91" si="6">+B8</f>
        <v>Bulk Carrier</v>
      </c>
      <c r="C91" s="84" t="str">
        <f t="shared" si="6"/>
        <v>(DWT) 60,000 - 99,999</v>
      </c>
      <c r="D91" s="152" t="e">
        <f t="shared" ref="D91:AM91" si="7">+D90</f>
        <v>#N/A</v>
      </c>
      <c r="E91" s="152" t="e">
        <f t="shared" si="7"/>
        <v>#N/A</v>
      </c>
      <c r="F91" s="152" t="e">
        <f t="shared" si="7"/>
        <v>#N/A</v>
      </c>
      <c r="G91" s="152" t="e">
        <f t="shared" si="7"/>
        <v>#N/A</v>
      </c>
      <c r="H91" s="152" t="e">
        <f t="shared" si="7"/>
        <v>#N/A</v>
      </c>
      <c r="I91" s="152" t="e">
        <f t="shared" si="7"/>
        <v>#N/A</v>
      </c>
      <c r="J91" s="152" t="e">
        <f t="shared" si="7"/>
        <v>#N/A</v>
      </c>
      <c r="K91" s="152" t="e">
        <f t="shared" si="7"/>
        <v>#N/A</v>
      </c>
      <c r="L91" s="152" t="e">
        <f t="shared" si="7"/>
        <v>#N/A</v>
      </c>
      <c r="M91" s="152" t="e">
        <f t="shared" si="7"/>
        <v>#N/A</v>
      </c>
      <c r="N91" s="152" t="e">
        <f t="shared" si="7"/>
        <v>#N/A</v>
      </c>
      <c r="O91" s="152" t="e">
        <f t="shared" si="7"/>
        <v>#N/A</v>
      </c>
      <c r="P91" s="152" t="e">
        <f t="shared" si="7"/>
        <v>#N/A</v>
      </c>
      <c r="Q91" s="152" t="e">
        <f t="shared" si="7"/>
        <v>#N/A</v>
      </c>
      <c r="R91" s="152" t="e">
        <f t="shared" si="7"/>
        <v>#N/A</v>
      </c>
      <c r="S91" s="152" t="e">
        <f t="shared" si="7"/>
        <v>#N/A</v>
      </c>
      <c r="T91" s="152" t="e">
        <f t="shared" si="7"/>
        <v>#N/A</v>
      </c>
      <c r="U91" s="152" t="e">
        <f t="shared" si="7"/>
        <v>#N/A</v>
      </c>
      <c r="V91" s="152" t="e">
        <f t="shared" si="7"/>
        <v>#N/A</v>
      </c>
      <c r="W91" s="152" t="e">
        <f t="shared" si="7"/>
        <v>#N/A</v>
      </c>
      <c r="X91" s="152" t="e">
        <f t="shared" si="7"/>
        <v>#N/A</v>
      </c>
      <c r="Y91" s="152" t="e">
        <f t="shared" si="7"/>
        <v>#N/A</v>
      </c>
      <c r="Z91" s="152" t="e">
        <f t="shared" si="7"/>
        <v>#N/A</v>
      </c>
      <c r="AA91" s="152" t="e">
        <f t="shared" si="7"/>
        <v>#N/A</v>
      </c>
      <c r="AB91" s="152" t="e">
        <f t="shared" si="7"/>
        <v>#N/A</v>
      </c>
      <c r="AC91" s="152" t="e">
        <f t="shared" si="7"/>
        <v>#N/A</v>
      </c>
      <c r="AD91" s="152" t="e">
        <f t="shared" si="7"/>
        <v>#N/A</v>
      </c>
      <c r="AE91" s="152" t="e">
        <f t="shared" si="7"/>
        <v>#N/A</v>
      </c>
      <c r="AF91" s="152" t="e">
        <f t="shared" si="7"/>
        <v>#N/A</v>
      </c>
      <c r="AG91" s="152" t="e">
        <f t="shared" si="7"/>
        <v>#N/A</v>
      </c>
      <c r="AH91" s="152" t="e">
        <f t="shared" si="7"/>
        <v>#N/A</v>
      </c>
      <c r="AI91" s="152" t="e">
        <f t="shared" si="7"/>
        <v>#N/A</v>
      </c>
      <c r="AJ91" s="152" t="e">
        <f t="shared" si="7"/>
        <v>#N/A</v>
      </c>
      <c r="AK91" s="152" t="e">
        <f t="shared" si="7"/>
        <v>#N/A</v>
      </c>
      <c r="AL91" s="152" t="e">
        <f t="shared" si="7"/>
        <v>#N/A</v>
      </c>
      <c r="AM91" s="152" t="e">
        <f t="shared" si="7"/>
        <v>#N/A</v>
      </c>
    </row>
    <row r="92" spans="2:39" ht="14.25" customHeight="1" outlineLevel="1" x14ac:dyDescent="0.25">
      <c r="B92" s="84" t="str">
        <f t="shared" ref="B92:C92" si="8">+B9</f>
        <v>Bulk Carrier</v>
      </c>
      <c r="C92" s="84" t="str">
        <f t="shared" si="8"/>
        <v>(DWT) 100,000 - 199,999</v>
      </c>
      <c r="D92" s="152" t="e">
        <f t="shared" ref="D92:AM92" si="9">+D91</f>
        <v>#N/A</v>
      </c>
      <c r="E92" s="152" t="e">
        <f t="shared" si="9"/>
        <v>#N/A</v>
      </c>
      <c r="F92" s="152" t="e">
        <f t="shared" si="9"/>
        <v>#N/A</v>
      </c>
      <c r="G92" s="152" t="e">
        <f t="shared" si="9"/>
        <v>#N/A</v>
      </c>
      <c r="H92" s="152" t="e">
        <f t="shared" si="9"/>
        <v>#N/A</v>
      </c>
      <c r="I92" s="152" t="e">
        <f t="shared" si="9"/>
        <v>#N/A</v>
      </c>
      <c r="J92" s="152" t="e">
        <f t="shared" si="9"/>
        <v>#N/A</v>
      </c>
      <c r="K92" s="152" t="e">
        <f t="shared" si="9"/>
        <v>#N/A</v>
      </c>
      <c r="L92" s="152" t="e">
        <f t="shared" si="9"/>
        <v>#N/A</v>
      </c>
      <c r="M92" s="152" t="e">
        <f t="shared" si="9"/>
        <v>#N/A</v>
      </c>
      <c r="N92" s="152" t="e">
        <f t="shared" si="9"/>
        <v>#N/A</v>
      </c>
      <c r="O92" s="152" t="e">
        <f t="shared" si="9"/>
        <v>#N/A</v>
      </c>
      <c r="P92" s="152" t="e">
        <f t="shared" si="9"/>
        <v>#N/A</v>
      </c>
      <c r="Q92" s="152" t="e">
        <f t="shared" si="9"/>
        <v>#N/A</v>
      </c>
      <c r="R92" s="152" t="e">
        <f t="shared" si="9"/>
        <v>#N/A</v>
      </c>
      <c r="S92" s="152" t="e">
        <f t="shared" si="9"/>
        <v>#N/A</v>
      </c>
      <c r="T92" s="152" t="e">
        <f t="shared" si="9"/>
        <v>#N/A</v>
      </c>
      <c r="U92" s="152" t="e">
        <f t="shared" si="9"/>
        <v>#N/A</v>
      </c>
      <c r="V92" s="152" t="e">
        <f t="shared" si="9"/>
        <v>#N/A</v>
      </c>
      <c r="W92" s="152" t="e">
        <f t="shared" si="9"/>
        <v>#N/A</v>
      </c>
      <c r="X92" s="152" t="e">
        <f t="shared" si="9"/>
        <v>#N/A</v>
      </c>
      <c r="Y92" s="152" t="e">
        <f t="shared" si="9"/>
        <v>#N/A</v>
      </c>
      <c r="Z92" s="152" t="e">
        <f t="shared" si="9"/>
        <v>#N/A</v>
      </c>
      <c r="AA92" s="152" t="e">
        <f t="shared" si="9"/>
        <v>#N/A</v>
      </c>
      <c r="AB92" s="152" t="e">
        <f t="shared" si="9"/>
        <v>#N/A</v>
      </c>
      <c r="AC92" s="152" t="e">
        <f t="shared" si="9"/>
        <v>#N/A</v>
      </c>
      <c r="AD92" s="152" t="e">
        <f t="shared" si="9"/>
        <v>#N/A</v>
      </c>
      <c r="AE92" s="152" t="e">
        <f t="shared" si="9"/>
        <v>#N/A</v>
      </c>
      <c r="AF92" s="152" t="e">
        <f t="shared" si="9"/>
        <v>#N/A</v>
      </c>
      <c r="AG92" s="152" t="e">
        <f t="shared" si="9"/>
        <v>#N/A</v>
      </c>
      <c r="AH92" s="152" t="e">
        <f t="shared" si="9"/>
        <v>#N/A</v>
      </c>
      <c r="AI92" s="152" t="e">
        <f t="shared" si="9"/>
        <v>#N/A</v>
      </c>
      <c r="AJ92" s="152" t="e">
        <f t="shared" si="9"/>
        <v>#N/A</v>
      </c>
      <c r="AK92" s="152" t="e">
        <f t="shared" si="9"/>
        <v>#N/A</v>
      </c>
      <c r="AL92" s="152" t="e">
        <f t="shared" si="9"/>
        <v>#N/A</v>
      </c>
      <c r="AM92" s="152" t="e">
        <f t="shared" si="9"/>
        <v>#N/A</v>
      </c>
    </row>
    <row r="93" spans="2:39" ht="14.25" customHeight="1" outlineLevel="1" x14ac:dyDescent="0.25">
      <c r="B93" s="84" t="str">
        <f t="shared" ref="B93:C93" si="10">+B10</f>
        <v>Bulk Carrier</v>
      </c>
      <c r="C93" s="84" t="str">
        <f t="shared" si="10"/>
        <v>(DWT) &gt;200,000</v>
      </c>
      <c r="D93" s="152" t="e">
        <f t="shared" ref="D93:AM93" si="11">+D92</f>
        <v>#N/A</v>
      </c>
      <c r="E93" s="152" t="e">
        <f t="shared" si="11"/>
        <v>#N/A</v>
      </c>
      <c r="F93" s="152" t="e">
        <f t="shared" si="11"/>
        <v>#N/A</v>
      </c>
      <c r="G93" s="152" t="e">
        <f t="shared" si="11"/>
        <v>#N/A</v>
      </c>
      <c r="H93" s="152" t="e">
        <f t="shared" si="11"/>
        <v>#N/A</v>
      </c>
      <c r="I93" s="152" t="e">
        <f t="shared" si="11"/>
        <v>#N/A</v>
      </c>
      <c r="J93" s="152" t="e">
        <f t="shared" si="11"/>
        <v>#N/A</v>
      </c>
      <c r="K93" s="152" t="e">
        <f t="shared" si="11"/>
        <v>#N/A</v>
      </c>
      <c r="L93" s="152" t="e">
        <f t="shared" si="11"/>
        <v>#N/A</v>
      </c>
      <c r="M93" s="152" t="e">
        <f t="shared" si="11"/>
        <v>#N/A</v>
      </c>
      <c r="N93" s="152" t="e">
        <f t="shared" si="11"/>
        <v>#N/A</v>
      </c>
      <c r="O93" s="152" t="e">
        <f t="shared" si="11"/>
        <v>#N/A</v>
      </c>
      <c r="P93" s="152" t="e">
        <f t="shared" si="11"/>
        <v>#N/A</v>
      </c>
      <c r="Q93" s="152" t="e">
        <f t="shared" si="11"/>
        <v>#N/A</v>
      </c>
      <c r="R93" s="152" t="e">
        <f t="shared" si="11"/>
        <v>#N/A</v>
      </c>
      <c r="S93" s="152" t="e">
        <f t="shared" si="11"/>
        <v>#N/A</v>
      </c>
      <c r="T93" s="152" t="e">
        <f t="shared" si="11"/>
        <v>#N/A</v>
      </c>
      <c r="U93" s="152" t="e">
        <f t="shared" si="11"/>
        <v>#N/A</v>
      </c>
      <c r="V93" s="152" t="e">
        <f t="shared" si="11"/>
        <v>#N/A</v>
      </c>
      <c r="W93" s="152" t="e">
        <f t="shared" si="11"/>
        <v>#N/A</v>
      </c>
      <c r="X93" s="152" t="e">
        <f t="shared" si="11"/>
        <v>#N/A</v>
      </c>
      <c r="Y93" s="152" t="e">
        <f t="shared" si="11"/>
        <v>#N/A</v>
      </c>
      <c r="Z93" s="152" t="e">
        <f t="shared" si="11"/>
        <v>#N/A</v>
      </c>
      <c r="AA93" s="152" t="e">
        <f t="shared" si="11"/>
        <v>#N/A</v>
      </c>
      <c r="AB93" s="152" t="e">
        <f t="shared" si="11"/>
        <v>#N/A</v>
      </c>
      <c r="AC93" s="152" t="e">
        <f t="shared" si="11"/>
        <v>#N/A</v>
      </c>
      <c r="AD93" s="152" t="e">
        <f t="shared" si="11"/>
        <v>#N/A</v>
      </c>
      <c r="AE93" s="152" t="e">
        <f t="shared" si="11"/>
        <v>#N/A</v>
      </c>
      <c r="AF93" s="152" t="e">
        <f t="shared" si="11"/>
        <v>#N/A</v>
      </c>
      <c r="AG93" s="152" t="e">
        <f t="shared" si="11"/>
        <v>#N/A</v>
      </c>
      <c r="AH93" s="152" t="e">
        <f t="shared" si="11"/>
        <v>#N/A</v>
      </c>
      <c r="AI93" s="152" t="e">
        <f t="shared" si="11"/>
        <v>#N/A</v>
      </c>
      <c r="AJ93" s="152" t="e">
        <f t="shared" si="11"/>
        <v>#N/A</v>
      </c>
      <c r="AK93" s="152" t="e">
        <f t="shared" si="11"/>
        <v>#N/A</v>
      </c>
      <c r="AL93" s="152" t="e">
        <f t="shared" si="11"/>
        <v>#N/A</v>
      </c>
      <c r="AM93" s="152" t="e">
        <f t="shared" si="11"/>
        <v>#N/A</v>
      </c>
    </row>
    <row r="94" spans="2:39" ht="14.25" customHeight="1" outlineLevel="1" x14ac:dyDescent="0.25">
      <c r="B94" s="84" t="str">
        <f t="shared" ref="B94:C94" si="12">+B11</f>
        <v>Chemical Tanker</v>
      </c>
      <c r="C94" s="84" t="str">
        <f t="shared" si="12"/>
        <v>(DWT) 0 - 4,999</v>
      </c>
      <c r="D94" s="152" t="e">
        <f t="shared" ref="D94:AM94" si="13">+D93</f>
        <v>#N/A</v>
      </c>
      <c r="E94" s="152" t="e">
        <f t="shared" si="13"/>
        <v>#N/A</v>
      </c>
      <c r="F94" s="152" t="e">
        <f t="shared" si="13"/>
        <v>#N/A</v>
      </c>
      <c r="G94" s="152" t="e">
        <f t="shared" si="13"/>
        <v>#N/A</v>
      </c>
      <c r="H94" s="152" t="e">
        <f t="shared" si="13"/>
        <v>#N/A</v>
      </c>
      <c r="I94" s="152" t="e">
        <f t="shared" si="13"/>
        <v>#N/A</v>
      </c>
      <c r="J94" s="152" t="e">
        <f t="shared" si="13"/>
        <v>#N/A</v>
      </c>
      <c r="K94" s="152" t="e">
        <f t="shared" si="13"/>
        <v>#N/A</v>
      </c>
      <c r="L94" s="152" t="e">
        <f t="shared" si="13"/>
        <v>#N/A</v>
      </c>
      <c r="M94" s="152" t="e">
        <f t="shared" si="13"/>
        <v>#N/A</v>
      </c>
      <c r="N94" s="152" t="e">
        <f t="shared" si="13"/>
        <v>#N/A</v>
      </c>
      <c r="O94" s="152" t="e">
        <f t="shared" si="13"/>
        <v>#N/A</v>
      </c>
      <c r="P94" s="152" t="e">
        <f t="shared" si="13"/>
        <v>#N/A</v>
      </c>
      <c r="Q94" s="152" t="e">
        <f t="shared" si="13"/>
        <v>#N/A</v>
      </c>
      <c r="R94" s="152" t="e">
        <f t="shared" si="13"/>
        <v>#N/A</v>
      </c>
      <c r="S94" s="152" t="e">
        <f t="shared" si="13"/>
        <v>#N/A</v>
      </c>
      <c r="T94" s="152" t="e">
        <f t="shared" si="13"/>
        <v>#N/A</v>
      </c>
      <c r="U94" s="152" t="e">
        <f t="shared" si="13"/>
        <v>#N/A</v>
      </c>
      <c r="V94" s="152" t="e">
        <f t="shared" si="13"/>
        <v>#N/A</v>
      </c>
      <c r="W94" s="152" t="e">
        <f t="shared" si="13"/>
        <v>#N/A</v>
      </c>
      <c r="X94" s="152" t="e">
        <f t="shared" si="13"/>
        <v>#N/A</v>
      </c>
      <c r="Y94" s="152" t="e">
        <f t="shared" si="13"/>
        <v>#N/A</v>
      </c>
      <c r="Z94" s="152" t="e">
        <f t="shared" si="13"/>
        <v>#N/A</v>
      </c>
      <c r="AA94" s="152" t="e">
        <f t="shared" si="13"/>
        <v>#N/A</v>
      </c>
      <c r="AB94" s="152" t="e">
        <f t="shared" si="13"/>
        <v>#N/A</v>
      </c>
      <c r="AC94" s="152" t="e">
        <f t="shared" si="13"/>
        <v>#N/A</v>
      </c>
      <c r="AD94" s="152" t="e">
        <f t="shared" si="13"/>
        <v>#N/A</v>
      </c>
      <c r="AE94" s="152" t="e">
        <f t="shared" si="13"/>
        <v>#N/A</v>
      </c>
      <c r="AF94" s="152" t="e">
        <f t="shared" si="13"/>
        <v>#N/A</v>
      </c>
      <c r="AG94" s="152" t="e">
        <f t="shared" si="13"/>
        <v>#N/A</v>
      </c>
      <c r="AH94" s="152" t="e">
        <f t="shared" si="13"/>
        <v>#N/A</v>
      </c>
      <c r="AI94" s="152" t="e">
        <f t="shared" si="13"/>
        <v>#N/A</v>
      </c>
      <c r="AJ94" s="152" t="e">
        <f t="shared" si="13"/>
        <v>#N/A</v>
      </c>
      <c r="AK94" s="152" t="e">
        <f t="shared" si="13"/>
        <v>#N/A</v>
      </c>
      <c r="AL94" s="152" t="e">
        <f t="shared" si="13"/>
        <v>#N/A</v>
      </c>
      <c r="AM94" s="152" t="e">
        <f t="shared" si="13"/>
        <v>#N/A</v>
      </c>
    </row>
    <row r="95" spans="2:39" ht="14.25" customHeight="1" outlineLevel="1" x14ac:dyDescent="0.25">
      <c r="B95" s="84" t="str">
        <f t="shared" ref="B95:C95" si="14">+B12</f>
        <v>Chemical Tanker</v>
      </c>
      <c r="C95" s="84" t="str">
        <f t="shared" si="14"/>
        <v>(DWT) 5,000 - 9,999</v>
      </c>
      <c r="D95" s="152" t="e">
        <f t="shared" ref="D95:AM95" si="15">+D94</f>
        <v>#N/A</v>
      </c>
      <c r="E95" s="152" t="e">
        <f t="shared" si="15"/>
        <v>#N/A</v>
      </c>
      <c r="F95" s="152" t="e">
        <f t="shared" si="15"/>
        <v>#N/A</v>
      </c>
      <c r="G95" s="152" t="e">
        <f t="shared" si="15"/>
        <v>#N/A</v>
      </c>
      <c r="H95" s="152" t="e">
        <f t="shared" si="15"/>
        <v>#N/A</v>
      </c>
      <c r="I95" s="152" t="e">
        <f t="shared" si="15"/>
        <v>#N/A</v>
      </c>
      <c r="J95" s="152" t="e">
        <f t="shared" si="15"/>
        <v>#N/A</v>
      </c>
      <c r="K95" s="152" t="e">
        <f t="shared" si="15"/>
        <v>#N/A</v>
      </c>
      <c r="L95" s="152" t="e">
        <f t="shared" si="15"/>
        <v>#N/A</v>
      </c>
      <c r="M95" s="152" t="e">
        <f t="shared" si="15"/>
        <v>#N/A</v>
      </c>
      <c r="N95" s="152" t="e">
        <f t="shared" si="15"/>
        <v>#N/A</v>
      </c>
      <c r="O95" s="152" t="e">
        <f t="shared" si="15"/>
        <v>#N/A</v>
      </c>
      <c r="P95" s="152" t="e">
        <f t="shared" si="15"/>
        <v>#N/A</v>
      </c>
      <c r="Q95" s="152" t="e">
        <f t="shared" si="15"/>
        <v>#N/A</v>
      </c>
      <c r="R95" s="152" t="e">
        <f t="shared" si="15"/>
        <v>#N/A</v>
      </c>
      <c r="S95" s="152" t="e">
        <f t="shared" si="15"/>
        <v>#N/A</v>
      </c>
      <c r="T95" s="152" t="e">
        <f t="shared" si="15"/>
        <v>#N/A</v>
      </c>
      <c r="U95" s="152" t="e">
        <f t="shared" si="15"/>
        <v>#N/A</v>
      </c>
      <c r="V95" s="152" t="e">
        <f t="shared" si="15"/>
        <v>#N/A</v>
      </c>
      <c r="W95" s="152" t="e">
        <f t="shared" si="15"/>
        <v>#N/A</v>
      </c>
      <c r="X95" s="152" t="e">
        <f t="shared" si="15"/>
        <v>#N/A</v>
      </c>
      <c r="Y95" s="152" t="e">
        <f t="shared" si="15"/>
        <v>#N/A</v>
      </c>
      <c r="Z95" s="152" t="e">
        <f t="shared" si="15"/>
        <v>#N/A</v>
      </c>
      <c r="AA95" s="152" t="e">
        <f t="shared" si="15"/>
        <v>#N/A</v>
      </c>
      <c r="AB95" s="152" t="e">
        <f t="shared" si="15"/>
        <v>#N/A</v>
      </c>
      <c r="AC95" s="152" t="e">
        <f t="shared" si="15"/>
        <v>#N/A</v>
      </c>
      <c r="AD95" s="152" t="e">
        <f t="shared" si="15"/>
        <v>#N/A</v>
      </c>
      <c r="AE95" s="152" t="e">
        <f t="shared" si="15"/>
        <v>#N/A</v>
      </c>
      <c r="AF95" s="152" t="e">
        <f t="shared" si="15"/>
        <v>#N/A</v>
      </c>
      <c r="AG95" s="152" t="e">
        <f t="shared" si="15"/>
        <v>#N/A</v>
      </c>
      <c r="AH95" s="152" t="e">
        <f t="shared" si="15"/>
        <v>#N/A</v>
      </c>
      <c r="AI95" s="152" t="e">
        <f t="shared" si="15"/>
        <v>#N/A</v>
      </c>
      <c r="AJ95" s="152" t="e">
        <f t="shared" si="15"/>
        <v>#N/A</v>
      </c>
      <c r="AK95" s="152" t="e">
        <f t="shared" si="15"/>
        <v>#N/A</v>
      </c>
      <c r="AL95" s="152" t="e">
        <f t="shared" si="15"/>
        <v>#N/A</v>
      </c>
      <c r="AM95" s="152" t="e">
        <f t="shared" si="15"/>
        <v>#N/A</v>
      </c>
    </row>
    <row r="96" spans="2:39" ht="14.25" customHeight="1" outlineLevel="1" x14ac:dyDescent="0.25">
      <c r="B96" s="84" t="str">
        <f t="shared" ref="B96:C96" si="16">+B13</f>
        <v>Chemical Tanker</v>
      </c>
      <c r="C96" s="84" t="str">
        <f t="shared" si="16"/>
        <v>(DWT) 10,000 - 19,999</v>
      </c>
      <c r="D96" s="152" t="e">
        <f t="shared" ref="D96:AM96" si="17">+D95</f>
        <v>#N/A</v>
      </c>
      <c r="E96" s="152" t="e">
        <f t="shared" si="17"/>
        <v>#N/A</v>
      </c>
      <c r="F96" s="152" t="e">
        <f t="shared" si="17"/>
        <v>#N/A</v>
      </c>
      <c r="G96" s="152" t="e">
        <f t="shared" si="17"/>
        <v>#N/A</v>
      </c>
      <c r="H96" s="152" t="e">
        <f t="shared" si="17"/>
        <v>#N/A</v>
      </c>
      <c r="I96" s="152" t="e">
        <f t="shared" si="17"/>
        <v>#N/A</v>
      </c>
      <c r="J96" s="152" t="e">
        <f t="shared" si="17"/>
        <v>#N/A</v>
      </c>
      <c r="K96" s="152" t="e">
        <f t="shared" si="17"/>
        <v>#N/A</v>
      </c>
      <c r="L96" s="152" t="e">
        <f t="shared" si="17"/>
        <v>#N/A</v>
      </c>
      <c r="M96" s="152" t="e">
        <f t="shared" si="17"/>
        <v>#N/A</v>
      </c>
      <c r="N96" s="152" t="e">
        <f t="shared" si="17"/>
        <v>#N/A</v>
      </c>
      <c r="O96" s="152" t="e">
        <f t="shared" si="17"/>
        <v>#N/A</v>
      </c>
      <c r="P96" s="152" t="e">
        <f t="shared" si="17"/>
        <v>#N/A</v>
      </c>
      <c r="Q96" s="152" t="e">
        <f t="shared" si="17"/>
        <v>#N/A</v>
      </c>
      <c r="R96" s="152" t="e">
        <f t="shared" si="17"/>
        <v>#N/A</v>
      </c>
      <c r="S96" s="152" t="e">
        <f t="shared" si="17"/>
        <v>#N/A</v>
      </c>
      <c r="T96" s="152" t="e">
        <f t="shared" si="17"/>
        <v>#N/A</v>
      </c>
      <c r="U96" s="152" t="e">
        <f t="shared" si="17"/>
        <v>#N/A</v>
      </c>
      <c r="V96" s="152" t="e">
        <f t="shared" si="17"/>
        <v>#N/A</v>
      </c>
      <c r="W96" s="152" t="e">
        <f t="shared" si="17"/>
        <v>#N/A</v>
      </c>
      <c r="X96" s="152" t="e">
        <f t="shared" si="17"/>
        <v>#N/A</v>
      </c>
      <c r="Y96" s="152" t="e">
        <f t="shared" si="17"/>
        <v>#N/A</v>
      </c>
      <c r="Z96" s="152" t="e">
        <f t="shared" si="17"/>
        <v>#N/A</v>
      </c>
      <c r="AA96" s="152" t="e">
        <f t="shared" si="17"/>
        <v>#N/A</v>
      </c>
      <c r="AB96" s="152" t="e">
        <f t="shared" si="17"/>
        <v>#N/A</v>
      </c>
      <c r="AC96" s="152" t="e">
        <f t="shared" si="17"/>
        <v>#N/A</v>
      </c>
      <c r="AD96" s="152" t="e">
        <f t="shared" si="17"/>
        <v>#N/A</v>
      </c>
      <c r="AE96" s="152" t="e">
        <f t="shared" si="17"/>
        <v>#N/A</v>
      </c>
      <c r="AF96" s="152" t="e">
        <f t="shared" si="17"/>
        <v>#N/A</v>
      </c>
      <c r="AG96" s="152" t="e">
        <f t="shared" si="17"/>
        <v>#N/A</v>
      </c>
      <c r="AH96" s="152" t="e">
        <f t="shared" si="17"/>
        <v>#N/A</v>
      </c>
      <c r="AI96" s="152" t="e">
        <f t="shared" si="17"/>
        <v>#N/A</v>
      </c>
      <c r="AJ96" s="152" t="e">
        <f t="shared" si="17"/>
        <v>#N/A</v>
      </c>
      <c r="AK96" s="152" t="e">
        <f t="shared" si="17"/>
        <v>#N/A</v>
      </c>
      <c r="AL96" s="152" t="e">
        <f t="shared" si="17"/>
        <v>#N/A</v>
      </c>
      <c r="AM96" s="152" t="e">
        <f t="shared" si="17"/>
        <v>#N/A</v>
      </c>
    </row>
    <row r="97" spans="2:39" ht="14.25" customHeight="1" outlineLevel="1" x14ac:dyDescent="0.25">
      <c r="B97" s="84" t="str">
        <f t="shared" ref="B97:C97" si="18">+B14</f>
        <v>Chemical Tanker</v>
      </c>
      <c r="C97" s="84" t="str">
        <f t="shared" si="18"/>
        <v>(DWT) 20,000 - 39,999</v>
      </c>
      <c r="D97" s="152" t="e">
        <f t="shared" ref="D97:AM97" si="19">+D96</f>
        <v>#N/A</v>
      </c>
      <c r="E97" s="152" t="e">
        <f t="shared" si="19"/>
        <v>#N/A</v>
      </c>
      <c r="F97" s="152" t="e">
        <f t="shared" si="19"/>
        <v>#N/A</v>
      </c>
      <c r="G97" s="152" t="e">
        <f t="shared" si="19"/>
        <v>#N/A</v>
      </c>
      <c r="H97" s="152" t="e">
        <f t="shared" si="19"/>
        <v>#N/A</v>
      </c>
      <c r="I97" s="152" t="e">
        <f t="shared" si="19"/>
        <v>#N/A</v>
      </c>
      <c r="J97" s="152" t="e">
        <f t="shared" si="19"/>
        <v>#N/A</v>
      </c>
      <c r="K97" s="152" t="e">
        <f t="shared" si="19"/>
        <v>#N/A</v>
      </c>
      <c r="L97" s="152" t="e">
        <f t="shared" si="19"/>
        <v>#N/A</v>
      </c>
      <c r="M97" s="152" t="e">
        <f t="shared" si="19"/>
        <v>#N/A</v>
      </c>
      <c r="N97" s="152" t="e">
        <f t="shared" si="19"/>
        <v>#N/A</v>
      </c>
      <c r="O97" s="152" t="e">
        <f t="shared" si="19"/>
        <v>#N/A</v>
      </c>
      <c r="P97" s="152" t="e">
        <f t="shared" si="19"/>
        <v>#N/A</v>
      </c>
      <c r="Q97" s="152" t="e">
        <f t="shared" si="19"/>
        <v>#N/A</v>
      </c>
      <c r="R97" s="152" t="e">
        <f t="shared" si="19"/>
        <v>#N/A</v>
      </c>
      <c r="S97" s="152" t="e">
        <f t="shared" si="19"/>
        <v>#N/A</v>
      </c>
      <c r="T97" s="152" t="e">
        <f t="shared" si="19"/>
        <v>#N/A</v>
      </c>
      <c r="U97" s="152" t="e">
        <f t="shared" si="19"/>
        <v>#N/A</v>
      </c>
      <c r="V97" s="152" t="e">
        <f t="shared" si="19"/>
        <v>#N/A</v>
      </c>
      <c r="W97" s="152" t="e">
        <f t="shared" si="19"/>
        <v>#N/A</v>
      </c>
      <c r="X97" s="152" t="e">
        <f t="shared" si="19"/>
        <v>#N/A</v>
      </c>
      <c r="Y97" s="152" t="e">
        <f t="shared" si="19"/>
        <v>#N/A</v>
      </c>
      <c r="Z97" s="152" t="e">
        <f t="shared" si="19"/>
        <v>#N/A</v>
      </c>
      <c r="AA97" s="152" t="e">
        <f t="shared" si="19"/>
        <v>#N/A</v>
      </c>
      <c r="AB97" s="152" t="e">
        <f t="shared" si="19"/>
        <v>#N/A</v>
      </c>
      <c r="AC97" s="152" t="e">
        <f t="shared" si="19"/>
        <v>#N/A</v>
      </c>
      <c r="AD97" s="152" t="e">
        <f t="shared" si="19"/>
        <v>#N/A</v>
      </c>
      <c r="AE97" s="152" t="e">
        <f t="shared" si="19"/>
        <v>#N/A</v>
      </c>
      <c r="AF97" s="152" t="e">
        <f t="shared" si="19"/>
        <v>#N/A</v>
      </c>
      <c r="AG97" s="152" t="e">
        <f t="shared" si="19"/>
        <v>#N/A</v>
      </c>
      <c r="AH97" s="152" t="e">
        <f t="shared" si="19"/>
        <v>#N/A</v>
      </c>
      <c r="AI97" s="152" t="e">
        <f t="shared" si="19"/>
        <v>#N/A</v>
      </c>
      <c r="AJ97" s="152" t="e">
        <f t="shared" si="19"/>
        <v>#N/A</v>
      </c>
      <c r="AK97" s="152" t="e">
        <f t="shared" si="19"/>
        <v>#N/A</v>
      </c>
      <c r="AL97" s="152" t="e">
        <f t="shared" si="19"/>
        <v>#N/A</v>
      </c>
      <c r="AM97" s="152" t="e">
        <f t="shared" si="19"/>
        <v>#N/A</v>
      </c>
    </row>
    <row r="98" spans="2:39" ht="14.25" customHeight="1" outlineLevel="1" x14ac:dyDescent="0.25">
      <c r="B98" s="84" t="str">
        <f t="shared" ref="B98:C98" si="20">+B15</f>
        <v>Chemical Tanker</v>
      </c>
      <c r="C98" s="84" t="str">
        <f t="shared" si="20"/>
        <v>(DWT) &gt;40,000</v>
      </c>
      <c r="D98" s="152" t="e">
        <f t="shared" ref="D98:AM98" si="21">+D97</f>
        <v>#N/A</v>
      </c>
      <c r="E98" s="152" t="e">
        <f t="shared" si="21"/>
        <v>#N/A</v>
      </c>
      <c r="F98" s="152" t="e">
        <f t="shared" si="21"/>
        <v>#N/A</v>
      </c>
      <c r="G98" s="152" t="e">
        <f t="shared" si="21"/>
        <v>#N/A</v>
      </c>
      <c r="H98" s="152" t="e">
        <f t="shared" si="21"/>
        <v>#N/A</v>
      </c>
      <c r="I98" s="152" t="e">
        <f t="shared" si="21"/>
        <v>#N/A</v>
      </c>
      <c r="J98" s="152" t="e">
        <f t="shared" si="21"/>
        <v>#N/A</v>
      </c>
      <c r="K98" s="152" t="e">
        <f t="shared" si="21"/>
        <v>#N/A</v>
      </c>
      <c r="L98" s="152" t="e">
        <f t="shared" si="21"/>
        <v>#N/A</v>
      </c>
      <c r="M98" s="152" t="e">
        <f t="shared" si="21"/>
        <v>#N/A</v>
      </c>
      <c r="N98" s="152" t="e">
        <f t="shared" si="21"/>
        <v>#N/A</v>
      </c>
      <c r="O98" s="152" t="e">
        <f t="shared" si="21"/>
        <v>#N/A</v>
      </c>
      <c r="P98" s="152" t="e">
        <f t="shared" si="21"/>
        <v>#N/A</v>
      </c>
      <c r="Q98" s="152" t="e">
        <f t="shared" si="21"/>
        <v>#N/A</v>
      </c>
      <c r="R98" s="152" t="e">
        <f t="shared" si="21"/>
        <v>#N/A</v>
      </c>
      <c r="S98" s="152" t="e">
        <f t="shared" si="21"/>
        <v>#N/A</v>
      </c>
      <c r="T98" s="152" t="e">
        <f t="shared" si="21"/>
        <v>#N/A</v>
      </c>
      <c r="U98" s="152" t="e">
        <f t="shared" si="21"/>
        <v>#N/A</v>
      </c>
      <c r="V98" s="152" t="e">
        <f t="shared" si="21"/>
        <v>#N/A</v>
      </c>
      <c r="W98" s="152" t="e">
        <f t="shared" si="21"/>
        <v>#N/A</v>
      </c>
      <c r="X98" s="152" t="e">
        <f t="shared" si="21"/>
        <v>#N/A</v>
      </c>
      <c r="Y98" s="152" t="e">
        <f t="shared" si="21"/>
        <v>#N/A</v>
      </c>
      <c r="Z98" s="152" t="e">
        <f t="shared" si="21"/>
        <v>#N/A</v>
      </c>
      <c r="AA98" s="152" t="e">
        <f t="shared" si="21"/>
        <v>#N/A</v>
      </c>
      <c r="AB98" s="152" t="e">
        <f t="shared" si="21"/>
        <v>#N/A</v>
      </c>
      <c r="AC98" s="152" t="e">
        <f t="shared" si="21"/>
        <v>#N/A</v>
      </c>
      <c r="AD98" s="152" t="e">
        <f t="shared" si="21"/>
        <v>#N/A</v>
      </c>
      <c r="AE98" s="152" t="e">
        <f t="shared" si="21"/>
        <v>#N/A</v>
      </c>
      <c r="AF98" s="152" t="e">
        <f t="shared" si="21"/>
        <v>#N/A</v>
      </c>
      <c r="AG98" s="152" t="e">
        <f t="shared" si="21"/>
        <v>#N/A</v>
      </c>
      <c r="AH98" s="152" t="e">
        <f t="shared" si="21"/>
        <v>#N/A</v>
      </c>
      <c r="AI98" s="152" t="e">
        <f t="shared" si="21"/>
        <v>#N/A</v>
      </c>
      <c r="AJ98" s="152" t="e">
        <f t="shared" si="21"/>
        <v>#N/A</v>
      </c>
      <c r="AK98" s="152" t="e">
        <f t="shared" si="21"/>
        <v>#N/A</v>
      </c>
      <c r="AL98" s="152" t="e">
        <f t="shared" si="21"/>
        <v>#N/A</v>
      </c>
      <c r="AM98" s="152" t="e">
        <f t="shared" si="21"/>
        <v>#N/A</v>
      </c>
    </row>
    <row r="99" spans="2:39" ht="14.25" customHeight="1" outlineLevel="1" x14ac:dyDescent="0.25">
      <c r="B99" s="84" t="str">
        <f t="shared" ref="B99:C99" si="22">+B16</f>
        <v>Container</v>
      </c>
      <c r="C99" s="84" t="str">
        <f t="shared" si="22"/>
        <v>(TEU) 0 - 999</v>
      </c>
      <c r="D99" s="152" t="e">
        <f t="shared" ref="D99:AM99" si="23">+D98</f>
        <v>#N/A</v>
      </c>
      <c r="E99" s="152" t="e">
        <f t="shared" si="23"/>
        <v>#N/A</v>
      </c>
      <c r="F99" s="152" t="e">
        <f t="shared" si="23"/>
        <v>#N/A</v>
      </c>
      <c r="G99" s="152" t="e">
        <f t="shared" si="23"/>
        <v>#N/A</v>
      </c>
      <c r="H99" s="152" t="e">
        <f t="shared" si="23"/>
        <v>#N/A</v>
      </c>
      <c r="I99" s="152" t="e">
        <f t="shared" si="23"/>
        <v>#N/A</v>
      </c>
      <c r="J99" s="152" t="e">
        <f t="shared" si="23"/>
        <v>#N/A</v>
      </c>
      <c r="K99" s="152" t="e">
        <f t="shared" si="23"/>
        <v>#N/A</v>
      </c>
      <c r="L99" s="152" t="e">
        <f t="shared" si="23"/>
        <v>#N/A</v>
      </c>
      <c r="M99" s="152" t="e">
        <f t="shared" si="23"/>
        <v>#N/A</v>
      </c>
      <c r="N99" s="152" t="e">
        <f t="shared" si="23"/>
        <v>#N/A</v>
      </c>
      <c r="O99" s="152" t="e">
        <f t="shared" si="23"/>
        <v>#N/A</v>
      </c>
      <c r="P99" s="152" t="e">
        <f t="shared" si="23"/>
        <v>#N/A</v>
      </c>
      <c r="Q99" s="152" t="e">
        <f t="shared" si="23"/>
        <v>#N/A</v>
      </c>
      <c r="R99" s="152" t="e">
        <f t="shared" si="23"/>
        <v>#N/A</v>
      </c>
      <c r="S99" s="152" t="e">
        <f t="shared" si="23"/>
        <v>#N/A</v>
      </c>
      <c r="T99" s="152" t="e">
        <f t="shared" si="23"/>
        <v>#N/A</v>
      </c>
      <c r="U99" s="152" t="e">
        <f t="shared" si="23"/>
        <v>#N/A</v>
      </c>
      <c r="V99" s="152" t="e">
        <f t="shared" si="23"/>
        <v>#N/A</v>
      </c>
      <c r="W99" s="152" t="e">
        <f t="shared" si="23"/>
        <v>#N/A</v>
      </c>
      <c r="X99" s="152" t="e">
        <f t="shared" si="23"/>
        <v>#N/A</v>
      </c>
      <c r="Y99" s="152" t="e">
        <f t="shared" si="23"/>
        <v>#N/A</v>
      </c>
      <c r="Z99" s="152" t="e">
        <f t="shared" si="23"/>
        <v>#N/A</v>
      </c>
      <c r="AA99" s="152" t="e">
        <f t="shared" si="23"/>
        <v>#N/A</v>
      </c>
      <c r="AB99" s="152" t="e">
        <f t="shared" si="23"/>
        <v>#N/A</v>
      </c>
      <c r="AC99" s="152" t="e">
        <f t="shared" si="23"/>
        <v>#N/A</v>
      </c>
      <c r="AD99" s="152" t="e">
        <f t="shared" si="23"/>
        <v>#N/A</v>
      </c>
      <c r="AE99" s="152" t="e">
        <f t="shared" si="23"/>
        <v>#N/A</v>
      </c>
      <c r="AF99" s="152" t="e">
        <f t="shared" si="23"/>
        <v>#N/A</v>
      </c>
      <c r="AG99" s="152" t="e">
        <f t="shared" si="23"/>
        <v>#N/A</v>
      </c>
      <c r="AH99" s="152" t="e">
        <f t="shared" si="23"/>
        <v>#N/A</v>
      </c>
      <c r="AI99" s="152" t="e">
        <f t="shared" si="23"/>
        <v>#N/A</v>
      </c>
      <c r="AJ99" s="152" t="e">
        <f t="shared" si="23"/>
        <v>#N/A</v>
      </c>
      <c r="AK99" s="152" t="e">
        <f t="shared" si="23"/>
        <v>#N/A</v>
      </c>
      <c r="AL99" s="152" t="e">
        <f t="shared" si="23"/>
        <v>#N/A</v>
      </c>
      <c r="AM99" s="152" t="e">
        <f t="shared" si="23"/>
        <v>#N/A</v>
      </c>
    </row>
    <row r="100" spans="2:39" ht="14.25" customHeight="1" outlineLevel="1" x14ac:dyDescent="0.25">
      <c r="B100" s="84" t="str">
        <f t="shared" ref="B100:C100" si="24">+B17</f>
        <v>Container</v>
      </c>
      <c r="C100" s="84" t="str">
        <f t="shared" si="24"/>
        <v>(TEU) 1,000 - 1,999</v>
      </c>
      <c r="D100" s="152" t="e">
        <f t="shared" ref="D100:AM100" si="25">+D99</f>
        <v>#N/A</v>
      </c>
      <c r="E100" s="152" t="e">
        <f t="shared" si="25"/>
        <v>#N/A</v>
      </c>
      <c r="F100" s="152" t="e">
        <f t="shared" si="25"/>
        <v>#N/A</v>
      </c>
      <c r="G100" s="152" t="e">
        <f t="shared" si="25"/>
        <v>#N/A</v>
      </c>
      <c r="H100" s="152" t="e">
        <f t="shared" si="25"/>
        <v>#N/A</v>
      </c>
      <c r="I100" s="152" t="e">
        <f t="shared" si="25"/>
        <v>#N/A</v>
      </c>
      <c r="J100" s="152" t="e">
        <f t="shared" si="25"/>
        <v>#N/A</v>
      </c>
      <c r="K100" s="152" t="e">
        <f t="shared" si="25"/>
        <v>#N/A</v>
      </c>
      <c r="L100" s="152" t="e">
        <f t="shared" si="25"/>
        <v>#N/A</v>
      </c>
      <c r="M100" s="152" t="e">
        <f t="shared" si="25"/>
        <v>#N/A</v>
      </c>
      <c r="N100" s="152" t="e">
        <f t="shared" si="25"/>
        <v>#N/A</v>
      </c>
      <c r="O100" s="152" t="e">
        <f t="shared" si="25"/>
        <v>#N/A</v>
      </c>
      <c r="P100" s="152" t="e">
        <f t="shared" si="25"/>
        <v>#N/A</v>
      </c>
      <c r="Q100" s="152" t="e">
        <f t="shared" si="25"/>
        <v>#N/A</v>
      </c>
      <c r="R100" s="152" t="e">
        <f t="shared" si="25"/>
        <v>#N/A</v>
      </c>
      <c r="S100" s="152" t="e">
        <f t="shared" si="25"/>
        <v>#N/A</v>
      </c>
      <c r="T100" s="152" t="e">
        <f t="shared" si="25"/>
        <v>#N/A</v>
      </c>
      <c r="U100" s="152" t="e">
        <f t="shared" si="25"/>
        <v>#N/A</v>
      </c>
      <c r="V100" s="152" t="e">
        <f t="shared" si="25"/>
        <v>#N/A</v>
      </c>
      <c r="W100" s="152" t="e">
        <f t="shared" si="25"/>
        <v>#N/A</v>
      </c>
      <c r="X100" s="152" t="e">
        <f t="shared" si="25"/>
        <v>#N/A</v>
      </c>
      <c r="Y100" s="152" t="e">
        <f t="shared" si="25"/>
        <v>#N/A</v>
      </c>
      <c r="Z100" s="152" t="e">
        <f t="shared" si="25"/>
        <v>#N/A</v>
      </c>
      <c r="AA100" s="152" t="e">
        <f t="shared" si="25"/>
        <v>#N/A</v>
      </c>
      <c r="AB100" s="152" t="e">
        <f t="shared" si="25"/>
        <v>#N/A</v>
      </c>
      <c r="AC100" s="152" t="e">
        <f t="shared" si="25"/>
        <v>#N/A</v>
      </c>
      <c r="AD100" s="152" t="e">
        <f t="shared" si="25"/>
        <v>#N/A</v>
      </c>
      <c r="AE100" s="152" t="e">
        <f t="shared" si="25"/>
        <v>#N/A</v>
      </c>
      <c r="AF100" s="152" t="e">
        <f t="shared" si="25"/>
        <v>#N/A</v>
      </c>
      <c r="AG100" s="152" t="e">
        <f t="shared" si="25"/>
        <v>#N/A</v>
      </c>
      <c r="AH100" s="152" t="e">
        <f t="shared" si="25"/>
        <v>#N/A</v>
      </c>
      <c r="AI100" s="152" t="e">
        <f t="shared" si="25"/>
        <v>#N/A</v>
      </c>
      <c r="AJ100" s="152" t="e">
        <f t="shared" si="25"/>
        <v>#N/A</v>
      </c>
      <c r="AK100" s="152" t="e">
        <f t="shared" si="25"/>
        <v>#N/A</v>
      </c>
      <c r="AL100" s="152" t="e">
        <f t="shared" si="25"/>
        <v>#N/A</v>
      </c>
      <c r="AM100" s="152" t="e">
        <f t="shared" si="25"/>
        <v>#N/A</v>
      </c>
    </row>
    <row r="101" spans="2:39" ht="14.25" customHeight="1" outlineLevel="1" x14ac:dyDescent="0.25">
      <c r="B101" s="84" t="str">
        <f t="shared" ref="B101:C101" si="26">+B18</f>
        <v>Container</v>
      </c>
      <c r="C101" s="84" t="str">
        <f t="shared" si="26"/>
        <v>(TEU) 2,000 - 2,999</v>
      </c>
      <c r="D101" s="152" t="e">
        <f t="shared" ref="D101:AM101" si="27">+D100</f>
        <v>#N/A</v>
      </c>
      <c r="E101" s="152" t="e">
        <f t="shared" si="27"/>
        <v>#N/A</v>
      </c>
      <c r="F101" s="152" t="e">
        <f t="shared" si="27"/>
        <v>#N/A</v>
      </c>
      <c r="G101" s="152" t="e">
        <f t="shared" si="27"/>
        <v>#N/A</v>
      </c>
      <c r="H101" s="152" t="e">
        <f t="shared" si="27"/>
        <v>#N/A</v>
      </c>
      <c r="I101" s="152" t="e">
        <f t="shared" si="27"/>
        <v>#N/A</v>
      </c>
      <c r="J101" s="152" t="e">
        <f t="shared" si="27"/>
        <v>#N/A</v>
      </c>
      <c r="K101" s="152" t="e">
        <f t="shared" si="27"/>
        <v>#N/A</v>
      </c>
      <c r="L101" s="152" t="e">
        <f t="shared" si="27"/>
        <v>#N/A</v>
      </c>
      <c r="M101" s="152" t="e">
        <f t="shared" si="27"/>
        <v>#N/A</v>
      </c>
      <c r="N101" s="152" t="e">
        <f t="shared" si="27"/>
        <v>#N/A</v>
      </c>
      <c r="O101" s="152" t="e">
        <f t="shared" si="27"/>
        <v>#N/A</v>
      </c>
      <c r="P101" s="152" t="e">
        <f t="shared" si="27"/>
        <v>#N/A</v>
      </c>
      <c r="Q101" s="152" t="e">
        <f t="shared" si="27"/>
        <v>#N/A</v>
      </c>
      <c r="R101" s="152" t="e">
        <f t="shared" si="27"/>
        <v>#N/A</v>
      </c>
      <c r="S101" s="152" t="e">
        <f t="shared" si="27"/>
        <v>#N/A</v>
      </c>
      <c r="T101" s="152" t="e">
        <f t="shared" si="27"/>
        <v>#N/A</v>
      </c>
      <c r="U101" s="152" t="e">
        <f t="shared" si="27"/>
        <v>#N/A</v>
      </c>
      <c r="V101" s="152" t="e">
        <f t="shared" si="27"/>
        <v>#N/A</v>
      </c>
      <c r="W101" s="152" t="e">
        <f t="shared" si="27"/>
        <v>#N/A</v>
      </c>
      <c r="X101" s="152" t="e">
        <f t="shared" si="27"/>
        <v>#N/A</v>
      </c>
      <c r="Y101" s="152" t="e">
        <f t="shared" si="27"/>
        <v>#N/A</v>
      </c>
      <c r="Z101" s="152" t="e">
        <f t="shared" si="27"/>
        <v>#N/A</v>
      </c>
      <c r="AA101" s="152" t="e">
        <f t="shared" si="27"/>
        <v>#N/A</v>
      </c>
      <c r="AB101" s="152" t="e">
        <f t="shared" si="27"/>
        <v>#N/A</v>
      </c>
      <c r="AC101" s="152" t="e">
        <f t="shared" si="27"/>
        <v>#N/A</v>
      </c>
      <c r="AD101" s="152" t="e">
        <f t="shared" si="27"/>
        <v>#N/A</v>
      </c>
      <c r="AE101" s="152" t="e">
        <f t="shared" si="27"/>
        <v>#N/A</v>
      </c>
      <c r="AF101" s="152" t="e">
        <f t="shared" si="27"/>
        <v>#N/A</v>
      </c>
      <c r="AG101" s="152" t="e">
        <f t="shared" si="27"/>
        <v>#N/A</v>
      </c>
      <c r="AH101" s="152" t="e">
        <f t="shared" si="27"/>
        <v>#N/A</v>
      </c>
      <c r="AI101" s="152" t="e">
        <f t="shared" si="27"/>
        <v>#N/A</v>
      </c>
      <c r="AJ101" s="152" t="e">
        <f t="shared" si="27"/>
        <v>#N/A</v>
      </c>
      <c r="AK101" s="152" t="e">
        <f t="shared" si="27"/>
        <v>#N/A</v>
      </c>
      <c r="AL101" s="152" t="e">
        <f t="shared" si="27"/>
        <v>#N/A</v>
      </c>
      <c r="AM101" s="152" t="e">
        <f t="shared" si="27"/>
        <v>#N/A</v>
      </c>
    </row>
    <row r="102" spans="2:39" ht="14.25" customHeight="1" outlineLevel="1" x14ac:dyDescent="0.25">
      <c r="B102" s="84" t="str">
        <f t="shared" ref="B102:C102" si="28">+B19</f>
        <v>Container</v>
      </c>
      <c r="C102" s="84" t="str">
        <f t="shared" si="28"/>
        <v>(TEU) 3,000 - 4,999</v>
      </c>
      <c r="D102" s="152" t="e">
        <f t="shared" ref="D102:AM102" si="29">+D101</f>
        <v>#N/A</v>
      </c>
      <c r="E102" s="152" t="e">
        <f t="shared" si="29"/>
        <v>#N/A</v>
      </c>
      <c r="F102" s="152" t="e">
        <f t="shared" si="29"/>
        <v>#N/A</v>
      </c>
      <c r="G102" s="152" t="e">
        <f t="shared" si="29"/>
        <v>#N/A</v>
      </c>
      <c r="H102" s="152" t="e">
        <f t="shared" si="29"/>
        <v>#N/A</v>
      </c>
      <c r="I102" s="152" t="e">
        <f t="shared" si="29"/>
        <v>#N/A</v>
      </c>
      <c r="J102" s="152" t="e">
        <f t="shared" si="29"/>
        <v>#N/A</v>
      </c>
      <c r="K102" s="152" t="e">
        <f t="shared" si="29"/>
        <v>#N/A</v>
      </c>
      <c r="L102" s="152" t="e">
        <f t="shared" si="29"/>
        <v>#N/A</v>
      </c>
      <c r="M102" s="152" t="e">
        <f t="shared" si="29"/>
        <v>#N/A</v>
      </c>
      <c r="N102" s="152" t="e">
        <f t="shared" si="29"/>
        <v>#N/A</v>
      </c>
      <c r="O102" s="152" t="e">
        <f t="shared" si="29"/>
        <v>#N/A</v>
      </c>
      <c r="P102" s="152" t="e">
        <f t="shared" si="29"/>
        <v>#N/A</v>
      </c>
      <c r="Q102" s="152" t="e">
        <f t="shared" si="29"/>
        <v>#N/A</v>
      </c>
      <c r="R102" s="152" t="e">
        <f t="shared" si="29"/>
        <v>#N/A</v>
      </c>
      <c r="S102" s="152" t="e">
        <f t="shared" si="29"/>
        <v>#N/A</v>
      </c>
      <c r="T102" s="152" t="e">
        <f t="shared" si="29"/>
        <v>#N/A</v>
      </c>
      <c r="U102" s="152" t="e">
        <f t="shared" si="29"/>
        <v>#N/A</v>
      </c>
      <c r="V102" s="152" t="e">
        <f t="shared" si="29"/>
        <v>#N/A</v>
      </c>
      <c r="W102" s="152" t="e">
        <f t="shared" si="29"/>
        <v>#N/A</v>
      </c>
      <c r="X102" s="152" t="e">
        <f t="shared" si="29"/>
        <v>#N/A</v>
      </c>
      <c r="Y102" s="152" t="e">
        <f t="shared" si="29"/>
        <v>#N/A</v>
      </c>
      <c r="Z102" s="152" t="e">
        <f t="shared" si="29"/>
        <v>#N/A</v>
      </c>
      <c r="AA102" s="152" t="e">
        <f t="shared" si="29"/>
        <v>#N/A</v>
      </c>
      <c r="AB102" s="152" t="e">
        <f t="shared" si="29"/>
        <v>#N/A</v>
      </c>
      <c r="AC102" s="152" t="e">
        <f t="shared" si="29"/>
        <v>#N/A</v>
      </c>
      <c r="AD102" s="152" t="e">
        <f t="shared" si="29"/>
        <v>#N/A</v>
      </c>
      <c r="AE102" s="152" t="e">
        <f t="shared" si="29"/>
        <v>#N/A</v>
      </c>
      <c r="AF102" s="152" t="e">
        <f t="shared" si="29"/>
        <v>#N/A</v>
      </c>
      <c r="AG102" s="152" t="e">
        <f t="shared" si="29"/>
        <v>#N/A</v>
      </c>
      <c r="AH102" s="152" t="e">
        <f t="shared" si="29"/>
        <v>#N/A</v>
      </c>
      <c r="AI102" s="152" t="e">
        <f t="shared" si="29"/>
        <v>#N/A</v>
      </c>
      <c r="AJ102" s="152" t="e">
        <f t="shared" si="29"/>
        <v>#N/A</v>
      </c>
      <c r="AK102" s="152" t="e">
        <f t="shared" si="29"/>
        <v>#N/A</v>
      </c>
      <c r="AL102" s="152" t="e">
        <f t="shared" si="29"/>
        <v>#N/A</v>
      </c>
      <c r="AM102" s="152" t="e">
        <f t="shared" si="29"/>
        <v>#N/A</v>
      </c>
    </row>
    <row r="103" spans="2:39" ht="14.25" customHeight="1" outlineLevel="1" x14ac:dyDescent="0.25">
      <c r="B103" s="84" t="str">
        <f t="shared" ref="B103:C103" si="30">+B20</f>
        <v>Container</v>
      </c>
      <c r="C103" s="84" t="str">
        <f t="shared" si="30"/>
        <v>(TEU) 5,000 - 7,999</v>
      </c>
      <c r="D103" s="152" t="e">
        <f t="shared" ref="D103:AM103" si="31">+D102</f>
        <v>#N/A</v>
      </c>
      <c r="E103" s="152" t="e">
        <f t="shared" si="31"/>
        <v>#N/A</v>
      </c>
      <c r="F103" s="152" t="e">
        <f t="shared" si="31"/>
        <v>#N/A</v>
      </c>
      <c r="G103" s="152" t="e">
        <f t="shared" si="31"/>
        <v>#N/A</v>
      </c>
      <c r="H103" s="152" t="e">
        <f t="shared" si="31"/>
        <v>#N/A</v>
      </c>
      <c r="I103" s="152" t="e">
        <f t="shared" si="31"/>
        <v>#N/A</v>
      </c>
      <c r="J103" s="152" t="e">
        <f t="shared" si="31"/>
        <v>#N/A</v>
      </c>
      <c r="K103" s="152" t="e">
        <f t="shared" si="31"/>
        <v>#N/A</v>
      </c>
      <c r="L103" s="152" t="e">
        <f t="shared" si="31"/>
        <v>#N/A</v>
      </c>
      <c r="M103" s="152" t="e">
        <f t="shared" si="31"/>
        <v>#N/A</v>
      </c>
      <c r="N103" s="152" t="e">
        <f t="shared" si="31"/>
        <v>#N/A</v>
      </c>
      <c r="O103" s="152" t="e">
        <f t="shared" si="31"/>
        <v>#N/A</v>
      </c>
      <c r="P103" s="152" t="e">
        <f t="shared" si="31"/>
        <v>#N/A</v>
      </c>
      <c r="Q103" s="152" t="e">
        <f t="shared" si="31"/>
        <v>#N/A</v>
      </c>
      <c r="R103" s="152" t="e">
        <f t="shared" si="31"/>
        <v>#N/A</v>
      </c>
      <c r="S103" s="152" t="e">
        <f t="shared" si="31"/>
        <v>#N/A</v>
      </c>
      <c r="T103" s="152" t="e">
        <f t="shared" si="31"/>
        <v>#N/A</v>
      </c>
      <c r="U103" s="152" t="e">
        <f t="shared" si="31"/>
        <v>#N/A</v>
      </c>
      <c r="V103" s="152" t="e">
        <f t="shared" si="31"/>
        <v>#N/A</v>
      </c>
      <c r="W103" s="152" t="e">
        <f t="shared" si="31"/>
        <v>#N/A</v>
      </c>
      <c r="X103" s="152" t="e">
        <f t="shared" si="31"/>
        <v>#N/A</v>
      </c>
      <c r="Y103" s="152" t="e">
        <f t="shared" si="31"/>
        <v>#N/A</v>
      </c>
      <c r="Z103" s="152" t="e">
        <f t="shared" si="31"/>
        <v>#N/A</v>
      </c>
      <c r="AA103" s="152" t="e">
        <f t="shared" si="31"/>
        <v>#N/A</v>
      </c>
      <c r="AB103" s="152" t="e">
        <f t="shared" si="31"/>
        <v>#N/A</v>
      </c>
      <c r="AC103" s="152" t="e">
        <f t="shared" si="31"/>
        <v>#N/A</v>
      </c>
      <c r="AD103" s="152" t="e">
        <f t="shared" si="31"/>
        <v>#N/A</v>
      </c>
      <c r="AE103" s="152" t="e">
        <f t="shared" si="31"/>
        <v>#N/A</v>
      </c>
      <c r="AF103" s="152" t="e">
        <f t="shared" si="31"/>
        <v>#N/A</v>
      </c>
      <c r="AG103" s="152" t="e">
        <f t="shared" si="31"/>
        <v>#N/A</v>
      </c>
      <c r="AH103" s="152" t="e">
        <f t="shared" si="31"/>
        <v>#N/A</v>
      </c>
      <c r="AI103" s="152" t="e">
        <f t="shared" si="31"/>
        <v>#N/A</v>
      </c>
      <c r="AJ103" s="152" t="e">
        <f t="shared" si="31"/>
        <v>#N/A</v>
      </c>
      <c r="AK103" s="152" t="e">
        <f t="shared" si="31"/>
        <v>#N/A</v>
      </c>
      <c r="AL103" s="152" t="e">
        <f t="shared" si="31"/>
        <v>#N/A</v>
      </c>
      <c r="AM103" s="152" t="e">
        <f t="shared" si="31"/>
        <v>#N/A</v>
      </c>
    </row>
    <row r="104" spans="2:39" ht="14.25" customHeight="1" outlineLevel="1" x14ac:dyDescent="0.25">
      <c r="B104" s="84" t="str">
        <f t="shared" ref="B104:C104" si="32">+B21</f>
        <v>Container</v>
      </c>
      <c r="C104" s="84" t="str">
        <f t="shared" si="32"/>
        <v>(TEU) 8,000 - 11,999</v>
      </c>
      <c r="D104" s="152" t="e">
        <f t="shared" ref="D104:AM104" si="33">+D103</f>
        <v>#N/A</v>
      </c>
      <c r="E104" s="152" t="e">
        <f t="shared" si="33"/>
        <v>#N/A</v>
      </c>
      <c r="F104" s="152" t="e">
        <f t="shared" si="33"/>
        <v>#N/A</v>
      </c>
      <c r="G104" s="152" t="e">
        <f t="shared" si="33"/>
        <v>#N/A</v>
      </c>
      <c r="H104" s="152" t="e">
        <f t="shared" si="33"/>
        <v>#N/A</v>
      </c>
      <c r="I104" s="152" t="e">
        <f t="shared" si="33"/>
        <v>#N/A</v>
      </c>
      <c r="J104" s="152" t="e">
        <f t="shared" si="33"/>
        <v>#N/A</v>
      </c>
      <c r="K104" s="152" t="e">
        <f t="shared" si="33"/>
        <v>#N/A</v>
      </c>
      <c r="L104" s="152" t="e">
        <f t="shared" si="33"/>
        <v>#N/A</v>
      </c>
      <c r="M104" s="152" t="e">
        <f t="shared" si="33"/>
        <v>#N/A</v>
      </c>
      <c r="N104" s="152" t="e">
        <f t="shared" si="33"/>
        <v>#N/A</v>
      </c>
      <c r="O104" s="152" t="e">
        <f t="shared" si="33"/>
        <v>#N/A</v>
      </c>
      <c r="P104" s="152" t="e">
        <f t="shared" si="33"/>
        <v>#N/A</v>
      </c>
      <c r="Q104" s="152" t="e">
        <f t="shared" si="33"/>
        <v>#N/A</v>
      </c>
      <c r="R104" s="152" t="e">
        <f t="shared" si="33"/>
        <v>#N/A</v>
      </c>
      <c r="S104" s="152" t="e">
        <f t="shared" si="33"/>
        <v>#N/A</v>
      </c>
      <c r="T104" s="152" t="e">
        <f t="shared" si="33"/>
        <v>#N/A</v>
      </c>
      <c r="U104" s="152" t="e">
        <f t="shared" si="33"/>
        <v>#N/A</v>
      </c>
      <c r="V104" s="152" t="e">
        <f t="shared" si="33"/>
        <v>#N/A</v>
      </c>
      <c r="W104" s="152" t="e">
        <f t="shared" si="33"/>
        <v>#N/A</v>
      </c>
      <c r="X104" s="152" t="e">
        <f t="shared" si="33"/>
        <v>#N/A</v>
      </c>
      <c r="Y104" s="152" t="e">
        <f t="shared" si="33"/>
        <v>#N/A</v>
      </c>
      <c r="Z104" s="152" t="e">
        <f t="shared" si="33"/>
        <v>#N/A</v>
      </c>
      <c r="AA104" s="152" t="e">
        <f t="shared" si="33"/>
        <v>#N/A</v>
      </c>
      <c r="AB104" s="152" t="e">
        <f t="shared" si="33"/>
        <v>#N/A</v>
      </c>
      <c r="AC104" s="152" t="e">
        <f t="shared" si="33"/>
        <v>#N/A</v>
      </c>
      <c r="AD104" s="152" t="e">
        <f t="shared" si="33"/>
        <v>#N/A</v>
      </c>
      <c r="AE104" s="152" t="e">
        <f t="shared" si="33"/>
        <v>#N/A</v>
      </c>
      <c r="AF104" s="152" t="e">
        <f t="shared" si="33"/>
        <v>#N/A</v>
      </c>
      <c r="AG104" s="152" t="e">
        <f t="shared" si="33"/>
        <v>#N/A</v>
      </c>
      <c r="AH104" s="152" t="e">
        <f t="shared" si="33"/>
        <v>#N/A</v>
      </c>
      <c r="AI104" s="152" t="e">
        <f t="shared" si="33"/>
        <v>#N/A</v>
      </c>
      <c r="AJ104" s="152" t="e">
        <f t="shared" si="33"/>
        <v>#N/A</v>
      </c>
      <c r="AK104" s="152" t="e">
        <f t="shared" si="33"/>
        <v>#N/A</v>
      </c>
      <c r="AL104" s="152" t="e">
        <f t="shared" si="33"/>
        <v>#N/A</v>
      </c>
      <c r="AM104" s="152" t="e">
        <f t="shared" si="33"/>
        <v>#N/A</v>
      </c>
    </row>
    <row r="105" spans="2:39" ht="14.25" customHeight="1" outlineLevel="1" x14ac:dyDescent="0.25">
      <c r="B105" s="84" t="str">
        <f t="shared" ref="B105:C105" si="34">+B22</f>
        <v>Container</v>
      </c>
      <c r="C105" s="84" t="str">
        <f t="shared" si="34"/>
        <v>(TEU) 12,000 - 14,499</v>
      </c>
      <c r="D105" s="152" t="e">
        <f t="shared" ref="D105:AM105" si="35">+D104</f>
        <v>#N/A</v>
      </c>
      <c r="E105" s="152" t="e">
        <f t="shared" si="35"/>
        <v>#N/A</v>
      </c>
      <c r="F105" s="152" t="e">
        <f t="shared" si="35"/>
        <v>#N/A</v>
      </c>
      <c r="G105" s="152" t="e">
        <f t="shared" si="35"/>
        <v>#N/A</v>
      </c>
      <c r="H105" s="152" t="e">
        <f t="shared" si="35"/>
        <v>#N/A</v>
      </c>
      <c r="I105" s="152" t="e">
        <f t="shared" si="35"/>
        <v>#N/A</v>
      </c>
      <c r="J105" s="152" t="e">
        <f t="shared" si="35"/>
        <v>#N/A</v>
      </c>
      <c r="K105" s="152" t="e">
        <f t="shared" si="35"/>
        <v>#N/A</v>
      </c>
      <c r="L105" s="152" t="e">
        <f t="shared" si="35"/>
        <v>#N/A</v>
      </c>
      <c r="M105" s="152" t="e">
        <f t="shared" si="35"/>
        <v>#N/A</v>
      </c>
      <c r="N105" s="152" t="e">
        <f t="shared" si="35"/>
        <v>#N/A</v>
      </c>
      <c r="O105" s="152" t="e">
        <f t="shared" si="35"/>
        <v>#N/A</v>
      </c>
      <c r="P105" s="152" t="e">
        <f t="shared" si="35"/>
        <v>#N/A</v>
      </c>
      <c r="Q105" s="152" t="e">
        <f t="shared" si="35"/>
        <v>#N/A</v>
      </c>
      <c r="R105" s="152" t="e">
        <f t="shared" si="35"/>
        <v>#N/A</v>
      </c>
      <c r="S105" s="152" t="e">
        <f t="shared" si="35"/>
        <v>#N/A</v>
      </c>
      <c r="T105" s="152" t="e">
        <f t="shared" si="35"/>
        <v>#N/A</v>
      </c>
      <c r="U105" s="152" t="e">
        <f t="shared" si="35"/>
        <v>#N/A</v>
      </c>
      <c r="V105" s="152" t="e">
        <f t="shared" si="35"/>
        <v>#N/A</v>
      </c>
      <c r="W105" s="152" t="e">
        <f t="shared" si="35"/>
        <v>#N/A</v>
      </c>
      <c r="X105" s="152" t="e">
        <f t="shared" si="35"/>
        <v>#N/A</v>
      </c>
      <c r="Y105" s="152" t="e">
        <f t="shared" si="35"/>
        <v>#N/A</v>
      </c>
      <c r="Z105" s="152" t="e">
        <f t="shared" si="35"/>
        <v>#N/A</v>
      </c>
      <c r="AA105" s="152" t="e">
        <f t="shared" si="35"/>
        <v>#N/A</v>
      </c>
      <c r="AB105" s="152" t="e">
        <f t="shared" si="35"/>
        <v>#N/A</v>
      </c>
      <c r="AC105" s="152" t="e">
        <f t="shared" si="35"/>
        <v>#N/A</v>
      </c>
      <c r="AD105" s="152" t="e">
        <f t="shared" si="35"/>
        <v>#N/A</v>
      </c>
      <c r="AE105" s="152" t="e">
        <f t="shared" si="35"/>
        <v>#N/A</v>
      </c>
      <c r="AF105" s="152" t="e">
        <f t="shared" si="35"/>
        <v>#N/A</v>
      </c>
      <c r="AG105" s="152" t="e">
        <f t="shared" si="35"/>
        <v>#N/A</v>
      </c>
      <c r="AH105" s="152" t="e">
        <f t="shared" si="35"/>
        <v>#N/A</v>
      </c>
      <c r="AI105" s="152" t="e">
        <f t="shared" si="35"/>
        <v>#N/A</v>
      </c>
      <c r="AJ105" s="152" t="e">
        <f t="shared" si="35"/>
        <v>#N/A</v>
      </c>
      <c r="AK105" s="152" t="e">
        <f t="shared" si="35"/>
        <v>#N/A</v>
      </c>
      <c r="AL105" s="152" t="e">
        <f t="shared" si="35"/>
        <v>#N/A</v>
      </c>
      <c r="AM105" s="152" t="e">
        <f t="shared" si="35"/>
        <v>#N/A</v>
      </c>
    </row>
    <row r="106" spans="2:39" ht="14.25" customHeight="1" outlineLevel="1" x14ac:dyDescent="0.25">
      <c r="B106" s="84" t="str">
        <f t="shared" ref="B106:C106" si="36">+B23</f>
        <v>Container</v>
      </c>
      <c r="C106" s="84" t="str">
        <f t="shared" si="36"/>
        <v>(TEU) 14,500 - 19,999</v>
      </c>
      <c r="D106" s="152" t="e">
        <f t="shared" ref="D106:AM106" si="37">+D105</f>
        <v>#N/A</v>
      </c>
      <c r="E106" s="152" t="e">
        <f t="shared" si="37"/>
        <v>#N/A</v>
      </c>
      <c r="F106" s="152" t="e">
        <f t="shared" si="37"/>
        <v>#N/A</v>
      </c>
      <c r="G106" s="152" t="e">
        <f t="shared" si="37"/>
        <v>#N/A</v>
      </c>
      <c r="H106" s="152" t="e">
        <f t="shared" si="37"/>
        <v>#N/A</v>
      </c>
      <c r="I106" s="152" t="e">
        <f t="shared" si="37"/>
        <v>#N/A</v>
      </c>
      <c r="J106" s="152" t="e">
        <f t="shared" si="37"/>
        <v>#N/A</v>
      </c>
      <c r="K106" s="152" t="e">
        <f t="shared" si="37"/>
        <v>#N/A</v>
      </c>
      <c r="L106" s="152" t="e">
        <f t="shared" si="37"/>
        <v>#N/A</v>
      </c>
      <c r="M106" s="152" t="e">
        <f t="shared" si="37"/>
        <v>#N/A</v>
      </c>
      <c r="N106" s="152" t="e">
        <f t="shared" si="37"/>
        <v>#N/A</v>
      </c>
      <c r="O106" s="152" t="e">
        <f t="shared" si="37"/>
        <v>#N/A</v>
      </c>
      <c r="P106" s="152" t="e">
        <f t="shared" si="37"/>
        <v>#N/A</v>
      </c>
      <c r="Q106" s="152" t="e">
        <f t="shared" si="37"/>
        <v>#N/A</v>
      </c>
      <c r="R106" s="152" t="e">
        <f t="shared" si="37"/>
        <v>#N/A</v>
      </c>
      <c r="S106" s="152" t="e">
        <f t="shared" si="37"/>
        <v>#N/A</v>
      </c>
      <c r="T106" s="152" t="e">
        <f t="shared" si="37"/>
        <v>#N/A</v>
      </c>
      <c r="U106" s="152" t="e">
        <f t="shared" si="37"/>
        <v>#N/A</v>
      </c>
      <c r="V106" s="152" t="e">
        <f t="shared" si="37"/>
        <v>#N/A</v>
      </c>
      <c r="W106" s="152" t="e">
        <f t="shared" si="37"/>
        <v>#N/A</v>
      </c>
      <c r="X106" s="152" t="e">
        <f t="shared" si="37"/>
        <v>#N/A</v>
      </c>
      <c r="Y106" s="152" t="e">
        <f t="shared" si="37"/>
        <v>#N/A</v>
      </c>
      <c r="Z106" s="152" t="e">
        <f t="shared" si="37"/>
        <v>#N/A</v>
      </c>
      <c r="AA106" s="152" t="e">
        <f t="shared" si="37"/>
        <v>#N/A</v>
      </c>
      <c r="AB106" s="152" t="e">
        <f t="shared" si="37"/>
        <v>#N/A</v>
      </c>
      <c r="AC106" s="152" t="e">
        <f t="shared" si="37"/>
        <v>#N/A</v>
      </c>
      <c r="AD106" s="152" t="e">
        <f t="shared" si="37"/>
        <v>#N/A</v>
      </c>
      <c r="AE106" s="152" t="e">
        <f t="shared" si="37"/>
        <v>#N/A</v>
      </c>
      <c r="AF106" s="152" t="e">
        <f t="shared" si="37"/>
        <v>#N/A</v>
      </c>
      <c r="AG106" s="152" t="e">
        <f t="shared" si="37"/>
        <v>#N/A</v>
      </c>
      <c r="AH106" s="152" t="e">
        <f t="shared" si="37"/>
        <v>#N/A</v>
      </c>
      <c r="AI106" s="152" t="e">
        <f t="shared" si="37"/>
        <v>#N/A</v>
      </c>
      <c r="AJ106" s="152" t="e">
        <f t="shared" si="37"/>
        <v>#N/A</v>
      </c>
      <c r="AK106" s="152" t="e">
        <f t="shared" si="37"/>
        <v>#N/A</v>
      </c>
      <c r="AL106" s="152" t="e">
        <f t="shared" si="37"/>
        <v>#N/A</v>
      </c>
      <c r="AM106" s="152" t="e">
        <f t="shared" si="37"/>
        <v>#N/A</v>
      </c>
    </row>
    <row r="107" spans="2:39" ht="14.25" customHeight="1" outlineLevel="1" x14ac:dyDescent="0.25">
      <c r="B107" s="84" t="str">
        <f t="shared" ref="B107:C107" si="38">+B24</f>
        <v>Container</v>
      </c>
      <c r="C107" s="84" t="str">
        <f t="shared" si="38"/>
        <v>(TEU) &gt;20,000</v>
      </c>
      <c r="D107" s="152" t="e">
        <f t="shared" ref="D107:AM107" si="39">+D106</f>
        <v>#N/A</v>
      </c>
      <c r="E107" s="152" t="e">
        <f t="shared" si="39"/>
        <v>#N/A</v>
      </c>
      <c r="F107" s="152" t="e">
        <f t="shared" si="39"/>
        <v>#N/A</v>
      </c>
      <c r="G107" s="152" t="e">
        <f t="shared" si="39"/>
        <v>#N/A</v>
      </c>
      <c r="H107" s="152" t="e">
        <f t="shared" si="39"/>
        <v>#N/A</v>
      </c>
      <c r="I107" s="152" t="e">
        <f t="shared" si="39"/>
        <v>#N/A</v>
      </c>
      <c r="J107" s="152" t="e">
        <f t="shared" si="39"/>
        <v>#N/A</v>
      </c>
      <c r="K107" s="152" t="e">
        <f t="shared" si="39"/>
        <v>#N/A</v>
      </c>
      <c r="L107" s="152" t="e">
        <f t="shared" si="39"/>
        <v>#N/A</v>
      </c>
      <c r="M107" s="152" t="e">
        <f t="shared" si="39"/>
        <v>#N/A</v>
      </c>
      <c r="N107" s="152" t="e">
        <f t="shared" si="39"/>
        <v>#N/A</v>
      </c>
      <c r="O107" s="152" t="e">
        <f t="shared" si="39"/>
        <v>#N/A</v>
      </c>
      <c r="P107" s="152" t="e">
        <f t="shared" si="39"/>
        <v>#N/A</v>
      </c>
      <c r="Q107" s="152" t="e">
        <f t="shared" si="39"/>
        <v>#N/A</v>
      </c>
      <c r="R107" s="152" t="e">
        <f t="shared" si="39"/>
        <v>#N/A</v>
      </c>
      <c r="S107" s="152" t="e">
        <f t="shared" si="39"/>
        <v>#N/A</v>
      </c>
      <c r="T107" s="152" t="e">
        <f t="shared" si="39"/>
        <v>#N/A</v>
      </c>
      <c r="U107" s="152" t="e">
        <f t="shared" si="39"/>
        <v>#N/A</v>
      </c>
      <c r="V107" s="152" t="e">
        <f t="shared" si="39"/>
        <v>#N/A</v>
      </c>
      <c r="W107" s="152" t="e">
        <f t="shared" si="39"/>
        <v>#N/A</v>
      </c>
      <c r="X107" s="152" t="e">
        <f t="shared" si="39"/>
        <v>#N/A</v>
      </c>
      <c r="Y107" s="152" t="e">
        <f t="shared" si="39"/>
        <v>#N/A</v>
      </c>
      <c r="Z107" s="152" t="e">
        <f t="shared" si="39"/>
        <v>#N/A</v>
      </c>
      <c r="AA107" s="152" t="e">
        <f t="shared" si="39"/>
        <v>#N/A</v>
      </c>
      <c r="AB107" s="152" t="e">
        <f t="shared" si="39"/>
        <v>#N/A</v>
      </c>
      <c r="AC107" s="152" t="e">
        <f t="shared" si="39"/>
        <v>#N/A</v>
      </c>
      <c r="AD107" s="152" t="e">
        <f t="shared" si="39"/>
        <v>#N/A</v>
      </c>
      <c r="AE107" s="152" t="e">
        <f t="shared" si="39"/>
        <v>#N/A</v>
      </c>
      <c r="AF107" s="152" t="e">
        <f t="shared" si="39"/>
        <v>#N/A</v>
      </c>
      <c r="AG107" s="152" t="e">
        <f t="shared" si="39"/>
        <v>#N/A</v>
      </c>
      <c r="AH107" s="152" t="e">
        <f t="shared" si="39"/>
        <v>#N/A</v>
      </c>
      <c r="AI107" s="152" t="e">
        <f t="shared" si="39"/>
        <v>#N/A</v>
      </c>
      <c r="AJ107" s="152" t="e">
        <f t="shared" si="39"/>
        <v>#N/A</v>
      </c>
      <c r="AK107" s="152" t="e">
        <f t="shared" si="39"/>
        <v>#N/A</v>
      </c>
      <c r="AL107" s="152" t="e">
        <f t="shared" si="39"/>
        <v>#N/A</v>
      </c>
      <c r="AM107" s="152" t="e">
        <f t="shared" si="39"/>
        <v>#N/A</v>
      </c>
    </row>
    <row r="108" spans="2:39" ht="14.25" customHeight="1" outlineLevel="1" x14ac:dyDescent="0.25">
      <c r="B108" s="84" t="str">
        <f t="shared" ref="B108:C108" si="40">+B25</f>
        <v>General Cargo</v>
      </c>
      <c r="C108" s="84" t="str">
        <f t="shared" si="40"/>
        <v>(DWT) 0 - 4,999</v>
      </c>
      <c r="D108" s="152" t="e">
        <f t="shared" ref="D108:AM108" si="41">+D107</f>
        <v>#N/A</v>
      </c>
      <c r="E108" s="152" t="e">
        <f t="shared" si="41"/>
        <v>#N/A</v>
      </c>
      <c r="F108" s="152" t="e">
        <f t="shared" si="41"/>
        <v>#N/A</v>
      </c>
      <c r="G108" s="152" t="e">
        <f t="shared" si="41"/>
        <v>#N/A</v>
      </c>
      <c r="H108" s="152" t="e">
        <f t="shared" si="41"/>
        <v>#N/A</v>
      </c>
      <c r="I108" s="152" t="e">
        <f t="shared" si="41"/>
        <v>#N/A</v>
      </c>
      <c r="J108" s="152" t="e">
        <f t="shared" si="41"/>
        <v>#N/A</v>
      </c>
      <c r="K108" s="152" t="e">
        <f t="shared" si="41"/>
        <v>#N/A</v>
      </c>
      <c r="L108" s="152" t="e">
        <f t="shared" si="41"/>
        <v>#N/A</v>
      </c>
      <c r="M108" s="152" t="e">
        <f t="shared" si="41"/>
        <v>#N/A</v>
      </c>
      <c r="N108" s="152" t="e">
        <f t="shared" si="41"/>
        <v>#N/A</v>
      </c>
      <c r="O108" s="152" t="e">
        <f t="shared" si="41"/>
        <v>#N/A</v>
      </c>
      <c r="P108" s="152" t="e">
        <f t="shared" si="41"/>
        <v>#N/A</v>
      </c>
      <c r="Q108" s="152" t="e">
        <f t="shared" si="41"/>
        <v>#N/A</v>
      </c>
      <c r="R108" s="152" t="e">
        <f t="shared" si="41"/>
        <v>#N/A</v>
      </c>
      <c r="S108" s="152" t="e">
        <f t="shared" si="41"/>
        <v>#N/A</v>
      </c>
      <c r="T108" s="152" t="e">
        <f t="shared" si="41"/>
        <v>#N/A</v>
      </c>
      <c r="U108" s="152" t="e">
        <f t="shared" si="41"/>
        <v>#N/A</v>
      </c>
      <c r="V108" s="152" t="e">
        <f t="shared" si="41"/>
        <v>#N/A</v>
      </c>
      <c r="W108" s="152" t="e">
        <f t="shared" si="41"/>
        <v>#N/A</v>
      </c>
      <c r="X108" s="152" t="e">
        <f t="shared" si="41"/>
        <v>#N/A</v>
      </c>
      <c r="Y108" s="152" t="e">
        <f t="shared" si="41"/>
        <v>#N/A</v>
      </c>
      <c r="Z108" s="152" t="e">
        <f t="shared" si="41"/>
        <v>#N/A</v>
      </c>
      <c r="AA108" s="152" t="e">
        <f t="shared" si="41"/>
        <v>#N/A</v>
      </c>
      <c r="AB108" s="152" t="e">
        <f t="shared" si="41"/>
        <v>#N/A</v>
      </c>
      <c r="AC108" s="152" t="e">
        <f t="shared" si="41"/>
        <v>#N/A</v>
      </c>
      <c r="AD108" s="152" t="e">
        <f t="shared" si="41"/>
        <v>#N/A</v>
      </c>
      <c r="AE108" s="152" t="e">
        <f t="shared" si="41"/>
        <v>#N/A</v>
      </c>
      <c r="AF108" s="152" t="e">
        <f t="shared" si="41"/>
        <v>#N/A</v>
      </c>
      <c r="AG108" s="152" t="e">
        <f t="shared" si="41"/>
        <v>#N/A</v>
      </c>
      <c r="AH108" s="152" t="e">
        <f t="shared" si="41"/>
        <v>#N/A</v>
      </c>
      <c r="AI108" s="152" t="e">
        <f t="shared" si="41"/>
        <v>#N/A</v>
      </c>
      <c r="AJ108" s="152" t="e">
        <f t="shared" si="41"/>
        <v>#N/A</v>
      </c>
      <c r="AK108" s="152" t="e">
        <f t="shared" si="41"/>
        <v>#N/A</v>
      </c>
      <c r="AL108" s="152" t="e">
        <f t="shared" si="41"/>
        <v>#N/A</v>
      </c>
      <c r="AM108" s="152" t="e">
        <f t="shared" si="41"/>
        <v>#N/A</v>
      </c>
    </row>
    <row r="109" spans="2:39" ht="14.25" customHeight="1" outlineLevel="1" x14ac:dyDescent="0.25">
      <c r="B109" s="84" t="str">
        <f t="shared" ref="B109:C109" si="42">+B26</f>
        <v>General Cargo</v>
      </c>
      <c r="C109" s="84" t="str">
        <f t="shared" si="42"/>
        <v>(DWT) 5,000 - 9,999</v>
      </c>
      <c r="D109" s="152" t="e">
        <f t="shared" ref="D109:AM109" si="43">+D108</f>
        <v>#N/A</v>
      </c>
      <c r="E109" s="152" t="e">
        <f t="shared" si="43"/>
        <v>#N/A</v>
      </c>
      <c r="F109" s="152" t="e">
        <f t="shared" si="43"/>
        <v>#N/A</v>
      </c>
      <c r="G109" s="152" t="e">
        <f t="shared" si="43"/>
        <v>#N/A</v>
      </c>
      <c r="H109" s="152" t="e">
        <f t="shared" si="43"/>
        <v>#N/A</v>
      </c>
      <c r="I109" s="152" t="e">
        <f t="shared" si="43"/>
        <v>#N/A</v>
      </c>
      <c r="J109" s="152" t="e">
        <f t="shared" si="43"/>
        <v>#N/A</v>
      </c>
      <c r="K109" s="152" t="e">
        <f t="shared" si="43"/>
        <v>#N/A</v>
      </c>
      <c r="L109" s="152" t="e">
        <f t="shared" si="43"/>
        <v>#N/A</v>
      </c>
      <c r="M109" s="152" t="e">
        <f t="shared" si="43"/>
        <v>#N/A</v>
      </c>
      <c r="N109" s="152" t="e">
        <f t="shared" si="43"/>
        <v>#N/A</v>
      </c>
      <c r="O109" s="152" t="e">
        <f t="shared" si="43"/>
        <v>#N/A</v>
      </c>
      <c r="P109" s="152" t="e">
        <f t="shared" si="43"/>
        <v>#N/A</v>
      </c>
      <c r="Q109" s="152" t="e">
        <f t="shared" si="43"/>
        <v>#N/A</v>
      </c>
      <c r="R109" s="152" t="e">
        <f t="shared" si="43"/>
        <v>#N/A</v>
      </c>
      <c r="S109" s="152" t="e">
        <f t="shared" si="43"/>
        <v>#N/A</v>
      </c>
      <c r="T109" s="152" t="e">
        <f t="shared" si="43"/>
        <v>#N/A</v>
      </c>
      <c r="U109" s="152" t="e">
        <f t="shared" si="43"/>
        <v>#N/A</v>
      </c>
      <c r="V109" s="152" t="e">
        <f t="shared" si="43"/>
        <v>#N/A</v>
      </c>
      <c r="W109" s="152" t="e">
        <f t="shared" si="43"/>
        <v>#N/A</v>
      </c>
      <c r="X109" s="152" t="e">
        <f t="shared" si="43"/>
        <v>#N/A</v>
      </c>
      <c r="Y109" s="152" t="e">
        <f t="shared" si="43"/>
        <v>#N/A</v>
      </c>
      <c r="Z109" s="152" t="e">
        <f t="shared" si="43"/>
        <v>#N/A</v>
      </c>
      <c r="AA109" s="152" t="e">
        <f t="shared" si="43"/>
        <v>#N/A</v>
      </c>
      <c r="AB109" s="152" t="e">
        <f t="shared" si="43"/>
        <v>#N/A</v>
      </c>
      <c r="AC109" s="152" t="e">
        <f t="shared" si="43"/>
        <v>#N/A</v>
      </c>
      <c r="AD109" s="152" t="e">
        <f t="shared" si="43"/>
        <v>#N/A</v>
      </c>
      <c r="AE109" s="152" t="e">
        <f t="shared" si="43"/>
        <v>#N/A</v>
      </c>
      <c r="AF109" s="152" t="e">
        <f t="shared" si="43"/>
        <v>#N/A</v>
      </c>
      <c r="AG109" s="152" t="e">
        <f t="shared" si="43"/>
        <v>#N/A</v>
      </c>
      <c r="AH109" s="152" t="e">
        <f t="shared" si="43"/>
        <v>#N/A</v>
      </c>
      <c r="AI109" s="152" t="e">
        <f t="shared" si="43"/>
        <v>#N/A</v>
      </c>
      <c r="AJ109" s="152" t="e">
        <f t="shared" si="43"/>
        <v>#N/A</v>
      </c>
      <c r="AK109" s="152" t="e">
        <f t="shared" si="43"/>
        <v>#N/A</v>
      </c>
      <c r="AL109" s="152" t="e">
        <f t="shared" si="43"/>
        <v>#N/A</v>
      </c>
      <c r="AM109" s="152" t="e">
        <f t="shared" si="43"/>
        <v>#N/A</v>
      </c>
    </row>
    <row r="110" spans="2:39" ht="14.25" customHeight="1" outlineLevel="1" x14ac:dyDescent="0.25">
      <c r="B110" s="84" t="str">
        <f t="shared" ref="B110:C110" si="44">+B27</f>
        <v>General Cargo</v>
      </c>
      <c r="C110" s="84" t="str">
        <f t="shared" si="44"/>
        <v>(DWT) 10,000 - 19,999</v>
      </c>
      <c r="D110" s="152" t="e">
        <f t="shared" ref="D110:AM110" si="45">+D109</f>
        <v>#N/A</v>
      </c>
      <c r="E110" s="152" t="e">
        <f t="shared" si="45"/>
        <v>#N/A</v>
      </c>
      <c r="F110" s="152" t="e">
        <f t="shared" si="45"/>
        <v>#N/A</v>
      </c>
      <c r="G110" s="152" t="e">
        <f t="shared" si="45"/>
        <v>#N/A</v>
      </c>
      <c r="H110" s="152" t="e">
        <f t="shared" si="45"/>
        <v>#N/A</v>
      </c>
      <c r="I110" s="152" t="e">
        <f t="shared" si="45"/>
        <v>#N/A</v>
      </c>
      <c r="J110" s="152" t="e">
        <f t="shared" si="45"/>
        <v>#N/A</v>
      </c>
      <c r="K110" s="152" t="e">
        <f t="shared" si="45"/>
        <v>#N/A</v>
      </c>
      <c r="L110" s="152" t="e">
        <f t="shared" si="45"/>
        <v>#N/A</v>
      </c>
      <c r="M110" s="152" t="e">
        <f t="shared" si="45"/>
        <v>#N/A</v>
      </c>
      <c r="N110" s="152" t="e">
        <f t="shared" si="45"/>
        <v>#N/A</v>
      </c>
      <c r="O110" s="152" t="e">
        <f t="shared" si="45"/>
        <v>#N/A</v>
      </c>
      <c r="P110" s="152" t="e">
        <f t="shared" si="45"/>
        <v>#N/A</v>
      </c>
      <c r="Q110" s="152" t="e">
        <f t="shared" si="45"/>
        <v>#N/A</v>
      </c>
      <c r="R110" s="152" t="e">
        <f t="shared" si="45"/>
        <v>#N/A</v>
      </c>
      <c r="S110" s="152" t="e">
        <f t="shared" si="45"/>
        <v>#N/A</v>
      </c>
      <c r="T110" s="152" t="e">
        <f t="shared" si="45"/>
        <v>#N/A</v>
      </c>
      <c r="U110" s="152" t="e">
        <f t="shared" si="45"/>
        <v>#N/A</v>
      </c>
      <c r="V110" s="152" t="e">
        <f t="shared" si="45"/>
        <v>#N/A</v>
      </c>
      <c r="W110" s="152" t="e">
        <f t="shared" si="45"/>
        <v>#N/A</v>
      </c>
      <c r="X110" s="152" t="e">
        <f t="shared" si="45"/>
        <v>#N/A</v>
      </c>
      <c r="Y110" s="152" t="e">
        <f t="shared" si="45"/>
        <v>#N/A</v>
      </c>
      <c r="Z110" s="152" t="e">
        <f t="shared" si="45"/>
        <v>#N/A</v>
      </c>
      <c r="AA110" s="152" t="e">
        <f t="shared" si="45"/>
        <v>#N/A</v>
      </c>
      <c r="AB110" s="152" t="e">
        <f t="shared" si="45"/>
        <v>#N/A</v>
      </c>
      <c r="AC110" s="152" t="e">
        <f t="shared" si="45"/>
        <v>#N/A</v>
      </c>
      <c r="AD110" s="152" t="e">
        <f t="shared" si="45"/>
        <v>#N/A</v>
      </c>
      <c r="AE110" s="152" t="e">
        <f t="shared" si="45"/>
        <v>#N/A</v>
      </c>
      <c r="AF110" s="152" t="e">
        <f t="shared" si="45"/>
        <v>#N/A</v>
      </c>
      <c r="AG110" s="152" t="e">
        <f t="shared" si="45"/>
        <v>#N/A</v>
      </c>
      <c r="AH110" s="152" t="e">
        <f t="shared" si="45"/>
        <v>#N/A</v>
      </c>
      <c r="AI110" s="152" t="e">
        <f t="shared" si="45"/>
        <v>#N/A</v>
      </c>
      <c r="AJ110" s="152" t="e">
        <f t="shared" si="45"/>
        <v>#N/A</v>
      </c>
      <c r="AK110" s="152" t="e">
        <f t="shared" si="45"/>
        <v>#N/A</v>
      </c>
      <c r="AL110" s="152" t="e">
        <f t="shared" si="45"/>
        <v>#N/A</v>
      </c>
      <c r="AM110" s="152" t="e">
        <f t="shared" si="45"/>
        <v>#N/A</v>
      </c>
    </row>
    <row r="111" spans="2:39" ht="14.25" customHeight="1" outlineLevel="1" x14ac:dyDescent="0.25">
      <c r="B111" s="84" t="str">
        <f t="shared" ref="B111:C111" si="46">+B28</f>
        <v>General Cargo</v>
      </c>
      <c r="C111" s="84" t="str">
        <f t="shared" si="46"/>
        <v>(DWT) &gt;20,000</v>
      </c>
      <c r="D111" s="152" t="e">
        <f t="shared" ref="D111:AM111" si="47">+D110</f>
        <v>#N/A</v>
      </c>
      <c r="E111" s="152" t="e">
        <f t="shared" si="47"/>
        <v>#N/A</v>
      </c>
      <c r="F111" s="152" t="e">
        <f t="shared" si="47"/>
        <v>#N/A</v>
      </c>
      <c r="G111" s="152" t="e">
        <f t="shared" si="47"/>
        <v>#N/A</v>
      </c>
      <c r="H111" s="152" t="e">
        <f t="shared" si="47"/>
        <v>#N/A</v>
      </c>
      <c r="I111" s="152" t="e">
        <f t="shared" si="47"/>
        <v>#N/A</v>
      </c>
      <c r="J111" s="152" t="e">
        <f t="shared" si="47"/>
        <v>#N/A</v>
      </c>
      <c r="K111" s="152" t="e">
        <f t="shared" si="47"/>
        <v>#N/A</v>
      </c>
      <c r="L111" s="152" t="e">
        <f t="shared" si="47"/>
        <v>#N/A</v>
      </c>
      <c r="M111" s="152" t="e">
        <f t="shared" si="47"/>
        <v>#N/A</v>
      </c>
      <c r="N111" s="152" t="e">
        <f t="shared" si="47"/>
        <v>#N/A</v>
      </c>
      <c r="O111" s="152" t="e">
        <f t="shared" si="47"/>
        <v>#N/A</v>
      </c>
      <c r="P111" s="152" t="e">
        <f t="shared" si="47"/>
        <v>#N/A</v>
      </c>
      <c r="Q111" s="152" t="e">
        <f t="shared" si="47"/>
        <v>#N/A</v>
      </c>
      <c r="R111" s="152" t="e">
        <f t="shared" si="47"/>
        <v>#N/A</v>
      </c>
      <c r="S111" s="152" t="e">
        <f t="shared" si="47"/>
        <v>#N/A</v>
      </c>
      <c r="T111" s="152" t="e">
        <f t="shared" si="47"/>
        <v>#N/A</v>
      </c>
      <c r="U111" s="152" t="e">
        <f t="shared" si="47"/>
        <v>#N/A</v>
      </c>
      <c r="V111" s="152" t="e">
        <f t="shared" si="47"/>
        <v>#N/A</v>
      </c>
      <c r="W111" s="152" t="e">
        <f t="shared" si="47"/>
        <v>#N/A</v>
      </c>
      <c r="X111" s="152" t="e">
        <f t="shared" si="47"/>
        <v>#N/A</v>
      </c>
      <c r="Y111" s="152" t="e">
        <f t="shared" si="47"/>
        <v>#N/A</v>
      </c>
      <c r="Z111" s="152" t="e">
        <f t="shared" si="47"/>
        <v>#N/A</v>
      </c>
      <c r="AA111" s="152" t="e">
        <f t="shared" si="47"/>
        <v>#N/A</v>
      </c>
      <c r="AB111" s="152" t="e">
        <f t="shared" si="47"/>
        <v>#N/A</v>
      </c>
      <c r="AC111" s="152" t="e">
        <f t="shared" si="47"/>
        <v>#N/A</v>
      </c>
      <c r="AD111" s="152" t="e">
        <f t="shared" si="47"/>
        <v>#N/A</v>
      </c>
      <c r="AE111" s="152" t="e">
        <f t="shared" si="47"/>
        <v>#N/A</v>
      </c>
      <c r="AF111" s="152" t="e">
        <f t="shared" si="47"/>
        <v>#N/A</v>
      </c>
      <c r="AG111" s="152" t="e">
        <f t="shared" si="47"/>
        <v>#N/A</v>
      </c>
      <c r="AH111" s="152" t="e">
        <f t="shared" si="47"/>
        <v>#N/A</v>
      </c>
      <c r="AI111" s="152" t="e">
        <f t="shared" si="47"/>
        <v>#N/A</v>
      </c>
      <c r="AJ111" s="152" t="e">
        <f t="shared" si="47"/>
        <v>#N/A</v>
      </c>
      <c r="AK111" s="152" t="e">
        <f t="shared" si="47"/>
        <v>#N/A</v>
      </c>
      <c r="AL111" s="152" t="e">
        <f t="shared" si="47"/>
        <v>#N/A</v>
      </c>
      <c r="AM111" s="152" t="e">
        <f t="shared" si="47"/>
        <v>#N/A</v>
      </c>
    </row>
    <row r="112" spans="2:39" ht="14.25" customHeight="1" outlineLevel="1" x14ac:dyDescent="0.25">
      <c r="B112" s="84" t="str">
        <f t="shared" ref="B112:C112" si="48">+B29</f>
        <v>Liquefied Gas Tanker</v>
      </c>
      <c r="C112" s="84" t="str">
        <f t="shared" si="48"/>
        <v>(cbm) 0 - 49,999</v>
      </c>
      <c r="D112" s="152" t="e">
        <f t="shared" ref="D112:AM112" si="49">+D111</f>
        <v>#N/A</v>
      </c>
      <c r="E112" s="152" t="e">
        <f t="shared" si="49"/>
        <v>#N/A</v>
      </c>
      <c r="F112" s="152" t="e">
        <f t="shared" si="49"/>
        <v>#N/A</v>
      </c>
      <c r="G112" s="152" t="e">
        <f t="shared" si="49"/>
        <v>#N/A</v>
      </c>
      <c r="H112" s="152" t="e">
        <f t="shared" si="49"/>
        <v>#N/A</v>
      </c>
      <c r="I112" s="152" t="e">
        <f t="shared" si="49"/>
        <v>#N/A</v>
      </c>
      <c r="J112" s="152" t="e">
        <f t="shared" si="49"/>
        <v>#N/A</v>
      </c>
      <c r="K112" s="152" t="e">
        <f t="shared" si="49"/>
        <v>#N/A</v>
      </c>
      <c r="L112" s="152" t="e">
        <f t="shared" si="49"/>
        <v>#N/A</v>
      </c>
      <c r="M112" s="152" t="e">
        <f t="shared" si="49"/>
        <v>#N/A</v>
      </c>
      <c r="N112" s="152" t="e">
        <f t="shared" si="49"/>
        <v>#N/A</v>
      </c>
      <c r="O112" s="152" t="e">
        <f t="shared" si="49"/>
        <v>#N/A</v>
      </c>
      <c r="P112" s="152" t="e">
        <f t="shared" si="49"/>
        <v>#N/A</v>
      </c>
      <c r="Q112" s="152" t="e">
        <f t="shared" si="49"/>
        <v>#N/A</v>
      </c>
      <c r="R112" s="152" t="e">
        <f t="shared" si="49"/>
        <v>#N/A</v>
      </c>
      <c r="S112" s="152" t="e">
        <f t="shared" si="49"/>
        <v>#N/A</v>
      </c>
      <c r="T112" s="152" t="e">
        <f t="shared" si="49"/>
        <v>#N/A</v>
      </c>
      <c r="U112" s="152" t="e">
        <f t="shared" si="49"/>
        <v>#N/A</v>
      </c>
      <c r="V112" s="152" t="e">
        <f t="shared" si="49"/>
        <v>#N/A</v>
      </c>
      <c r="W112" s="152" t="e">
        <f t="shared" si="49"/>
        <v>#N/A</v>
      </c>
      <c r="X112" s="152" t="e">
        <f t="shared" si="49"/>
        <v>#N/A</v>
      </c>
      <c r="Y112" s="152" t="e">
        <f t="shared" si="49"/>
        <v>#N/A</v>
      </c>
      <c r="Z112" s="152" t="e">
        <f t="shared" si="49"/>
        <v>#N/A</v>
      </c>
      <c r="AA112" s="152" t="e">
        <f t="shared" si="49"/>
        <v>#N/A</v>
      </c>
      <c r="AB112" s="152" t="e">
        <f t="shared" si="49"/>
        <v>#N/A</v>
      </c>
      <c r="AC112" s="152" t="e">
        <f t="shared" si="49"/>
        <v>#N/A</v>
      </c>
      <c r="AD112" s="152" t="e">
        <f t="shared" si="49"/>
        <v>#N/A</v>
      </c>
      <c r="AE112" s="152" t="e">
        <f t="shared" si="49"/>
        <v>#N/A</v>
      </c>
      <c r="AF112" s="152" t="e">
        <f t="shared" si="49"/>
        <v>#N/A</v>
      </c>
      <c r="AG112" s="152" t="e">
        <f t="shared" si="49"/>
        <v>#N/A</v>
      </c>
      <c r="AH112" s="152" t="e">
        <f t="shared" si="49"/>
        <v>#N/A</v>
      </c>
      <c r="AI112" s="152" t="e">
        <f t="shared" si="49"/>
        <v>#N/A</v>
      </c>
      <c r="AJ112" s="152" t="e">
        <f t="shared" si="49"/>
        <v>#N/A</v>
      </c>
      <c r="AK112" s="152" t="e">
        <f t="shared" si="49"/>
        <v>#N/A</v>
      </c>
      <c r="AL112" s="152" t="e">
        <f t="shared" si="49"/>
        <v>#N/A</v>
      </c>
      <c r="AM112" s="152" t="e">
        <f t="shared" si="49"/>
        <v>#N/A</v>
      </c>
    </row>
    <row r="113" spans="2:39" ht="14.25" customHeight="1" outlineLevel="1" x14ac:dyDescent="0.25">
      <c r="B113" s="84" t="str">
        <f t="shared" ref="B113:C113" si="50">+B30</f>
        <v>Liquefied Gas Tanker</v>
      </c>
      <c r="C113" s="84" t="str">
        <f t="shared" si="50"/>
        <v>(cbm) 50,000 - 99,999</v>
      </c>
      <c r="D113" s="152" t="e">
        <f t="shared" ref="D113:AM113" si="51">+D112</f>
        <v>#N/A</v>
      </c>
      <c r="E113" s="152" t="e">
        <f t="shared" si="51"/>
        <v>#N/A</v>
      </c>
      <c r="F113" s="152" t="e">
        <f t="shared" si="51"/>
        <v>#N/A</v>
      </c>
      <c r="G113" s="152" t="e">
        <f t="shared" si="51"/>
        <v>#N/A</v>
      </c>
      <c r="H113" s="152" t="e">
        <f t="shared" si="51"/>
        <v>#N/A</v>
      </c>
      <c r="I113" s="152" t="e">
        <f t="shared" si="51"/>
        <v>#N/A</v>
      </c>
      <c r="J113" s="152" t="e">
        <f t="shared" si="51"/>
        <v>#N/A</v>
      </c>
      <c r="K113" s="152" t="e">
        <f t="shared" si="51"/>
        <v>#N/A</v>
      </c>
      <c r="L113" s="152" t="e">
        <f t="shared" si="51"/>
        <v>#N/A</v>
      </c>
      <c r="M113" s="152" t="e">
        <f t="shared" si="51"/>
        <v>#N/A</v>
      </c>
      <c r="N113" s="152" t="e">
        <f t="shared" si="51"/>
        <v>#N/A</v>
      </c>
      <c r="O113" s="152" t="e">
        <f t="shared" si="51"/>
        <v>#N/A</v>
      </c>
      <c r="P113" s="152" t="e">
        <f t="shared" si="51"/>
        <v>#N/A</v>
      </c>
      <c r="Q113" s="152" t="e">
        <f t="shared" si="51"/>
        <v>#N/A</v>
      </c>
      <c r="R113" s="152" t="e">
        <f t="shared" si="51"/>
        <v>#N/A</v>
      </c>
      <c r="S113" s="152" t="e">
        <f t="shared" si="51"/>
        <v>#N/A</v>
      </c>
      <c r="T113" s="152" t="e">
        <f t="shared" si="51"/>
        <v>#N/A</v>
      </c>
      <c r="U113" s="152" t="e">
        <f t="shared" si="51"/>
        <v>#N/A</v>
      </c>
      <c r="V113" s="152" t="e">
        <f t="shared" si="51"/>
        <v>#N/A</v>
      </c>
      <c r="W113" s="152" t="e">
        <f t="shared" si="51"/>
        <v>#N/A</v>
      </c>
      <c r="X113" s="152" t="e">
        <f t="shared" si="51"/>
        <v>#N/A</v>
      </c>
      <c r="Y113" s="152" t="e">
        <f t="shared" si="51"/>
        <v>#N/A</v>
      </c>
      <c r="Z113" s="152" t="e">
        <f t="shared" si="51"/>
        <v>#N/A</v>
      </c>
      <c r="AA113" s="152" t="e">
        <f t="shared" si="51"/>
        <v>#N/A</v>
      </c>
      <c r="AB113" s="152" t="e">
        <f t="shared" si="51"/>
        <v>#N/A</v>
      </c>
      <c r="AC113" s="152" t="e">
        <f t="shared" si="51"/>
        <v>#N/A</v>
      </c>
      <c r="AD113" s="152" t="e">
        <f t="shared" si="51"/>
        <v>#N/A</v>
      </c>
      <c r="AE113" s="152" t="e">
        <f t="shared" si="51"/>
        <v>#N/A</v>
      </c>
      <c r="AF113" s="152" t="e">
        <f t="shared" si="51"/>
        <v>#N/A</v>
      </c>
      <c r="AG113" s="152" t="e">
        <f t="shared" si="51"/>
        <v>#N/A</v>
      </c>
      <c r="AH113" s="152" t="e">
        <f t="shared" si="51"/>
        <v>#N/A</v>
      </c>
      <c r="AI113" s="152" t="e">
        <f t="shared" si="51"/>
        <v>#N/A</v>
      </c>
      <c r="AJ113" s="152" t="e">
        <f t="shared" si="51"/>
        <v>#N/A</v>
      </c>
      <c r="AK113" s="152" t="e">
        <f t="shared" si="51"/>
        <v>#N/A</v>
      </c>
      <c r="AL113" s="152" t="e">
        <f t="shared" si="51"/>
        <v>#N/A</v>
      </c>
      <c r="AM113" s="152" t="e">
        <f t="shared" si="51"/>
        <v>#N/A</v>
      </c>
    </row>
    <row r="114" spans="2:39" ht="14.25" customHeight="1" outlineLevel="1" x14ac:dyDescent="0.25">
      <c r="B114" s="84" t="str">
        <f t="shared" ref="B114:C114" si="52">+B31</f>
        <v>Liquefied Gas Tanker</v>
      </c>
      <c r="C114" s="84" t="str">
        <f t="shared" si="52"/>
        <v>(cbm) 100,000 - 199,999</v>
      </c>
      <c r="D114" s="152" t="e">
        <f t="shared" ref="D114:AM114" si="53">+D113</f>
        <v>#N/A</v>
      </c>
      <c r="E114" s="152" t="e">
        <f t="shared" si="53"/>
        <v>#N/A</v>
      </c>
      <c r="F114" s="152" t="e">
        <f t="shared" si="53"/>
        <v>#N/A</v>
      </c>
      <c r="G114" s="152" t="e">
        <f t="shared" si="53"/>
        <v>#N/A</v>
      </c>
      <c r="H114" s="152" t="e">
        <f t="shared" si="53"/>
        <v>#N/A</v>
      </c>
      <c r="I114" s="152" t="e">
        <f t="shared" si="53"/>
        <v>#N/A</v>
      </c>
      <c r="J114" s="152" t="e">
        <f t="shared" si="53"/>
        <v>#N/A</v>
      </c>
      <c r="K114" s="152" t="e">
        <f t="shared" si="53"/>
        <v>#N/A</v>
      </c>
      <c r="L114" s="152" t="e">
        <f t="shared" si="53"/>
        <v>#N/A</v>
      </c>
      <c r="M114" s="152" t="e">
        <f t="shared" si="53"/>
        <v>#N/A</v>
      </c>
      <c r="N114" s="152" t="e">
        <f t="shared" si="53"/>
        <v>#N/A</v>
      </c>
      <c r="O114" s="152" t="e">
        <f t="shared" si="53"/>
        <v>#N/A</v>
      </c>
      <c r="P114" s="152" t="e">
        <f t="shared" si="53"/>
        <v>#N/A</v>
      </c>
      <c r="Q114" s="152" t="e">
        <f t="shared" si="53"/>
        <v>#N/A</v>
      </c>
      <c r="R114" s="152" t="e">
        <f t="shared" si="53"/>
        <v>#N/A</v>
      </c>
      <c r="S114" s="152" t="e">
        <f t="shared" si="53"/>
        <v>#N/A</v>
      </c>
      <c r="T114" s="152" t="e">
        <f t="shared" si="53"/>
        <v>#N/A</v>
      </c>
      <c r="U114" s="152" t="e">
        <f t="shared" si="53"/>
        <v>#N/A</v>
      </c>
      <c r="V114" s="152" t="e">
        <f t="shared" si="53"/>
        <v>#N/A</v>
      </c>
      <c r="W114" s="152" t="e">
        <f t="shared" si="53"/>
        <v>#N/A</v>
      </c>
      <c r="X114" s="152" t="e">
        <f t="shared" si="53"/>
        <v>#N/A</v>
      </c>
      <c r="Y114" s="152" t="e">
        <f t="shared" si="53"/>
        <v>#N/A</v>
      </c>
      <c r="Z114" s="152" t="e">
        <f t="shared" si="53"/>
        <v>#N/A</v>
      </c>
      <c r="AA114" s="152" t="e">
        <f t="shared" si="53"/>
        <v>#N/A</v>
      </c>
      <c r="AB114" s="152" t="e">
        <f t="shared" si="53"/>
        <v>#N/A</v>
      </c>
      <c r="AC114" s="152" t="e">
        <f t="shared" si="53"/>
        <v>#N/A</v>
      </c>
      <c r="AD114" s="152" t="e">
        <f t="shared" si="53"/>
        <v>#N/A</v>
      </c>
      <c r="AE114" s="152" t="e">
        <f t="shared" si="53"/>
        <v>#N/A</v>
      </c>
      <c r="AF114" s="152" t="e">
        <f t="shared" si="53"/>
        <v>#N/A</v>
      </c>
      <c r="AG114" s="152" t="e">
        <f t="shared" si="53"/>
        <v>#N/A</v>
      </c>
      <c r="AH114" s="152" t="e">
        <f t="shared" si="53"/>
        <v>#N/A</v>
      </c>
      <c r="AI114" s="152" t="e">
        <f t="shared" si="53"/>
        <v>#N/A</v>
      </c>
      <c r="AJ114" s="152" t="e">
        <f t="shared" si="53"/>
        <v>#N/A</v>
      </c>
      <c r="AK114" s="152" t="e">
        <f t="shared" si="53"/>
        <v>#N/A</v>
      </c>
      <c r="AL114" s="152" t="e">
        <f t="shared" si="53"/>
        <v>#N/A</v>
      </c>
      <c r="AM114" s="152" t="e">
        <f t="shared" si="53"/>
        <v>#N/A</v>
      </c>
    </row>
    <row r="115" spans="2:39" ht="14.25" customHeight="1" outlineLevel="1" x14ac:dyDescent="0.25">
      <c r="B115" s="84" t="str">
        <f t="shared" ref="B115:C115" si="54">+B32</f>
        <v>Liquefied Gas Tanker</v>
      </c>
      <c r="C115" s="84" t="str">
        <f t="shared" si="54"/>
        <v>(cbm) &gt;200,000</v>
      </c>
      <c r="D115" s="152" t="e">
        <f t="shared" ref="D115:AM115" si="55">+D114</f>
        <v>#N/A</v>
      </c>
      <c r="E115" s="152" t="e">
        <f t="shared" si="55"/>
        <v>#N/A</v>
      </c>
      <c r="F115" s="152" t="e">
        <f t="shared" si="55"/>
        <v>#N/A</v>
      </c>
      <c r="G115" s="152" t="e">
        <f t="shared" si="55"/>
        <v>#N/A</v>
      </c>
      <c r="H115" s="152" t="e">
        <f t="shared" si="55"/>
        <v>#N/A</v>
      </c>
      <c r="I115" s="152" t="e">
        <f t="shared" si="55"/>
        <v>#N/A</v>
      </c>
      <c r="J115" s="152" t="e">
        <f t="shared" si="55"/>
        <v>#N/A</v>
      </c>
      <c r="K115" s="152" t="e">
        <f t="shared" si="55"/>
        <v>#N/A</v>
      </c>
      <c r="L115" s="152" t="e">
        <f t="shared" si="55"/>
        <v>#N/A</v>
      </c>
      <c r="M115" s="152" t="e">
        <f t="shared" si="55"/>
        <v>#N/A</v>
      </c>
      <c r="N115" s="152" t="e">
        <f t="shared" si="55"/>
        <v>#N/A</v>
      </c>
      <c r="O115" s="152" t="e">
        <f t="shared" si="55"/>
        <v>#N/A</v>
      </c>
      <c r="P115" s="152" t="e">
        <f t="shared" si="55"/>
        <v>#N/A</v>
      </c>
      <c r="Q115" s="152" t="e">
        <f t="shared" si="55"/>
        <v>#N/A</v>
      </c>
      <c r="R115" s="152" t="e">
        <f t="shared" si="55"/>
        <v>#N/A</v>
      </c>
      <c r="S115" s="152" t="e">
        <f t="shared" si="55"/>
        <v>#N/A</v>
      </c>
      <c r="T115" s="152" t="e">
        <f t="shared" si="55"/>
        <v>#N/A</v>
      </c>
      <c r="U115" s="152" t="e">
        <f t="shared" si="55"/>
        <v>#N/A</v>
      </c>
      <c r="V115" s="152" t="e">
        <f t="shared" si="55"/>
        <v>#N/A</v>
      </c>
      <c r="W115" s="152" t="e">
        <f t="shared" si="55"/>
        <v>#N/A</v>
      </c>
      <c r="X115" s="152" t="e">
        <f t="shared" si="55"/>
        <v>#N/A</v>
      </c>
      <c r="Y115" s="152" t="e">
        <f t="shared" si="55"/>
        <v>#N/A</v>
      </c>
      <c r="Z115" s="152" t="e">
        <f t="shared" si="55"/>
        <v>#N/A</v>
      </c>
      <c r="AA115" s="152" t="e">
        <f t="shared" si="55"/>
        <v>#N/A</v>
      </c>
      <c r="AB115" s="152" t="e">
        <f t="shared" si="55"/>
        <v>#N/A</v>
      </c>
      <c r="AC115" s="152" t="e">
        <f t="shared" si="55"/>
        <v>#N/A</v>
      </c>
      <c r="AD115" s="152" t="e">
        <f t="shared" si="55"/>
        <v>#N/A</v>
      </c>
      <c r="AE115" s="152" t="e">
        <f t="shared" si="55"/>
        <v>#N/A</v>
      </c>
      <c r="AF115" s="152" t="e">
        <f t="shared" si="55"/>
        <v>#N/A</v>
      </c>
      <c r="AG115" s="152" t="e">
        <f t="shared" si="55"/>
        <v>#N/A</v>
      </c>
      <c r="AH115" s="152" t="e">
        <f t="shared" si="55"/>
        <v>#N/A</v>
      </c>
      <c r="AI115" s="152" t="e">
        <f t="shared" si="55"/>
        <v>#N/A</v>
      </c>
      <c r="AJ115" s="152" t="e">
        <f t="shared" si="55"/>
        <v>#N/A</v>
      </c>
      <c r="AK115" s="152" t="e">
        <f t="shared" si="55"/>
        <v>#N/A</v>
      </c>
      <c r="AL115" s="152" t="e">
        <f t="shared" si="55"/>
        <v>#N/A</v>
      </c>
      <c r="AM115" s="152" t="e">
        <f t="shared" si="55"/>
        <v>#N/A</v>
      </c>
    </row>
    <row r="116" spans="2:39" ht="14.25" customHeight="1" outlineLevel="1" x14ac:dyDescent="0.25">
      <c r="B116" s="84" t="str">
        <f t="shared" ref="B116:C116" si="56">+B33</f>
        <v>Oil Tanker</v>
      </c>
      <c r="C116" s="84" t="str">
        <f t="shared" si="56"/>
        <v>(DWT) 0 - 4,999</v>
      </c>
      <c r="D116" s="152" t="e">
        <f t="shared" ref="D116:AM116" si="57">+D115</f>
        <v>#N/A</v>
      </c>
      <c r="E116" s="152" t="e">
        <f t="shared" si="57"/>
        <v>#N/A</v>
      </c>
      <c r="F116" s="152" t="e">
        <f t="shared" si="57"/>
        <v>#N/A</v>
      </c>
      <c r="G116" s="152" t="e">
        <f t="shared" si="57"/>
        <v>#N/A</v>
      </c>
      <c r="H116" s="152" t="e">
        <f t="shared" si="57"/>
        <v>#N/A</v>
      </c>
      <c r="I116" s="152" t="e">
        <f t="shared" si="57"/>
        <v>#N/A</v>
      </c>
      <c r="J116" s="152" t="e">
        <f t="shared" si="57"/>
        <v>#N/A</v>
      </c>
      <c r="K116" s="152" t="e">
        <f t="shared" si="57"/>
        <v>#N/A</v>
      </c>
      <c r="L116" s="152" t="e">
        <f t="shared" si="57"/>
        <v>#N/A</v>
      </c>
      <c r="M116" s="152" t="e">
        <f t="shared" si="57"/>
        <v>#N/A</v>
      </c>
      <c r="N116" s="152" t="e">
        <f t="shared" si="57"/>
        <v>#N/A</v>
      </c>
      <c r="O116" s="152" t="e">
        <f t="shared" si="57"/>
        <v>#N/A</v>
      </c>
      <c r="P116" s="152" t="e">
        <f t="shared" si="57"/>
        <v>#N/A</v>
      </c>
      <c r="Q116" s="152" t="e">
        <f t="shared" si="57"/>
        <v>#N/A</v>
      </c>
      <c r="R116" s="152" t="e">
        <f t="shared" si="57"/>
        <v>#N/A</v>
      </c>
      <c r="S116" s="152" t="e">
        <f t="shared" si="57"/>
        <v>#N/A</v>
      </c>
      <c r="T116" s="152" t="e">
        <f t="shared" si="57"/>
        <v>#N/A</v>
      </c>
      <c r="U116" s="152" t="e">
        <f t="shared" si="57"/>
        <v>#N/A</v>
      </c>
      <c r="V116" s="152" t="e">
        <f t="shared" si="57"/>
        <v>#N/A</v>
      </c>
      <c r="W116" s="152" t="e">
        <f t="shared" si="57"/>
        <v>#N/A</v>
      </c>
      <c r="X116" s="152" t="e">
        <f t="shared" si="57"/>
        <v>#N/A</v>
      </c>
      <c r="Y116" s="152" t="e">
        <f t="shared" si="57"/>
        <v>#N/A</v>
      </c>
      <c r="Z116" s="152" t="e">
        <f t="shared" si="57"/>
        <v>#N/A</v>
      </c>
      <c r="AA116" s="152" t="e">
        <f t="shared" si="57"/>
        <v>#N/A</v>
      </c>
      <c r="AB116" s="152" t="e">
        <f t="shared" si="57"/>
        <v>#N/A</v>
      </c>
      <c r="AC116" s="152" t="e">
        <f t="shared" si="57"/>
        <v>#N/A</v>
      </c>
      <c r="AD116" s="152" t="e">
        <f t="shared" si="57"/>
        <v>#N/A</v>
      </c>
      <c r="AE116" s="152" t="e">
        <f t="shared" si="57"/>
        <v>#N/A</v>
      </c>
      <c r="AF116" s="152" t="e">
        <f t="shared" si="57"/>
        <v>#N/A</v>
      </c>
      <c r="AG116" s="152" t="e">
        <f t="shared" si="57"/>
        <v>#N/A</v>
      </c>
      <c r="AH116" s="152" t="e">
        <f t="shared" si="57"/>
        <v>#N/A</v>
      </c>
      <c r="AI116" s="152" t="e">
        <f t="shared" si="57"/>
        <v>#N/A</v>
      </c>
      <c r="AJ116" s="152" t="e">
        <f t="shared" si="57"/>
        <v>#N/A</v>
      </c>
      <c r="AK116" s="152" t="e">
        <f t="shared" si="57"/>
        <v>#N/A</v>
      </c>
      <c r="AL116" s="152" t="e">
        <f t="shared" si="57"/>
        <v>#N/A</v>
      </c>
      <c r="AM116" s="152" t="e">
        <f t="shared" si="57"/>
        <v>#N/A</v>
      </c>
    </row>
    <row r="117" spans="2:39" ht="14.25" customHeight="1" outlineLevel="1" x14ac:dyDescent="0.25">
      <c r="B117" s="84" t="str">
        <f t="shared" ref="B117:C117" si="58">+B34</f>
        <v>Oil Tanker</v>
      </c>
      <c r="C117" s="84" t="str">
        <f t="shared" si="58"/>
        <v>(DWT) 5,000 - 9,999</v>
      </c>
      <c r="D117" s="152" t="e">
        <f t="shared" ref="D117:AM117" si="59">+D116</f>
        <v>#N/A</v>
      </c>
      <c r="E117" s="152" t="e">
        <f t="shared" si="59"/>
        <v>#N/A</v>
      </c>
      <c r="F117" s="152" t="e">
        <f t="shared" si="59"/>
        <v>#N/A</v>
      </c>
      <c r="G117" s="152" t="e">
        <f t="shared" si="59"/>
        <v>#N/A</v>
      </c>
      <c r="H117" s="152" t="e">
        <f t="shared" si="59"/>
        <v>#N/A</v>
      </c>
      <c r="I117" s="152" t="e">
        <f t="shared" si="59"/>
        <v>#N/A</v>
      </c>
      <c r="J117" s="152" t="e">
        <f t="shared" si="59"/>
        <v>#N/A</v>
      </c>
      <c r="K117" s="152" t="e">
        <f t="shared" si="59"/>
        <v>#N/A</v>
      </c>
      <c r="L117" s="152" t="e">
        <f t="shared" si="59"/>
        <v>#N/A</v>
      </c>
      <c r="M117" s="152" t="e">
        <f t="shared" si="59"/>
        <v>#N/A</v>
      </c>
      <c r="N117" s="152" t="e">
        <f t="shared" si="59"/>
        <v>#N/A</v>
      </c>
      <c r="O117" s="152" t="e">
        <f t="shared" si="59"/>
        <v>#N/A</v>
      </c>
      <c r="P117" s="152" t="e">
        <f t="shared" si="59"/>
        <v>#N/A</v>
      </c>
      <c r="Q117" s="152" t="e">
        <f t="shared" si="59"/>
        <v>#N/A</v>
      </c>
      <c r="R117" s="152" t="e">
        <f t="shared" si="59"/>
        <v>#N/A</v>
      </c>
      <c r="S117" s="152" t="e">
        <f t="shared" si="59"/>
        <v>#N/A</v>
      </c>
      <c r="T117" s="152" t="e">
        <f t="shared" si="59"/>
        <v>#N/A</v>
      </c>
      <c r="U117" s="152" t="e">
        <f t="shared" si="59"/>
        <v>#N/A</v>
      </c>
      <c r="V117" s="152" t="e">
        <f t="shared" si="59"/>
        <v>#N/A</v>
      </c>
      <c r="W117" s="152" t="e">
        <f t="shared" si="59"/>
        <v>#N/A</v>
      </c>
      <c r="X117" s="152" t="e">
        <f t="shared" si="59"/>
        <v>#N/A</v>
      </c>
      <c r="Y117" s="152" t="e">
        <f t="shared" si="59"/>
        <v>#N/A</v>
      </c>
      <c r="Z117" s="152" t="e">
        <f t="shared" si="59"/>
        <v>#N/A</v>
      </c>
      <c r="AA117" s="152" t="e">
        <f t="shared" si="59"/>
        <v>#N/A</v>
      </c>
      <c r="AB117" s="152" t="e">
        <f t="shared" si="59"/>
        <v>#N/A</v>
      </c>
      <c r="AC117" s="152" t="e">
        <f t="shared" si="59"/>
        <v>#N/A</v>
      </c>
      <c r="AD117" s="152" t="e">
        <f t="shared" si="59"/>
        <v>#N/A</v>
      </c>
      <c r="AE117" s="152" t="e">
        <f t="shared" si="59"/>
        <v>#N/A</v>
      </c>
      <c r="AF117" s="152" t="e">
        <f t="shared" si="59"/>
        <v>#N/A</v>
      </c>
      <c r="AG117" s="152" t="e">
        <f t="shared" si="59"/>
        <v>#N/A</v>
      </c>
      <c r="AH117" s="152" t="e">
        <f t="shared" si="59"/>
        <v>#N/A</v>
      </c>
      <c r="AI117" s="152" t="e">
        <f t="shared" si="59"/>
        <v>#N/A</v>
      </c>
      <c r="AJ117" s="152" t="e">
        <f t="shared" si="59"/>
        <v>#N/A</v>
      </c>
      <c r="AK117" s="152" t="e">
        <f t="shared" si="59"/>
        <v>#N/A</v>
      </c>
      <c r="AL117" s="152" t="e">
        <f t="shared" si="59"/>
        <v>#N/A</v>
      </c>
      <c r="AM117" s="152" t="e">
        <f t="shared" si="59"/>
        <v>#N/A</v>
      </c>
    </row>
    <row r="118" spans="2:39" ht="14.25" customHeight="1" outlineLevel="1" x14ac:dyDescent="0.25">
      <c r="B118" s="84" t="str">
        <f t="shared" ref="B118:C118" si="60">+B35</f>
        <v>Oil Tanker</v>
      </c>
      <c r="C118" s="84" t="str">
        <f t="shared" si="60"/>
        <v>(DWT) 10,000 - 19,999</v>
      </c>
      <c r="D118" s="152" t="e">
        <f t="shared" ref="D118:AM118" si="61">+D117</f>
        <v>#N/A</v>
      </c>
      <c r="E118" s="152" t="e">
        <f t="shared" si="61"/>
        <v>#N/A</v>
      </c>
      <c r="F118" s="152" t="e">
        <f t="shared" si="61"/>
        <v>#N/A</v>
      </c>
      <c r="G118" s="152" t="e">
        <f t="shared" si="61"/>
        <v>#N/A</v>
      </c>
      <c r="H118" s="152" t="e">
        <f t="shared" si="61"/>
        <v>#N/A</v>
      </c>
      <c r="I118" s="152" t="e">
        <f t="shared" si="61"/>
        <v>#N/A</v>
      </c>
      <c r="J118" s="152" t="e">
        <f t="shared" si="61"/>
        <v>#N/A</v>
      </c>
      <c r="K118" s="152" t="e">
        <f t="shared" si="61"/>
        <v>#N/A</v>
      </c>
      <c r="L118" s="152" t="e">
        <f t="shared" si="61"/>
        <v>#N/A</v>
      </c>
      <c r="M118" s="152" t="e">
        <f t="shared" si="61"/>
        <v>#N/A</v>
      </c>
      <c r="N118" s="152" t="e">
        <f t="shared" si="61"/>
        <v>#N/A</v>
      </c>
      <c r="O118" s="152" t="e">
        <f t="shared" si="61"/>
        <v>#N/A</v>
      </c>
      <c r="P118" s="152" t="e">
        <f t="shared" si="61"/>
        <v>#N/A</v>
      </c>
      <c r="Q118" s="152" t="e">
        <f t="shared" si="61"/>
        <v>#N/A</v>
      </c>
      <c r="R118" s="152" t="e">
        <f t="shared" si="61"/>
        <v>#N/A</v>
      </c>
      <c r="S118" s="152" t="e">
        <f t="shared" si="61"/>
        <v>#N/A</v>
      </c>
      <c r="T118" s="152" t="e">
        <f t="shared" si="61"/>
        <v>#N/A</v>
      </c>
      <c r="U118" s="152" t="e">
        <f t="shared" si="61"/>
        <v>#N/A</v>
      </c>
      <c r="V118" s="152" t="e">
        <f t="shared" si="61"/>
        <v>#N/A</v>
      </c>
      <c r="W118" s="152" t="e">
        <f t="shared" si="61"/>
        <v>#N/A</v>
      </c>
      <c r="X118" s="152" t="e">
        <f t="shared" si="61"/>
        <v>#N/A</v>
      </c>
      <c r="Y118" s="152" t="e">
        <f t="shared" si="61"/>
        <v>#N/A</v>
      </c>
      <c r="Z118" s="152" t="e">
        <f t="shared" si="61"/>
        <v>#N/A</v>
      </c>
      <c r="AA118" s="152" t="e">
        <f t="shared" si="61"/>
        <v>#N/A</v>
      </c>
      <c r="AB118" s="152" t="e">
        <f t="shared" si="61"/>
        <v>#N/A</v>
      </c>
      <c r="AC118" s="152" t="e">
        <f t="shared" si="61"/>
        <v>#N/A</v>
      </c>
      <c r="AD118" s="152" t="e">
        <f t="shared" si="61"/>
        <v>#N/A</v>
      </c>
      <c r="AE118" s="152" t="e">
        <f t="shared" si="61"/>
        <v>#N/A</v>
      </c>
      <c r="AF118" s="152" t="e">
        <f t="shared" si="61"/>
        <v>#N/A</v>
      </c>
      <c r="AG118" s="152" t="e">
        <f t="shared" si="61"/>
        <v>#N/A</v>
      </c>
      <c r="AH118" s="152" t="e">
        <f t="shared" si="61"/>
        <v>#N/A</v>
      </c>
      <c r="AI118" s="152" t="e">
        <f t="shared" si="61"/>
        <v>#N/A</v>
      </c>
      <c r="AJ118" s="152" t="e">
        <f t="shared" si="61"/>
        <v>#N/A</v>
      </c>
      <c r="AK118" s="152" t="e">
        <f t="shared" si="61"/>
        <v>#N/A</v>
      </c>
      <c r="AL118" s="152" t="e">
        <f t="shared" si="61"/>
        <v>#N/A</v>
      </c>
      <c r="AM118" s="152" t="e">
        <f t="shared" si="61"/>
        <v>#N/A</v>
      </c>
    </row>
    <row r="119" spans="2:39" ht="14.25" customHeight="1" outlineLevel="1" x14ac:dyDescent="0.25">
      <c r="B119" s="84" t="str">
        <f t="shared" ref="B119:C119" si="62">+B36</f>
        <v>Oil Tanker</v>
      </c>
      <c r="C119" s="84" t="str">
        <f t="shared" si="62"/>
        <v>(DWT) 20,000 - 59,999</v>
      </c>
      <c r="D119" s="152" t="e">
        <f t="shared" ref="D119:AM119" si="63">+D118</f>
        <v>#N/A</v>
      </c>
      <c r="E119" s="152" t="e">
        <f t="shared" si="63"/>
        <v>#N/A</v>
      </c>
      <c r="F119" s="152" t="e">
        <f t="shared" si="63"/>
        <v>#N/A</v>
      </c>
      <c r="G119" s="152" t="e">
        <f t="shared" si="63"/>
        <v>#N/A</v>
      </c>
      <c r="H119" s="152" t="e">
        <f t="shared" si="63"/>
        <v>#N/A</v>
      </c>
      <c r="I119" s="152" t="e">
        <f t="shared" si="63"/>
        <v>#N/A</v>
      </c>
      <c r="J119" s="152" t="e">
        <f t="shared" si="63"/>
        <v>#N/A</v>
      </c>
      <c r="K119" s="152" t="e">
        <f t="shared" si="63"/>
        <v>#N/A</v>
      </c>
      <c r="L119" s="152" t="e">
        <f t="shared" si="63"/>
        <v>#N/A</v>
      </c>
      <c r="M119" s="152" t="e">
        <f t="shared" si="63"/>
        <v>#N/A</v>
      </c>
      <c r="N119" s="152" t="e">
        <f t="shared" si="63"/>
        <v>#N/A</v>
      </c>
      <c r="O119" s="152" t="e">
        <f t="shared" si="63"/>
        <v>#N/A</v>
      </c>
      <c r="P119" s="152" t="e">
        <f t="shared" si="63"/>
        <v>#N/A</v>
      </c>
      <c r="Q119" s="152" t="e">
        <f t="shared" si="63"/>
        <v>#N/A</v>
      </c>
      <c r="R119" s="152" t="e">
        <f t="shared" si="63"/>
        <v>#N/A</v>
      </c>
      <c r="S119" s="152" t="e">
        <f t="shared" si="63"/>
        <v>#N/A</v>
      </c>
      <c r="T119" s="152" t="e">
        <f t="shared" si="63"/>
        <v>#N/A</v>
      </c>
      <c r="U119" s="152" t="e">
        <f t="shared" si="63"/>
        <v>#N/A</v>
      </c>
      <c r="V119" s="152" t="e">
        <f t="shared" si="63"/>
        <v>#N/A</v>
      </c>
      <c r="W119" s="152" t="e">
        <f t="shared" si="63"/>
        <v>#N/A</v>
      </c>
      <c r="X119" s="152" t="e">
        <f t="shared" si="63"/>
        <v>#N/A</v>
      </c>
      <c r="Y119" s="152" t="e">
        <f t="shared" si="63"/>
        <v>#N/A</v>
      </c>
      <c r="Z119" s="152" t="e">
        <f t="shared" si="63"/>
        <v>#N/A</v>
      </c>
      <c r="AA119" s="152" t="e">
        <f t="shared" si="63"/>
        <v>#N/A</v>
      </c>
      <c r="AB119" s="152" t="e">
        <f t="shared" si="63"/>
        <v>#N/A</v>
      </c>
      <c r="AC119" s="152" t="e">
        <f t="shared" si="63"/>
        <v>#N/A</v>
      </c>
      <c r="AD119" s="152" t="e">
        <f t="shared" si="63"/>
        <v>#N/A</v>
      </c>
      <c r="AE119" s="152" t="e">
        <f t="shared" si="63"/>
        <v>#N/A</v>
      </c>
      <c r="AF119" s="152" t="e">
        <f t="shared" si="63"/>
        <v>#N/A</v>
      </c>
      <c r="AG119" s="152" t="e">
        <f t="shared" si="63"/>
        <v>#N/A</v>
      </c>
      <c r="AH119" s="152" t="e">
        <f t="shared" si="63"/>
        <v>#N/A</v>
      </c>
      <c r="AI119" s="152" t="e">
        <f t="shared" si="63"/>
        <v>#N/A</v>
      </c>
      <c r="AJ119" s="152" t="e">
        <f t="shared" si="63"/>
        <v>#N/A</v>
      </c>
      <c r="AK119" s="152" t="e">
        <f t="shared" si="63"/>
        <v>#N/A</v>
      </c>
      <c r="AL119" s="152" t="e">
        <f t="shared" si="63"/>
        <v>#N/A</v>
      </c>
      <c r="AM119" s="152" t="e">
        <f t="shared" si="63"/>
        <v>#N/A</v>
      </c>
    </row>
    <row r="120" spans="2:39" ht="14.25" customHeight="1" outlineLevel="1" x14ac:dyDescent="0.25">
      <c r="B120" s="84" t="str">
        <f t="shared" ref="B120:C120" si="64">+B37</f>
        <v>Oil Tanker</v>
      </c>
      <c r="C120" s="84" t="str">
        <f t="shared" si="64"/>
        <v>(DWT) 60,000 - 79,999</v>
      </c>
      <c r="D120" s="152" t="e">
        <f t="shared" ref="D120:AM120" si="65">+D119</f>
        <v>#N/A</v>
      </c>
      <c r="E120" s="152" t="e">
        <f t="shared" si="65"/>
        <v>#N/A</v>
      </c>
      <c r="F120" s="152" t="e">
        <f t="shared" si="65"/>
        <v>#N/A</v>
      </c>
      <c r="G120" s="152" t="e">
        <f t="shared" si="65"/>
        <v>#N/A</v>
      </c>
      <c r="H120" s="152" t="e">
        <f t="shared" si="65"/>
        <v>#N/A</v>
      </c>
      <c r="I120" s="152" t="e">
        <f t="shared" si="65"/>
        <v>#N/A</v>
      </c>
      <c r="J120" s="152" t="e">
        <f t="shared" si="65"/>
        <v>#N/A</v>
      </c>
      <c r="K120" s="152" t="e">
        <f t="shared" si="65"/>
        <v>#N/A</v>
      </c>
      <c r="L120" s="152" t="e">
        <f t="shared" si="65"/>
        <v>#N/A</v>
      </c>
      <c r="M120" s="152" t="e">
        <f t="shared" si="65"/>
        <v>#N/A</v>
      </c>
      <c r="N120" s="152" t="e">
        <f t="shared" si="65"/>
        <v>#N/A</v>
      </c>
      <c r="O120" s="152" t="e">
        <f t="shared" si="65"/>
        <v>#N/A</v>
      </c>
      <c r="P120" s="152" t="e">
        <f t="shared" si="65"/>
        <v>#N/A</v>
      </c>
      <c r="Q120" s="152" t="e">
        <f t="shared" si="65"/>
        <v>#N/A</v>
      </c>
      <c r="R120" s="152" t="e">
        <f t="shared" si="65"/>
        <v>#N/A</v>
      </c>
      <c r="S120" s="152" t="e">
        <f t="shared" si="65"/>
        <v>#N/A</v>
      </c>
      <c r="T120" s="152" t="e">
        <f t="shared" si="65"/>
        <v>#N/A</v>
      </c>
      <c r="U120" s="152" t="e">
        <f t="shared" si="65"/>
        <v>#N/A</v>
      </c>
      <c r="V120" s="152" t="e">
        <f t="shared" si="65"/>
        <v>#N/A</v>
      </c>
      <c r="W120" s="152" t="e">
        <f t="shared" si="65"/>
        <v>#N/A</v>
      </c>
      <c r="X120" s="152" t="e">
        <f t="shared" si="65"/>
        <v>#N/A</v>
      </c>
      <c r="Y120" s="152" t="e">
        <f t="shared" si="65"/>
        <v>#N/A</v>
      </c>
      <c r="Z120" s="152" t="e">
        <f t="shared" si="65"/>
        <v>#N/A</v>
      </c>
      <c r="AA120" s="152" t="e">
        <f t="shared" si="65"/>
        <v>#N/A</v>
      </c>
      <c r="AB120" s="152" t="e">
        <f t="shared" si="65"/>
        <v>#N/A</v>
      </c>
      <c r="AC120" s="152" t="e">
        <f t="shared" si="65"/>
        <v>#N/A</v>
      </c>
      <c r="AD120" s="152" t="e">
        <f t="shared" si="65"/>
        <v>#N/A</v>
      </c>
      <c r="AE120" s="152" t="e">
        <f t="shared" si="65"/>
        <v>#N/A</v>
      </c>
      <c r="AF120" s="152" t="e">
        <f t="shared" si="65"/>
        <v>#N/A</v>
      </c>
      <c r="AG120" s="152" t="e">
        <f t="shared" si="65"/>
        <v>#N/A</v>
      </c>
      <c r="AH120" s="152" t="e">
        <f t="shared" si="65"/>
        <v>#N/A</v>
      </c>
      <c r="AI120" s="152" t="e">
        <f t="shared" si="65"/>
        <v>#N/A</v>
      </c>
      <c r="AJ120" s="152" t="e">
        <f t="shared" si="65"/>
        <v>#N/A</v>
      </c>
      <c r="AK120" s="152" t="e">
        <f t="shared" si="65"/>
        <v>#N/A</v>
      </c>
      <c r="AL120" s="152" t="e">
        <f t="shared" si="65"/>
        <v>#N/A</v>
      </c>
      <c r="AM120" s="152" t="e">
        <f t="shared" si="65"/>
        <v>#N/A</v>
      </c>
    </row>
    <row r="121" spans="2:39" ht="14.25" customHeight="1" outlineLevel="1" x14ac:dyDescent="0.25">
      <c r="B121" s="84" t="str">
        <f t="shared" ref="B121:C121" si="66">+B38</f>
        <v>Oil Tanker</v>
      </c>
      <c r="C121" s="84" t="str">
        <f t="shared" si="66"/>
        <v>(DWT) 80,000 - 119,999</v>
      </c>
      <c r="D121" s="152" t="e">
        <f t="shared" ref="D121:AM121" si="67">+D120</f>
        <v>#N/A</v>
      </c>
      <c r="E121" s="152" t="e">
        <f t="shared" si="67"/>
        <v>#N/A</v>
      </c>
      <c r="F121" s="152" t="e">
        <f t="shared" si="67"/>
        <v>#N/A</v>
      </c>
      <c r="G121" s="152" t="e">
        <f t="shared" si="67"/>
        <v>#N/A</v>
      </c>
      <c r="H121" s="152" t="e">
        <f t="shared" si="67"/>
        <v>#N/A</v>
      </c>
      <c r="I121" s="152" t="e">
        <f t="shared" si="67"/>
        <v>#N/A</v>
      </c>
      <c r="J121" s="152" t="e">
        <f t="shared" si="67"/>
        <v>#N/A</v>
      </c>
      <c r="K121" s="152" t="e">
        <f t="shared" si="67"/>
        <v>#N/A</v>
      </c>
      <c r="L121" s="152" t="e">
        <f t="shared" si="67"/>
        <v>#N/A</v>
      </c>
      <c r="M121" s="152" t="e">
        <f t="shared" si="67"/>
        <v>#N/A</v>
      </c>
      <c r="N121" s="152" t="e">
        <f t="shared" si="67"/>
        <v>#N/A</v>
      </c>
      <c r="O121" s="152" t="e">
        <f t="shared" si="67"/>
        <v>#N/A</v>
      </c>
      <c r="P121" s="152" t="e">
        <f t="shared" si="67"/>
        <v>#N/A</v>
      </c>
      <c r="Q121" s="152" t="e">
        <f t="shared" si="67"/>
        <v>#N/A</v>
      </c>
      <c r="R121" s="152" t="e">
        <f t="shared" si="67"/>
        <v>#N/A</v>
      </c>
      <c r="S121" s="152" t="e">
        <f t="shared" si="67"/>
        <v>#N/A</v>
      </c>
      <c r="T121" s="152" t="e">
        <f t="shared" si="67"/>
        <v>#N/A</v>
      </c>
      <c r="U121" s="152" t="e">
        <f t="shared" si="67"/>
        <v>#N/A</v>
      </c>
      <c r="V121" s="152" t="e">
        <f t="shared" si="67"/>
        <v>#N/A</v>
      </c>
      <c r="W121" s="152" t="e">
        <f t="shared" si="67"/>
        <v>#N/A</v>
      </c>
      <c r="X121" s="152" t="e">
        <f t="shared" si="67"/>
        <v>#N/A</v>
      </c>
      <c r="Y121" s="152" t="e">
        <f t="shared" si="67"/>
        <v>#N/A</v>
      </c>
      <c r="Z121" s="152" t="e">
        <f t="shared" si="67"/>
        <v>#N/A</v>
      </c>
      <c r="AA121" s="152" t="e">
        <f t="shared" si="67"/>
        <v>#N/A</v>
      </c>
      <c r="AB121" s="152" t="e">
        <f t="shared" si="67"/>
        <v>#N/A</v>
      </c>
      <c r="AC121" s="152" t="e">
        <f t="shared" si="67"/>
        <v>#N/A</v>
      </c>
      <c r="AD121" s="152" t="e">
        <f t="shared" si="67"/>
        <v>#N/A</v>
      </c>
      <c r="AE121" s="152" t="e">
        <f t="shared" si="67"/>
        <v>#N/A</v>
      </c>
      <c r="AF121" s="152" t="e">
        <f t="shared" si="67"/>
        <v>#N/A</v>
      </c>
      <c r="AG121" s="152" t="e">
        <f t="shared" si="67"/>
        <v>#N/A</v>
      </c>
      <c r="AH121" s="152" t="e">
        <f t="shared" si="67"/>
        <v>#N/A</v>
      </c>
      <c r="AI121" s="152" t="e">
        <f t="shared" si="67"/>
        <v>#N/A</v>
      </c>
      <c r="AJ121" s="152" t="e">
        <f t="shared" si="67"/>
        <v>#N/A</v>
      </c>
      <c r="AK121" s="152" t="e">
        <f t="shared" si="67"/>
        <v>#N/A</v>
      </c>
      <c r="AL121" s="152" t="e">
        <f t="shared" si="67"/>
        <v>#N/A</v>
      </c>
      <c r="AM121" s="152" t="e">
        <f t="shared" si="67"/>
        <v>#N/A</v>
      </c>
    </row>
    <row r="122" spans="2:39" ht="14.25" customHeight="1" outlineLevel="1" x14ac:dyDescent="0.25">
      <c r="B122" s="84" t="str">
        <f t="shared" ref="B122:C122" si="68">+B39</f>
        <v>Oil Tanker</v>
      </c>
      <c r="C122" s="84" t="str">
        <f t="shared" si="68"/>
        <v>(DWT) 120,000 - 199,999</v>
      </c>
      <c r="D122" s="152" t="e">
        <f t="shared" ref="D122:AM122" si="69">+D121</f>
        <v>#N/A</v>
      </c>
      <c r="E122" s="152" t="e">
        <f t="shared" si="69"/>
        <v>#N/A</v>
      </c>
      <c r="F122" s="152" t="e">
        <f t="shared" si="69"/>
        <v>#N/A</v>
      </c>
      <c r="G122" s="152" t="e">
        <f t="shared" si="69"/>
        <v>#N/A</v>
      </c>
      <c r="H122" s="152" t="e">
        <f t="shared" si="69"/>
        <v>#N/A</v>
      </c>
      <c r="I122" s="152" t="e">
        <f t="shared" si="69"/>
        <v>#N/A</v>
      </c>
      <c r="J122" s="152" t="e">
        <f t="shared" si="69"/>
        <v>#N/A</v>
      </c>
      <c r="K122" s="152" t="e">
        <f t="shared" si="69"/>
        <v>#N/A</v>
      </c>
      <c r="L122" s="152" t="e">
        <f t="shared" si="69"/>
        <v>#N/A</v>
      </c>
      <c r="M122" s="152" t="e">
        <f t="shared" si="69"/>
        <v>#N/A</v>
      </c>
      <c r="N122" s="152" t="e">
        <f t="shared" si="69"/>
        <v>#N/A</v>
      </c>
      <c r="O122" s="152" t="e">
        <f t="shared" si="69"/>
        <v>#N/A</v>
      </c>
      <c r="P122" s="152" t="e">
        <f t="shared" si="69"/>
        <v>#N/A</v>
      </c>
      <c r="Q122" s="152" t="e">
        <f t="shared" si="69"/>
        <v>#N/A</v>
      </c>
      <c r="R122" s="152" t="e">
        <f t="shared" si="69"/>
        <v>#N/A</v>
      </c>
      <c r="S122" s="152" t="e">
        <f t="shared" si="69"/>
        <v>#N/A</v>
      </c>
      <c r="T122" s="152" t="e">
        <f t="shared" si="69"/>
        <v>#N/A</v>
      </c>
      <c r="U122" s="152" t="e">
        <f t="shared" si="69"/>
        <v>#N/A</v>
      </c>
      <c r="V122" s="152" t="e">
        <f t="shared" si="69"/>
        <v>#N/A</v>
      </c>
      <c r="W122" s="152" t="e">
        <f t="shared" si="69"/>
        <v>#N/A</v>
      </c>
      <c r="X122" s="152" t="e">
        <f t="shared" si="69"/>
        <v>#N/A</v>
      </c>
      <c r="Y122" s="152" t="e">
        <f t="shared" si="69"/>
        <v>#N/A</v>
      </c>
      <c r="Z122" s="152" t="e">
        <f t="shared" si="69"/>
        <v>#N/A</v>
      </c>
      <c r="AA122" s="152" t="e">
        <f t="shared" si="69"/>
        <v>#N/A</v>
      </c>
      <c r="AB122" s="152" t="e">
        <f t="shared" si="69"/>
        <v>#N/A</v>
      </c>
      <c r="AC122" s="152" t="e">
        <f t="shared" si="69"/>
        <v>#N/A</v>
      </c>
      <c r="AD122" s="152" t="e">
        <f t="shared" si="69"/>
        <v>#N/A</v>
      </c>
      <c r="AE122" s="152" t="e">
        <f t="shared" si="69"/>
        <v>#N/A</v>
      </c>
      <c r="AF122" s="152" t="e">
        <f t="shared" si="69"/>
        <v>#N/A</v>
      </c>
      <c r="AG122" s="152" t="e">
        <f t="shared" si="69"/>
        <v>#N/A</v>
      </c>
      <c r="AH122" s="152" t="e">
        <f t="shared" si="69"/>
        <v>#N/A</v>
      </c>
      <c r="AI122" s="152" t="e">
        <f t="shared" si="69"/>
        <v>#N/A</v>
      </c>
      <c r="AJ122" s="152" t="e">
        <f t="shared" si="69"/>
        <v>#N/A</v>
      </c>
      <c r="AK122" s="152" t="e">
        <f t="shared" si="69"/>
        <v>#N/A</v>
      </c>
      <c r="AL122" s="152" t="e">
        <f t="shared" si="69"/>
        <v>#N/A</v>
      </c>
      <c r="AM122" s="152" t="e">
        <f t="shared" si="69"/>
        <v>#N/A</v>
      </c>
    </row>
    <row r="123" spans="2:39" ht="14.25" customHeight="1" outlineLevel="1" x14ac:dyDescent="0.25">
      <c r="B123" s="84" t="str">
        <f t="shared" ref="B123:C123" si="70">+B40</f>
        <v>Oil Tanker</v>
      </c>
      <c r="C123" s="84" t="str">
        <f t="shared" si="70"/>
        <v>(DWT) &gt;200,000</v>
      </c>
      <c r="D123" s="152" t="e">
        <f t="shared" ref="D123:AM123" si="71">+D122</f>
        <v>#N/A</v>
      </c>
      <c r="E123" s="152" t="e">
        <f t="shared" si="71"/>
        <v>#N/A</v>
      </c>
      <c r="F123" s="152" t="e">
        <f t="shared" si="71"/>
        <v>#N/A</v>
      </c>
      <c r="G123" s="152" t="e">
        <f t="shared" si="71"/>
        <v>#N/A</v>
      </c>
      <c r="H123" s="152" t="e">
        <f t="shared" si="71"/>
        <v>#N/A</v>
      </c>
      <c r="I123" s="152" t="e">
        <f t="shared" si="71"/>
        <v>#N/A</v>
      </c>
      <c r="J123" s="152" t="e">
        <f t="shared" si="71"/>
        <v>#N/A</v>
      </c>
      <c r="K123" s="152" t="e">
        <f t="shared" si="71"/>
        <v>#N/A</v>
      </c>
      <c r="L123" s="152" t="e">
        <f t="shared" si="71"/>
        <v>#N/A</v>
      </c>
      <c r="M123" s="152" t="e">
        <f t="shared" si="71"/>
        <v>#N/A</v>
      </c>
      <c r="N123" s="152" t="e">
        <f t="shared" si="71"/>
        <v>#N/A</v>
      </c>
      <c r="O123" s="152" t="e">
        <f t="shared" si="71"/>
        <v>#N/A</v>
      </c>
      <c r="P123" s="152" t="e">
        <f t="shared" si="71"/>
        <v>#N/A</v>
      </c>
      <c r="Q123" s="152" t="e">
        <f t="shared" si="71"/>
        <v>#N/A</v>
      </c>
      <c r="R123" s="152" t="e">
        <f t="shared" si="71"/>
        <v>#N/A</v>
      </c>
      <c r="S123" s="152" t="e">
        <f t="shared" si="71"/>
        <v>#N/A</v>
      </c>
      <c r="T123" s="152" t="e">
        <f t="shared" si="71"/>
        <v>#N/A</v>
      </c>
      <c r="U123" s="152" t="e">
        <f t="shared" si="71"/>
        <v>#N/A</v>
      </c>
      <c r="V123" s="152" t="e">
        <f t="shared" si="71"/>
        <v>#N/A</v>
      </c>
      <c r="W123" s="152" t="e">
        <f t="shared" si="71"/>
        <v>#N/A</v>
      </c>
      <c r="X123" s="152" t="e">
        <f t="shared" si="71"/>
        <v>#N/A</v>
      </c>
      <c r="Y123" s="152" t="e">
        <f t="shared" si="71"/>
        <v>#N/A</v>
      </c>
      <c r="Z123" s="152" t="e">
        <f t="shared" si="71"/>
        <v>#N/A</v>
      </c>
      <c r="AA123" s="152" t="e">
        <f t="shared" si="71"/>
        <v>#N/A</v>
      </c>
      <c r="AB123" s="152" t="e">
        <f t="shared" si="71"/>
        <v>#N/A</v>
      </c>
      <c r="AC123" s="152" t="e">
        <f t="shared" si="71"/>
        <v>#N/A</v>
      </c>
      <c r="AD123" s="152" t="e">
        <f t="shared" si="71"/>
        <v>#N/A</v>
      </c>
      <c r="AE123" s="152" t="e">
        <f t="shared" si="71"/>
        <v>#N/A</v>
      </c>
      <c r="AF123" s="152" t="e">
        <f t="shared" si="71"/>
        <v>#N/A</v>
      </c>
      <c r="AG123" s="152" t="e">
        <f t="shared" si="71"/>
        <v>#N/A</v>
      </c>
      <c r="AH123" s="152" t="e">
        <f t="shared" si="71"/>
        <v>#N/A</v>
      </c>
      <c r="AI123" s="152" t="e">
        <f t="shared" si="71"/>
        <v>#N/A</v>
      </c>
      <c r="AJ123" s="152" t="e">
        <f t="shared" si="71"/>
        <v>#N/A</v>
      </c>
      <c r="AK123" s="152" t="e">
        <f t="shared" si="71"/>
        <v>#N/A</v>
      </c>
      <c r="AL123" s="152" t="e">
        <f t="shared" si="71"/>
        <v>#N/A</v>
      </c>
      <c r="AM123" s="152" t="e">
        <f t="shared" si="71"/>
        <v>#N/A</v>
      </c>
    </row>
    <row r="124" spans="2:39" ht="14.25" customHeight="1" outlineLevel="1" x14ac:dyDescent="0.25">
      <c r="B124" s="84" t="str">
        <f t="shared" ref="B124:C124" si="72">+B41</f>
        <v>Other Liquids Tankers</v>
      </c>
      <c r="C124" s="84" t="str">
        <f t="shared" si="72"/>
        <v>(DWT) 0 - 999</v>
      </c>
      <c r="D124" s="152" t="e">
        <f t="shared" ref="D124:AM124" si="73">+D123</f>
        <v>#N/A</v>
      </c>
      <c r="E124" s="152" t="e">
        <f t="shared" si="73"/>
        <v>#N/A</v>
      </c>
      <c r="F124" s="152" t="e">
        <f t="shared" si="73"/>
        <v>#N/A</v>
      </c>
      <c r="G124" s="152" t="e">
        <f t="shared" si="73"/>
        <v>#N/A</v>
      </c>
      <c r="H124" s="152" t="e">
        <f t="shared" si="73"/>
        <v>#N/A</v>
      </c>
      <c r="I124" s="152" t="e">
        <f t="shared" si="73"/>
        <v>#N/A</v>
      </c>
      <c r="J124" s="152" t="e">
        <f t="shared" si="73"/>
        <v>#N/A</v>
      </c>
      <c r="K124" s="152" t="e">
        <f t="shared" si="73"/>
        <v>#N/A</v>
      </c>
      <c r="L124" s="152" t="e">
        <f t="shared" si="73"/>
        <v>#N/A</v>
      </c>
      <c r="M124" s="152" t="e">
        <f t="shared" si="73"/>
        <v>#N/A</v>
      </c>
      <c r="N124" s="152" t="e">
        <f t="shared" si="73"/>
        <v>#N/A</v>
      </c>
      <c r="O124" s="152" t="e">
        <f t="shared" si="73"/>
        <v>#N/A</v>
      </c>
      <c r="P124" s="152" t="e">
        <f t="shared" si="73"/>
        <v>#N/A</v>
      </c>
      <c r="Q124" s="152" t="e">
        <f t="shared" si="73"/>
        <v>#N/A</v>
      </c>
      <c r="R124" s="152" t="e">
        <f t="shared" si="73"/>
        <v>#N/A</v>
      </c>
      <c r="S124" s="152" t="e">
        <f t="shared" si="73"/>
        <v>#N/A</v>
      </c>
      <c r="T124" s="152" t="e">
        <f t="shared" si="73"/>
        <v>#N/A</v>
      </c>
      <c r="U124" s="152" t="e">
        <f t="shared" si="73"/>
        <v>#N/A</v>
      </c>
      <c r="V124" s="152" t="e">
        <f t="shared" si="73"/>
        <v>#N/A</v>
      </c>
      <c r="W124" s="152" t="e">
        <f t="shared" si="73"/>
        <v>#N/A</v>
      </c>
      <c r="X124" s="152" t="e">
        <f t="shared" si="73"/>
        <v>#N/A</v>
      </c>
      <c r="Y124" s="152" t="e">
        <f t="shared" si="73"/>
        <v>#N/A</v>
      </c>
      <c r="Z124" s="152" t="e">
        <f t="shared" si="73"/>
        <v>#N/A</v>
      </c>
      <c r="AA124" s="152" t="e">
        <f t="shared" si="73"/>
        <v>#N/A</v>
      </c>
      <c r="AB124" s="152" t="e">
        <f t="shared" si="73"/>
        <v>#N/A</v>
      </c>
      <c r="AC124" s="152" t="e">
        <f t="shared" si="73"/>
        <v>#N/A</v>
      </c>
      <c r="AD124" s="152" t="e">
        <f t="shared" si="73"/>
        <v>#N/A</v>
      </c>
      <c r="AE124" s="152" t="e">
        <f t="shared" si="73"/>
        <v>#N/A</v>
      </c>
      <c r="AF124" s="152" t="e">
        <f t="shared" si="73"/>
        <v>#N/A</v>
      </c>
      <c r="AG124" s="152" t="e">
        <f t="shared" si="73"/>
        <v>#N/A</v>
      </c>
      <c r="AH124" s="152" t="e">
        <f t="shared" si="73"/>
        <v>#N/A</v>
      </c>
      <c r="AI124" s="152" t="e">
        <f t="shared" si="73"/>
        <v>#N/A</v>
      </c>
      <c r="AJ124" s="152" t="e">
        <f t="shared" si="73"/>
        <v>#N/A</v>
      </c>
      <c r="AK124" s="152" t="e">
        <f t="shared" si="73"/>
        <v>#N/A</v>
      </c>
      <c r="AL124" s="152" t="e">
        <f t="shared" si="73"/>
        <v>#N/A</v>
      </c>
      <c r="AM124" s="152" t="e">
        <f t="shared" si="73"/>
        <v>#N/A</v>
      </c>
    </row>
    <row r="125" spans="2:39" ht="14.25" customHeight="1" outlineLevel="1" x14ac:dyDescent="0.25">
      <c r="B125" s="84" t="str">
        <f t="shared" ref="B125:C125" si="74">+B42</f>
        <v>Other Liquids Tankers</v>
      </c>
      <c r="C125" s="84" t="str">
        <f t="shared" si="74"/>
        <v>(DWT) &gt;1,000</v>
      </c>
      <c r="D125" s="152" t="e">
        <f t="shared" ref="D125:AM125" si="75">+D124</f>
        <v>#N/A</v>
      </c>
      <c r="E125" s="152" t="e">
        <f t="shared" si="75"/>
        <v>#N/A</v>
      </c>
      <c r="F125" s="152" t="e">
        <f t="shared" si="75"/>
        <v>#N/A</v>
      </c>
      <c r="G125" s="152" t="e">
        <f t="shared" si="75"/>
        <v>#N/A</v>
      </c>
      <c r="H125" s="152" t="e">
        <f t="shared" si="75"/>
        <v>#N/A</v>
      </c>
      <c r="I125" s="152" t="e">
        <f t="shared" si="75"/>
        <v>#N/A</v>
      </c>
      <c r="J125" s="152" t="e">
        <f t="shared" si="75"/>
        <v>#N/A</v>
      </c>
      <c r="K125" s="152" t="e">
        <f t="shared" si="75"/>
        <v>#N/A</v>
      </c>
      <c r="L125" s="152" t="e">
        <f t="shared" si="75"/>
        <v>#N/A</v>
      </c>
      <c r="M125" s="152" t="e">
        <f t="shared" si="75"/>
        <v>#N/A</v>
      </c>
      <c r="N125" s="152" t="e">
        <f t="shared" si="75"/>
        <v>#N/A</v>
      </c>
      <c r="O125" s="152" t="e">
        <f t="shared" si="75"/>
        <v>#N/A</v>
      </c>
      <c r="P125" s="152" t="e">
        <f t="shared" si="75"/>
        <v>#N/A</v>
      </c>
      <c r="Q125" s="152" t="e">
        <f t="shared" si="75"/>
        <v>#N/A</v>
      </c>
      <c r="R125" s="152" t="e">
        <f t="shared" si="75"/>
        <v>#N/A</v>
      </c>
      <c r="S125" s="152" t="e">
        <f t="shared" si="75"/>
        <v>#N/A</v>
      </c>
      <c r="T125" s="152" t="e">
        <f t="shared" si="75"/>
        <v>#N/A</v>
      </c>
      <c r="U125" s="152" t="e">
        <f t="shared" si="75"/>
        <v>#N/A</v>
      </c>
      <c r="V125" s="152" t="e">
        <f t="shared" si="75"/>
        <v>#N/A</v>
      </c>
      <c r="W125" s="152" t="e">
        <f t="shared" si="75"/>
        <v>#N/A</v>
      </c>
      <c r="X125" s="152" t="e">
        <f t="shared" si="75"/>
        <v>#N/A</v>
      </c>
      <c r="Y125" s="152" t="e">
        <f t="shared" si="75"/>
        <v>#N/A</v>
      </c>
      <c r="Z125" s="152" t="e">
        <f t="shared" si="75"/>
        <v>#N/A</v>
      </c>
      <c r="AA125" s="152" t="e">
        <f t="shared" si="75"/>
        <v>#N/A</v>
      </c>
      <c r="AB125" s="152" t="e">
        <f t="shared" si="75"/>
        <v>#N/A</v>
      </c>
      <c r="AC125" s="152" t="e">
        <f t="shared" si="75"/>
        <v>#N/A</v>
      </c>
      <c r="AD125" s="152" t="e">
        <f t="shared" si="75"/>
        <v>#N/A</v>
      </c>
      <c r="AE125" s="152" t="e">
        <f t="shared" si="75"/>
        <v>#N/A</v>
      </c>
      <c r="AF125" s="152" t="e">
        <f t="shared" si="75"/>
        <v>#N/A</v>
      </c>
      <c r="AG125" s="152" t="e">
        <f t="shared" si="75"/>
        <v>#N/A</v>
      </c>
      <c r="AH125" s="152" t="e">
        <f t="shared" si="75"/>
        <v>#N/A</v>
      </c>
      <c r="AI125" s="152" t="e">
        <f t="shared" si="75"/>
        <v>#N/A</v>
      </c>
      <c r="AJ125" s="152" t="e">
        <f t="shared" si="75"/>
        <v>#N/A</v>
      </c>
      <c r="AK125" s="152" t="e">
        <f t="shared" si="75"/>
        <v>#N/A</v>
      </c>
      <c r="AL125" s="152" t="e">
        <f t="shared" si="75"/>
        <v>#N/A</v>
      </c>
      <c r="AM125" s="152" t="e">
        <f t="shared" si="75"/>
        <v>#N/A</v>
      </c>
    </row>
    <row r="126" spans="2:39" ht="14.25" customHeight="1" outlineLevel="1" x14ac:dyDescent="0.25">
      <c r="B126" s="84" t="str">
        <f t="shared" ref="B126:C126" si="76">+B43</f>
        <v>Ferry Passenger Only</v>
      </c>
      <c r="C126" s="84" t="str">
        <f t="shared" si="76"/>
        <v>(GT) 0 - 299</v>
      </c>
      <c r="D126" s="152" t="e">
        <f t="shared" ref="D126:AM126" si="77">+D125</f>
        <v>#N/A</v>
      </c>
      <c r="E126" s="152" t="e">
        <f t="shared" si="77"/>
        <v>#N/A</v>
      </c>
      <c r="F126" s="152" t="e">
        <f t="shared" si="77"/>
        <v>#N/A</v>
      </c>
      <c r="G126" s="152" t="e">
        <f t="shared" si="77"/>
        <v>#N/A</v>
      </c>
      <c r="H126" s="152" t="e">
        <f t="shared" si="77"/>
        <v>#N/A</v>
      </c>
      <c r="I126" s="152" t="e">
        <f t="shared" si="77"/>
        <v>#N/A</v>
      </c>
      <c r="J126" s="152" t="e">
        <f t="shared" si="77"/>
        <v>#N/A</v>
      </c>
      <c r="K126" s="152" t="e">
        <f t="shared" si="77"/>
        <v>#N/A</v>
      </c>
      <c r="L126" s="152" t="e">
        <f t="shared" si="77"/>
        <v>#N/A</v>
      </c>
      <c r="M126" s="152" t="e">
        <f t="shared" si="77"/>
        <v>#N/A</v>
      </c>
      <c r="N126" s="152" t="e">
        <f t="shared" si="77"/>
        <v>#N/A</v>
      </c>
      <c r="O126" s="152" t="e">
        <f t="shared" si="77"/>
        <v>#N/A</v>
      </c>
      <c r="P126" s="152" t="e">
        <f t="shared" si="77"/>
        <v>#N/A</v>
      </c>
      <c r="Q126" s="152" t="e">
        <f t="shared" si="77"/>
        <v>#N/A</v>
      </c>
      <c r="R126" s="152" t="e">
        <f t="shared" si="77"/>
        <v>#N/A</v>
      </c>
      <c r="S126" s="152" t="e">
        <f t="shared" si="77"/>
        <v>#N/A</v>
      </c>
      <c r="T126" s="152" t="e">
        <f t="shared" si="77"/>
        <v>#N/A</v>
      </c>
      <c r="U126" s="152" t="e">
        <f t="shared" si="77"/>
        <v>#N/A</v>
      </c>
      <c r="V126" s="152" t="e">
        <f t="shared" si="77"/>
        <v>#N/A</v>
      </c>
      <c r="W126" s="152" t="e">
        <f t="shared" si="77"/>
        <v>#N/A</v>
      </c>
      <c r="X126" s="152" t="e">
        <f t="shared" si="77"/>
        <v>#N/A</v>
      </c>
      <c r="Y126" s="152" t="e">
        <f t="shared" si="77"/>
        <v>#N/A</v>
      </c>
      <c r="Z126" s="152" t="e">
        <f t="shared" si="77"/>
        <v>#N/A</v>
      </c>
      <c r="AA126" s="152" t="e">
        <f t="shared" si="77"/>
        <v>#N/A</v>
      </c>
      <c r="AB126" s="152" t="e">
        <f t="shared" si="77"/>
        <v>#N/A</v>
      </c>
      <c r="AC126" s="152" t="e">
        <f t="shared" si="77"/>
        <v>#N/A</v>
      </c>
      <c r="AD126" s="152" t="e">
        <f t="shared" si="77"/>
        <v>#N/A</v>
      </c>
      <c r="AE126" s="152" t="e">
        <f t="shared" si="77"/>
        <v>#N/A</v>
      </c>
      <c r="AF126" s="152" t="e">
        <f t="shared" si="77"/>
        <v>#N/A</v>
      </c>
      <c r="AG126" s="152" t="e">
        <f t="shared" si="77"/>
        <v>#N/A</v>
      </c>
      <c r="AH126" s="152" t="e">
        <f t="shared" si="77"/>
        <v>#N/A</v>
      </c>
      <c r="AI126" s="152" t="e">
        <f t="shared" si="77"/>
        <v>#N/A</v>
      </c>
      <c r="AJ126" s="152" t="e">
        <f t="shared" si="77"/>
        <v>#N/A</v>
      </c>
      <c r="AK126" s="152" t="e">
        <f t="shared" si="77"/>
        <v>#N/A</v>
      </c>
      <c r="AL126" s="152" t="e">
        <f t="shared" si="77"/>
        <v>#N/A</v>
      </c>
      <c r="AM126" s="152" t="e">
        <f t="shared" si="77"/>
        <v>#N/A</v>
      </c>
    </row>
    <row r="127" spans="2:39" ht="14.25" customHeight="1" outlineLevel="1" x14ac:dyDescent="0.25">
      <c r="B127" s="84" t="str">
        <f t="shared" ref="B127:C127" si="78">+B44</f>
        <v>Ferry Passenger Only</v>
      </c>
      <c r="C127" s="84" t="str">
        <f t="shared" si="78"/>
        <v>(GT) 300 - 999</v>
      </c>
      <c r="D127" s="152" t="e">
        <f t="shared" ref="D127:AM127" si="79">+D126</f>
        <v>#N/A</v>
      </c>
      <c r="E127" s="152" t="e">
        <f t="shared" si="79"/>
        <v>#N/A</v>
      </c>
      <c r="F127" s="152" t="e">
        <f t="shared" si="79"/>
        <v>#N/A</v>
      </c>
      <c r="G127" s="152" t="e">
        <f t="shared" si="79"/>
        <v>#N/A</v>
      </c>
      <c r="H127" s="152" t="e">
        <f t="shared" si="79"/>
        <v>#N/A</v>
      </c>
      <c r="I127" s="152" t="e">
        <f t="shared" si="79"/>
        <v>#N/A</v>
      </c>
      <c r="J127" s="152" t="e">
        <f t="shared" si="79"/>
        <v>#N/A</v>
      </c>
      <c r="K127" s="152" t="e">
        <f t="shared" si="79"/>
        <v>#N/A</v>
      </c>
      <c r="L127" s="152" t="e">
        <f t="shared" si="79"/>
        <v>#N/A</v>
      </c>
      <c r="M127" s="152" t="e">
        <f t="shared" si="79"/>
        <v>#N/A</v>
      </c>
      <c r="N127" s="152" t="e">
        <f t="shared" si="79"/>
        <v>#N/A</v>
      </c>
      <c r="O127" s="152" t="e">
        <f t="shared" si="79"/>
        <v>#N/A</v>
      </c>
      <c r="P127" s="152" t="e">
        <f t="shared" si="79"/>
        <v>#N/A</v>
      </c>
      <c r="Q127" s="152" t="e">
        <f t="shared" si="79"/>
        <v>#N/A</v>
      </c>
      <c r="R127" s="152" t="e">
        <f t="shared" si="79"/>
        <v>#N/A</v>
      </c>
      <c r="S127" s="152" t="e">
        <f t="shared" si="79"/>
        <v>#N/A</v>
      </c>
      <c r="T127" s="152" t="e">
        <f t="shared" si="79"/>
        <v>#N/A</v>
      </c>
      <c r="U127" s="152" t="e">
        <f t="shared" si="79"/>
        <v>#N/A</v>
      </c>
      <c r="V127" s="152" t="e">
        <f t="shared" si="79"/>
        <v>#N/A</v>
      </c>
      <c r="W127" s="152" t="e">
        <f t="shared" si="79"/>
        <v>#N/A</v>
      </c>
      <c r="X127" s="152" t="e">
        <f t="shared" si="79"/>
        <v>#N/A</v>
      </c>
      <c r="Y127" s="152" t="e">
        <f t="shared" si="79"/>
        <v>#N/A</v>
      </c>
      <c r="Z127" s="152" t="e">
        <f t="shared" si="79"/>
        <v>#N/A</v>
      </c>
      <c r="AA127" s="152" t="e">
        <f t="shared" si="79"/>
        <v>#N/A</v>
      </c>
      <c r="AB127" s="152" t="e">
        <f t="shared" si="79"/>
        <v>#N/A</v>
      </c>
      <c r="AC127" s="152" t="e">
        <f t="shared" si="79"/>
        <v>#N/A</v>
      </c>
      <c r="AD127" s="152" t="e">
        <f t="shared" si="79"/>
        <v>#N/A</v>
      </c>
      <c r="AE127" s="152" t="e">
        <f t="shared" si="79"/>
        <v>#N/A</v>
      </c>
      <c r="AF127" s="152" t="e">
        <f t="shared" si="79"/>
        <v>#N/A</v>
      </c>
      <c r="AG127" s="152" t="e">
        <f t="shared" si="79"/>
        <v>#N/A</v>
      </c>
      <c r="AH127" s="152" t="e">
        <f t="shared" si="79"/>
        <v>#N/A</v>
      </c>
      <c r="AI127" s="152" t="e">
        <f t="shared" si="79"/>
        <v>#N/A</v>
      </c>
      <c r="AJ127" s="152" t="e">
        <f t="shared" si="79"/>
        <v>#N/A</v>
      </c>
      <c r="AK127" s="152" t="e">
        <f t="shared" si="79"/>
        <v>#N/A</v>
      </c>
      <c r="AL127" s="152" t="e">
        <f t="shared" si="79"/>
        <v>#N/A</v>
      </c>
      <c r="AM127" s="152" t="e">
        <f t="shared" si="79"/>
        <v>#N/A</v>
      </c>
    </row>
    <row r="128" spans="2:39" ht="14.25" customHeight="1" outlineLevel="1" x14ac:dyDescent="0.25">
      <c r="B128" s="84" t="str">
        <f t="shared" ref="B128:C128" si="80">+B45</f>
        <v>Ferry Passenger Only</v>
      </c>
      <c r="C128" s="84" t="str">
        <f t="shared" si="80"/>
        <v>(GT) 1,000 - 1,999</v>
      </c>
      <c r="D128" s="152" t="e">
        <f t="shared" ref="D128:AM128" si="81">+D127</f>
        <v>#N/A</v>
      </c>
      <c r="E128" s="152" t="e">
        <f t="shared" si="81"/>
        <v>#N/A</v>
      </c>
      <c r="F128" s="152" t="e">
        <f t="shared" si="81"/>
        <v>#N/A</v>
      </c>
      <c r="G128" s="152" t="e">
        <f t="shared" si="81"/>
        <v>#N/A</v>
      </c>
      <c r="H128" s="152" t="e">
        <f t="shared" si="81"/>
        <v>#N/A</v>
      </c>
      <c r="I128" s="152" t="e">
        <f t="shared" si="81"/>
        <v>#N/A</v>
      </c>
      <c r="J128" s="152" t="e">
        <f t="shared" si="81"/>
        <v>#N/A</v>
      </c>
      <c r="K128" s="152" t="e">
        <f t="shared" si="81"/>
        <v>#N/A</v>
      </c>
      <c r="L128" s="152" t="e">
        <f t="shared" si="81"/>
        <v>#N/A</v>
      </c>
      <c r="M128" s="152" t="e">
        <f t="shared" si="81"/>
        <v>#N/A</v>
      </c>
      <c r="N128" s="152" t="e">
        <f t="shared" si="81"/>
        <v>#N/A</v>
      </c>
      <c r="O128" s="152" t="e">
        <f t="shared" si="81"/>
        <v>#N/A</v>
      </c>
      <c r="P128" s="152" t="e">
        <f t="shared" si="81"/>
        <v>#N/A</v>
      </c>
      <c r="Q128" s="152" t="e">
        <f t="shared" si="81"/>
        <v>#N/A</v>
      </c>
      <c r="R128" s="152" t="e">
        <f t="shared" si="81"/>
        <v>#N/A</v>
      </c>
      <c r="S128" s="152" t="e">
        <f t="shared" si="81"/>
        <v>#N/A</v>
      </c>
      <c r="T128" s="152" t="e">
        <f t="shared" si="81"/>
        <v>#N/A</v>
      </c>
      <c r="U128" s="152" t="e">
        <f t="shared" si="81"/>
        <v>#N/A</v>
      </c>
      <c r="V128" s="152" t="e">
        <f t="shared" si="81"/>
        <v>#N/A</v>
      </c>
      <c r="W128" s="152" t="e">
        <f t="shared" si="81"/>
        <v>#N/A</v>
      </c>
      <c r="X128" s="152" t="e">
        <f t="shared" si="81"/>
        <v>#N/A</v>
      </c>
      <c r="Y128" s="152" t="e">
        <f t="shared" si="81"/>
        <v>#N/A</v>
      </c>
      <c r="Z128" s="152" t="e">
        <f t="shared" si="81"/>
        <v>#N/A</v>
      </c>
      <c r="AA128" s="152" t="e">
        <f t="shared" si="81"/>
        <v>#N/A</v>
      </c>
      <c r="AB128" s="152" t="e">
        <f t="shared" si="81"/>
        <v>#N/A</v>
      </c>
      <c r="AC128" s="152" t="e">
        <f t="shared" si="81"/>
        <v>#N/A</v>
      </c>
      <c r="AD128" s="152" t="e">
        <f t="shared" si="81"/>
        <v>#N/A</v>
      </c>
      <c r="AE128" s="152" t="e">
        <f t="shared" si="81"/>
        <v>#N/A</v>
      </c>
      <c r="AF128" s="152" t="e">
        <f t="shared" si="81"/>
        <v>#N/A</v>
      </c>
      <c r="AG128" s="152" t="e">
        <f t="shared" si="81"/>
        <v>#N/A</v>
      </c>
      <c r="AH128" s="152" t="e">
        <f t="shared" si="81"/>
        <v>#N/A</v>
      </c>
      <c r="AI128" s="152" t="e">
        <f t="shared" si="81"/>
        <v>#N/A</v>
      </c>
      <c r="AJ128" s="152" t="e">
        <f t="shared" si="81"/>
        <v>#N/A</v>
      </c>
      <c r="AK128" s="152" t="e">
        <f t="shared" si="81"/>
        <v>#N/A</v>
      </c>
      <c r="AL128" s="152" t="e">
        <f t="shared" si="81"/>
        <v>#N/A</v>
      </c>
      <c r="AM128" s="152" t="e">
        <f t="shared" si="81"/>
        <v>#N/A</v>
      </c>
    </row>
    <row r="129" spans="2:39" ht="14.25" customHeight="1" outlineLevel="1" x14ac:dyDescent="0.25">
      <c r="B129" s="84" t="str">
        <f t="shared" ref="B129:C129" si="82">+B46</f>
        <v>Ferry Passenger Only</v>
      </c>
      <c r="C129" s="84" t="str">
        <f t="shared" si="82"/>
        <v>(GT) &gt;2,000</v>
      </c>
      <c r="D129" s="152" t="e">
        <f t="shared" ref="D129:AM129" si="83">+D128</f>
        <v>#N/A</v>
      </c>
      <c r="E129" s="152" t="e">
        <f t="shared" si="83"/>
        <v>#N/A</v>
      </c>
      <c r="F129" s="152" t="e">
        <f t="shared" si="83"/>
        <v>#N/A</v>
      </c>
      <c r="G129" s="152" t="e">
        <f t="shared" si="83"/>
        <v>#N/A</v>
      </c>
      <c r="H129" s="152" t="e">
        <f t="shared" si="83"/>
        <v>#N/A</v>
      </c>
      <c r="I129" s="152" t="e">
        <f t="shared" si="83"/>
        <v>#N/A</v>
      </c>
      <c r="J129" s="152" t="e">
        <f t="shared" si="83"/>
        <v>#N/A</v>
      </c>
      <c r="K129" s="152" t="e">
        <f t="shared" si="83"/>
        <v>#N/A</v>
      </c>
      <c r="L129" s="152" t="e">
        <f t="shared" si="83"/>
        <v>#N/A</v>
      </c>
      <c r="M129" s="152" t="e">
        <f t="shared" si="83"/>
        <v>#N/A</v>
      </c>
      <c r="N129" s="152" t="e">
        <f t="shared" si="83"/>
        <v>#N/A</v>
      </c>
      <c r="O129" s="152" t="e">
        <f t="shared" si="83"/>
        <v>#N/A</v>
      </c>
      <c r="P129" s="152" t="e">
        <f t="shared" si="83"/>
        <v>#N/A</v>
      </c>
      <c r="Q129" s="152" t="e">
        <f t="shared" si="83"/>
        <v>#N/A</v>
      </c>
      <c r="R129" s="152" t="e">
        <f t="shared" si="83"/>
        <v>#N/A</v>
      </c>
      <c r="S129" s="152" t="e">
        <f t="shared" si="83"/>
        <v>#N/A</v>
      </c>
      <c r="T129" s="152" t="e">
        <f t="shared" si="83"/>
        <v>#N/A</v>
      </c>
      <c r="U129" s="152" t="e">
        <f t="shared" si="83"/>
        <v>#N/A</v>
      </c>
      <c r="V129" s="152" t="e">
        <f t="shared" si="83"/>
        <v>#N/A</v>
      </c>
      <c r="W129" s="152" t="e">
        <f t="shared" si="83"/>
        <v>#N/A</v>
      </c>
      <c r="X129" s="152" t="e">
        <f t="shared" si="83"/>
        <v>#N/A</v>
      </c>
      <c r="Y129" s="152" t="e">
        <f t="shared" si="83"/>
        <v>#N/A</v>
      </c>
      <c r="Z129" s="152" t="e">
        <f t="shared" si="83"/>
        <v>#N/A</v>
      </c>
      <c r="AA129" s="152" t="e">
        <f t="shared" si="83"/>
        <v>#N/A</v>
      </c>
      <c r="AB129" s="152" t="e">
        <f t="shared" si="83"/>
        <v>#N/A</v>
      </c>
      <c r="AC129" s="152" t="e">
        <f t="shared" si="83"/>
        <v>#N/A</v>
      </c>
      <c r="AD129" s="152" t="e">
        <f t="shared" si="83"/>
        <v>#N/A</v>
      </c>
      <c r="AE129" s="152" t="e">
        <f t="shared" si="83"/>
        <v>#N/A</v>
      </c>
      <c r="AF129" s="152" t="e">
        <f t="shared" si="83"/>
        <v>#N/A</v>
      </c>
      <c r="AG129" s="152" t="e">
        <f t="shared" si="83"/>
        <v>#N/A</v>
      </c>
      <c r="AH129" s="152" t="e">
        <f t="shared" si="83"/>
        <v>#N/A</v>
      </c>
      <c r="AI129" s="152" t="e">
        <f t="shared" si="83"/>
        <v>#N/A</v>
      </c>
      <c r="AJ129" s="152" t="e">
        <f t="shared" si="83"/>
        <v>#N/A</v>
      </c>
      <c r="AK129" s="152" t="e">
        <f t="shared" si="83"/>
        <v>#N/A</v>
      </c>
      <c r="AL129" s="152" t="e">
        <f t="shared" si="83"/>
        <v>#N/A</v>
      </c>
      <c r="AM129" s="152" t="e">
        <f t="shared" si="83"/>
        <v>#N/A</v>
      </c>
    </row>
    <row r="130" spans="2:39" ht="14.25" customHeight="1" outlineLevel="1" x14ac:dyDescent="0.25">
      <c r="B130" s="84" t="str">
        <f t="shared" ref="B130:C130" si="84">+B47</f>
        <v>Cruise</v>
      </c>
      <c r="C130" s="84" t="str">
        <f t="shared" si="84"/>
        <v>(GT) 0 - 1 999</v>
      </c>
      <c r="D130" s="152" t="e">
        <f t="shared" ref="D130:AM130" si="85">+D129</f>
        <v>#N/A</v>
      </c>
      <c r="E130" s="152" t="e">
        <f t="shared" si="85"/>
        <v>#N/A</v>
      </c>
      <c r="F130" s="152" t="e">
        <f t="shared" si="85"/>
        <v>#N/A</v>
      </c>
      <c r="G130" s="152" t="e">
        <f t="shared" si="85"/>
        <v>#N/A</v>
      </c>
      <c r="H130" s="152" t="e">
        <f t="shared" si="85"/>
        <v>#N/A</v>
      </c>
      <c r="I130" s="152" t="e">
        <f t="shared" si="85"/>
        <v>#N/A</v>
      </c>
      <c r="J130" s="152" t="e">
        <f t="shared" si="85"/>
        <v>#N/A</v>
      </c>
      <c r="K130" s="152" t="e">
        <f t="shared" si="85"/>
        <v>#N/A</v>
      </c>
      <c r="L130" s="152" t="e">
        <f t="shared" si="85"/>
        <v>#N/A</v>
      </c>
      <c r="M130" s="152" t="e">
        <f t="shared" si="85"/>
        <v>#N/A</v>
      </c>
      <c r="N130" s="152" t="e">
        <f t="shared" si="85"/>
        <v>#N/A</v>
      </c>
      <c r="O130" s="152" t="e">
        <f t="shared" si="85"/>
        <v>#N/A</v>
      </c>
      <c r="P130" s="152" t="e">
        <f t="shared" si="85"/>
        <v>#N/A</v>
      </c>
      <c r="Q130" s="152" t="e">
        <f t="shared" si="85"/>
        <v>#N/A</v>
      </c>
      <c r="R130" s="152" t="e">
        <f t="shared" si="85"/>
        <v>#N/A</v>
      </c>
      <c r="S130" s="152" t="e">
        <f t="shared" si="85"/>
        <v>#N/A</v>
      </c>
      <c r="T130" s="152" t="e">
        <f t="shared" si="85"/>
        <v>#N/A</v>
      </c>
      <c r="U130" s="152" t="e">
        <f t="shared" si="85"/>
        <v>#N/A</v>
      </c>
      <c r="V130" s="152" t="e">
        <f t="shared" si="85"/>
        <v>#N/A</v>
      </c>
      <c r="W130" s="152" t="e">
        <f t="shared" si="85"/>
        <v>#N/A</v>
      </c>
      <c r="X130" s="152" t="e">
        <f t="shared" si="85"/>
        <v>#N/A</v>
      </c>
      <c r="Y130" s="152" t="e">
        <f t="shared" si="85"/>
        <v>#N/A</v>
      </c>
      <c r="Z130" s="152" t="e">
        <f t="shared" si="85"/>
        <v>#N/A</v>
      </c>
      <c r="AA130" s="152" t="e">
        <f t="shared" si="85"/>
        <v>#N/A</v>
      </c>
      <c r="AB130" s="152" t="e">
        <f t="shared" si="85"/>
        <v>#N/A</v>
      </c>
      <c r="AC130" s="152" t="e">
        <f t="shared" si="85"/>
        <v>#N/A</v>
      </c>
      <c r="AD130" s="152" t="e">
        <f t="shared" si="85"/>
        <v>#N/A</v>
      </c>
      <c r="AE130" s="152" t="e">
        <f t="shared" si="85"/>
        <v>#N/A</v>
      </c>
      <c r="AF130" s="152" t="e">
        <f t="shared" si="85"/>
        <v>#N/A</v>
      </c>
      <c r="AG130" s="152" t="e">
        <f t="shared" si="85"/>
        <v>#N/A</v>
      </c>
      <c r="AH130" s="152" t="e">
        <f t="shared" si="85"/>
        <v>#N/A</v>
      </c>
      <c r="AI130" s="152" t="e">
        <f t="shared" si="85"/>
        <v>#N/A</v>
      </c>
      <c r="AJ130" s="152" t="e">
        <f t="shared" si="85"/>
        <v>#N/A</v>
      </c>
      <c r="AK130" s="152" t="e">
        <f t="shared" si="85"/>
        <v>#N/A</v>
      </c>
      <c r="AL130" s="152" t="e">
        <f t="shared" si="85"/>
        <v>#N/A</v>
      </c>
      <c r="AM130" s="152" t="e">
        <f t="shared" si="85"/>
        <v>#N/A</v>
      </c>
    </row>
    <row r="131" spans="2:39" ht="14.25" customHeight="1" outlineLevel="1" x14ac:dyDescent="0.25">
      <c r="B131" s="84" t="str">
        <f t="shared" ref="B131:C131" si="86">+B48</f>
        <v>Cruise</v>
      </c>
      <c r="C131" s="84" t="str">
        <f t="shared" si="86"/>
        <v>(GT) 2,000 - 9,999</v>
      </c>
      <c r="D131" s="152" t="e">
        <f t="shared" ref="D131:AM131" si="87">+D130</f>
        <v>#N/A</v>
      </c>
      <c r="E131" s="152" t="e">
        <f t="shared" si="87"/>
        <v>#N/A</v>
      </c>
      <c r="F131" s="152" t="e">
        <f t="shared" si="87"/>
        <v>#N/A</v>
      </c>
      <c r="G131" s="152" t="e">
        <f t="shared" si="87"/>
        <v>#N/A</v>
      </c>
      <c r="H131" s="152" t="e">
        <f t="shared" si="87"/>
        <v>#N/A</v>
      </c>
      <c r="I131" s="152" t="e">
        <f t="shared" si="87"/>
        <v>#N/A</v>
      </c>
      <c r="J131" s="152" t="e">
        <f t="shared" si="87"/>
        <v>#N/A</v>
      </c>
      <c r="K131" s="152" t="e">
        <f t="shared" si="87"/>
        <v>#N/A</v>
      </c>
      <c r="L131" s="152" t="e">
        <f t="shared" si="87"/>
        <v>#N/A</v>
      </c>
      <c r="M131" s="152" t="e">
        <f t="shared" si="87"/>
        <v>#N/A</v>
      </c>
      <c r="N131" s="152" t="e">
        <f t="shared" si="87"/>
        <v>#N/A</v>
      </c>
      <c r="O131" s="152" t="e">
        <f t="shared" si="87"/>
        <v>#N/A</v>
      </c>
      <c r="P131" s="152" t="e">
        <f t="shared" si="87"/>
        <v>#N/A</v>
      </c>
      <c r="Q131" s="152" t="e">
        <f t="shared" si="87"/>
        <v>#N/A</v>
      </c>
      <c r="R131" s="152" t="e">
        <f t="shared" si="87"/>
        <v>#N/A</v>
      </c>
      <c r="S131" s="152" t="e">
        <f t="shared" si="87"/>
        <v>#N/A</v>
      </c>
      <c r="T131" s="152" t="e">
        <f t="shared" si="87"/>
        <v>#N/A</v>
      </c>
      <c r="U131" s="152" t="e">
        <f t="shared" si="87"/>
        <v>#N/A</v>
      </c>
      <c r="V131" s="152" t="e">
        <f t="shared" si="87"/>
        <v>#N/A</v>
      </c>
      <c r="W131" s="152" t="e">
        <f t="shared" si="87"/>
        <v>#N/A</v>
      </c>
      <c r="X131" s="152" t="e">
        <f t="shared" si="87"/>
        <v>#N/A</v>
      </c>
      <c r="Y131" s="152" t="e">
        <f t="shared" si="87"/>
        <v>#N/A</v>
      </c>
      <c r="Z131" s="152" t="e">
        <f t="shared" si="87"/>
        <v>#N/A</v>
      </c>
      <c r="AA131" s="152" t="e">
        <f t="shared" si="87"/>
        <v>#N/A</v>
      </c>
      <c r="AB131" s="152" t="e">
        <f t="shared" si="87"/>
        <v>#N/A</v>
      </c>
      <c r="AC131" s="152" t="e">
        <f t="shared" si="87"/>
        <v>#N/A</v>
      </c>
      <c r="AD131" s="152" t="e">
        <f t="shared" si="87"/>
        <v>#N/A</v>
      </c>
      <c r="AE131" s="152" t="e">
        <f t="shared" si="87"/>
        <v>#N/A</v>
      </c>
      <c r="AF131" s="152" t="e">
        <f t="shared" si="87"/>
        <v>#N/A</v>
      </c>
      <c r="AG131" s="152" t="e">
        <f t="shared" si="87"/>
        <v>#N/A</v>
      </c>
      <c r="AH131" s="152" t="e">
        <f t="shared" si="87"/>
        <v>#N/A</v>
      </c>
      <c r="AI131" s="152" t="e">
        <f t="shared" si="87"/>
        <v>#N/A</v>
      </c>
      <c r="AJ131" s="152" t="e">
        <f t="shared" si="87"/>
        <v>#N/A</v>
      </c>
      <c r="AK131" s="152" t="e">
        <f t="shared" si="87"/>
        <v>#N/A</v>
      </c>
      <c r="AL131" s="152" t="e">
        <f t="shared" si="87"/>
        <v>#N/A</v>
      </c>
      <c r="AM131" s="152" t="e">
        <f t="shared" si="87"/>
        <v>#N/A</v>
      </c>
    </row>
    <row r="132" spans="2:39" ht="14.25" customHeight="1" outlineLevel="1" x14ac:dyDescent="0.25">
      <c r="B132" s="84" t="str">
        <f t="shared" ref="B132:C132" si="88">+B49</f>
        <v>Cruise</v>
      </c>
      <c r="C132" s="84" t="str">
        <f t="shared" si="88"/>
        <v>(GT) 10,000 - 59,999</v>
      </c>
      <c r="D132" s="152" t="e">
        <f t="shared" ref="D132:AM132" si="89">+D131</f>
        <v>#N/A</v>
      </c>
      <c r="E132" s="152" t="e">
        <f t="shared" si="89"/>
        <v>#N/A</v>
      </c>
      <c r="F132" s="152" t="e">
        <f t="shared" si="89"/>
        <v>#N/A</v>
      </c>
      <c r="G132" s="152" t="e">
        <f t="shared" si="89"/>
        <v>#N/A</v>
      </c>
      <c r="H132" s="152" t="e">
        <f t="shared" si="89"/>
        <v>#N/A</v>
      </c>
      <c r="I132" s="152" t="e">
        <f t="shared" si="89"/>
        <v>#N/A</v>
      </c>
      <c r="J132" s="152" t="e">
        <f t="shared" si="89"/>
        <v>#N/A</v>
      </c>
      <c r="K132" s="152" t="e">
        <f t="shared" si="89"/>
        <v>#N/A</v>
      </c>
      <c r="L132" s="152" t="e">
        <f t="shared" si="89"/>
        <v>#N/A</v>
      </c>
      <c r="M132" s="152" t="e">
        <f t="shared" si="89"/>
        <v>#N/A</v>
      </c>
      <c r="N132" s="152" t="e">
        <f t="shared" si="89"/>
        <v>#N/A</v>
      </c>
      <c r="O132" s="152" t="e">
        <f t="shared" si="89"/>
        <v>#N/A</v>
      </c>
      <c r="P132" s="152" t="e">
        <f t="shared" si="89"/>
        <v>#N/A</v>
      </c>
      <c r="Q132" s="152" t="e">
        <f t="shared" si="89"/>
        <v>#N/A</v>
      </c>
      <c r="R132" s="152" t="e">
        <f t="shared" si="89"/>
        <v>#N/A</v>
      </c>
      <c r="S132" s="152" t="e">
        <f t="shared" si="89"/>
        <v>#N/A</v>
      </c>
      <c r="T132" s="152" t="e">
        <f t="shared" si="89"/>
        <v>#N/A</v>
      </c>
      <c r="U132" s="152" t="e">
        <f t="shared" si="89"/>
        <v>#N/A</v>
      </c>
      <c r="V132" s="152" t="e">
        <f t="shared" si="89"/>
        <v>#N/A</v>
      </c>
      <c r="W132" s="152" t="e">
        <f t="shared" si="89"/>
        <v>#N/A</v>
      </c>
      <c r="X132" s="152" t="e">
        <f t="shared" si="89"/>
        <v>#N/A</v>
      </c>
      <c r="Y132" s="152" t="e">
        <f t="shared" si="89"/>
        <v>#N/A</v>
      </c>
      <c r="Z132" s="152" t="e">
        <f t="shared" si="89"/>
        <v>#N/A</v>
      </c>
      <c r="AA132" s="152" t="e">
        <f t="shared" si="89"/>
        <v>#N/A</v>
      </c>
      <c r="AB132" s="152" t="e">
        <f t="shared" si="89"/>
        <v>#N/A</v>
      </c>
      <c r="AC132" s="152" t="e">
        <f t="shared" si="89"/>
        <v>#N/A</v>
      </c>
      <c r="AD132" s="152" t="e">
        <f t="shared" si="89"/>
        <v>#N/A</v>
      </c>
      <c r="AE132" s="152" t="e">
        <f t="shared" si="89"/>
        <v>#N/A</v>
      </c>
      <c r="AF132" s="152" t="e">
        <f t="shared" si="89"/>
        <v>#N/A</v>
      </c>
      <c r="AG132" s="152" t="e">
        <f t="shared" si="89"/>
        <v>#N/A</v>
      </c>
      <c r="AH132" s="152" t="e">
        <f t="shared" si="89"/>
        <v>#N/A</v>
      </c>
      <c r="AI132" s="152" t="e">
        <f t="shared" si="89"/>
        <v>#N/A</v>
      </c>
      <c r="AJ132" s="152" t="e">
        <f t="shared" si="89"/>
        <v>#N/A</v>
      </c>
      <c r="AK132" s="152" t="e">
        <f t="shared" si="89"/>
        <v>#N/A</v>
      </c>
      <c r="AL132" s="152" t="e">
        <f t="shared" si="89"/>
        <v>#N/A</v>
      </c>
      <c r="AM132" s="152" t="e">
        <f t="shared" si="89"/>
        <v>#N/A</v>
      </c>
    </row>
    <row r="133" spans="2:39" ht="14.25" customHeight="1" outlineLevel="1" x14ac:dyDescent="0.25">
      <c r="B133" s="84" t="str">
        <f t="shared" ref="B133:C133" si="90">+B50</f>
        <v>Cruise</v>
      </c>
      <c r="C133" s="84" t="str">
        <f t="shared" si="90"/>
        <v>(GT) 60,000 - 99,999</v>
      </c>
      <c r="D133" s="152" t="e">
        <f t="shared" ref="D133:AM133" si="91">+D132</f>
        <v>#N/A</v>
      </c>
      <c r="E133" s="152" t="e">
        <f t="shared" si="91"/>
        <v>#N/A</v>
      </c>
      <c r="F133" s="152" t="e">
        <f t="shared" si="91"/>
        <v>#N/A</v>
      </c>
      <c r="G133" s="152" t="e">
        <f t="shared" si="91"/>
        <v>#N/A</v>
      </c>
      <c r="H133" s="152" t="e">
        <f t="shared" si="91"/>
        <v>#N/A</v>
      </c>
      <c r="I133" s="152" t="e">
        <f t="shared" si="91"/>
        <v>#N/A</v>
      </c>
      <c r="J133" s="152" t="e">
        <f t="shared" si="91"/>
        <v>#N/A</v>
      </c>
      <c r="K133" s="152" t="e">
        <f t="shared" si="91"/>
        <v>#N/A</v>
      </c>
      <c r="L133" s="152" t="e">
        <f t="shared" si="91"/>
        <v>#N/A</v>
      </c>
      <c r="M133" s="152" t="e">
        <f t="shared" si="91"/>
        <v>#N/A</v>
      </c>
      <c r="N133" s="152" t="e">
        <f t="shared" si="91"/>
        <v>#N/A</v>
      </c>
      <c r="O133" s="152" t="e">
        <f t="shared" si="91"/>
        <v>#N/A</v>
      </c>
      <c r="P133" s="152" t="e">
        <f t="shared" si="91"/>
        <v>#N/A</v>
      </c>
      <c r="Q133" s="152" t="e">
        <f t="shared" si="91"/>
        <v>#N/A</v>
      </c>
      <c r="R133" s="152" t="e">
        <f t="shared" si="91"/>
        <v>#N/A</v>
      </c>
      <c r="S133" s="152" t="e">
        <f t="shared" si="91"/>
        <v>#N/A</v>
      </c>
      <c r="T133" s="152" t="e">
        <f t="shared" si="91"/>
        <v>#N/A</v>
      </c>
      <c r="U133" s="152" t="e">
        <f t="shared" si="91"/>
        <v>#N/A</v>
      </c>
      <c r="V133" s="152" t="e">
        <f t="shared" si="91"/>
        <v>#N/A</v>
      </c>
      <c r="W133" s="152" t="e">
        <f t="shared" si="91"/>
        <v>#N/A</v>
      </c>
      <c r="X133" s="152" t="e">
        <f t="shared" si="91"/>
        <v>#N/A</v>
      </c>
      <c r="Y133" s="152" t="e">
        <f t="shared" si="91"/>
        <v>#N/A</v>
      </c>
      <c r="Z133" s="152" t="e">
        <f t="shared" si="91"/>
        <v>#N/A</v>
      </c>
      <c r="AA133" s="152" t="e">
        <f t="shared" si="91"/>
        <v>#N/A</v>
      </c>
      <c r="AB133" s="152" t="e">
        <f t="shared" si="91"/>
        <v>#N/A</v>
      </c>
      <c r="AC133" s="152" t="e">
        <f t="shared" si="91"/>
        <v>#N/A</v>
      </c>
      <c r="AD133" s="152" t="e">
        <f t="shared" si="91"/>
        <v>#N/A</v>
      </c>
      <c r="AE133" s="152" t="e">
        <f t="shared" si="91"/>
        <v>#N/A</v>
      </c>
      <c r="AF133" s="152" t="e">
        <f t="shared" si="91"/>
        <v>#N/A</v>
      </c>
      <c r="AG133" s="152" t="e">
        <f t="shared" si="91"/>
        <v>#N/A</v>
      </c>
      <c r="AH133" s="152" t="e">
        <f t="shared" si="91"/>
        <v>#N/A</v>
      </c>
      <c r="AI133" s="152" t="e">
        <f t="shared" si="91"/>
        <v>#N/A</v>
      </c>
      <c r="AJ133" s="152" t="e">
        <f t="shared" si="91"/>
        <v>#N/A</v>
      </c>
      <c r="AK133" s="152" t="e">
        <f t="shared" si="91"/>
        <v>#N/A</v>
      </c>
      <c r="AL133" s="152" t="e">
        <f t="shared" si="91"/>
        <v>#N/A</v>
      </c>
      <c r="AM133" s="152" t="e">
        <f t="shared" si="91"/>
        <v>#N/A</v>
      </c>
    </row>
    <row r="134" spans="2:39" ht="14.25" customHeight="1" outlineLevel="1" x14ac:dyDescent="0.25">
      <c r="B134" s="84" t="str">
        <f t="shared" ref="B134:C134" si="92">+B51</f>
        <v>Cruise</v>
      </c>
      <c r="C134" s="84" t="str">
        <f t="shared" si="92"/>
        <v>(GT) 100,000 - 149,999</v>
      </c>
      <c r="D134" s="152" t="e">
        <f t="shared" ref="D134:AM134" si="93">+D133</f>
        <v>#N/A</v>
      </c>
      <c r="E134" s="152" t="e">
        <f t="shared" si="93"/>
        <v>#N/A</v>
      </c>
      <c r="F134" s="152" t="e">
        <f t="shared" si="93"/>
        <v>#N/A</v>
      </c>
      <c r="G134" s="152" t="e">
        <f t="shared" si="93"/>
        <v>#N/A</v>
      </c>
      <c r="H134" s="152" t="e">
        <f t="shared" si="93"/>
        <v>#N/A</v>
      </c>
      <c r="I134" s="152" t="e">
        <f t="shared" si="93"/>
        <v>#N/A</v>
      </c>
      <c r="J134" s="152" t="e">
        <f t="shared" si="93"/>
        <v>#N/A</v>
      </c>
      <c r="K134" s="152" t="e">
        <f t="shared" si="93"/>
        <v>#N/A</v>
      </c>
      <c r="L134" s="152" t="e">
        <f t="shared" si="93"/>
        <v>#N/A</v>
      </c>
      <c r="M134" s="152" t="e">
        <f t="shared" si="93"/>
        <v>#N/A</v>
      </c>
      <c r="N134" s="152" t="e">
        <f t="shared" si="93"/>
        <v>#N/A</v>
      </c>
      <c r="O134" s="152" t="e">
        <f t="shared" si="93"/>
        <v>#N/A</v>
      </c>
      <c r="P134" s="152" t="e">
        <f t="shared" si="93"/>
        <v>#N/A</v>
      </c>
      <c r="Q134" s="152" t="e">
        <f t="shared" si="93"/>
        <v>#N/A</v>
      </c>
      <c r="R134" s="152" t="e">
        <f t="shared" si="93"/>
        <v>#N/A</v>
      </c>
      <c r="S134" s="152" t="e">
        <f t="shared" si="93"/>
        <v>#N/A</v>
      </c>
      <c r="T134" s="152" t="e">
        <f t="shared" si="93"/>
        <v>#N/A</v>
      </c>
      <c r="U134" s="152" t="e">
        <f t="shared" si="93"/>
        <v>#N/A</v>
      </c>
      <c r="V134" s="152" t="e">
        <f t="shared" si="93"/>
        <v>#N/A</v>
      </c>
      <c r="W134" s="152" t="e">
        <f t="shared" si="93"/>
        <v>#N/A</v>
      </c>
      <c r="X134" s="152" t="e">
        <f t="shared" si="93"/>
        <v>#N/A</v>
      </c>
      <c r="Y134" s="152" t="e">
        <f t="shared" si="93"/>
        <v>#N/A</v>
      </c>
      <c r="Z134" s="152" t="e">
        <f t="shared" si="93"/>
        <v>#N/A</v>
      </c>
      <c r="AA134" s="152" t="e">
        <f t="shared" si="93"/>
        <v>#N/A</v>
      </c>
      <c r="AB134" s="152" t="e">
        <f t="shared" si="93"/>
        <v>#N/A</v>
      </c>
      <c r="AC134" s="152" t="e">
        <f t="shared" si="93"/>
        <v>#N/A</v>
      </c>
      <c r="AD134" s="152" t="e">
        <f t="shared" si="93"/>
        <v>#N/A</v>
      </c>
      <c r="AE134" s="152" t="e">
        <f t="shared" si="93"/>
        <v>#N/A</v>
      </c>
      <c r="AF134" s="152" t="e">
        <f t="shared" si="93"/>
        <v>#N/A</v>
      </c>
      <c r="AG134" s="152" t="e">
        <f t="shared" si="93"/>
        <v>#N/A</v>
      </c>
      <c r="AH134" s="152" t="e">
        <f t="shared" si="93"/>
        <v>#N/A</v>
      </c>
      <c r="AI134" s="152" t="e">
        <f t="shared" si="93"/>
        <v>#N/A</v>
      </c>
      <c r="AJ134" s="152" t="e">
        <f t="shared" si="93"/>
        <v>#N/A</v>
      </c>
      <c r="AK134" s="152" t="e">
        <f t="shared" si="93"/>
        <v>#N/A</v>
      </c>
      <c r="AL134" s="152" t="e">
        <f t="shared" si="93"/>
        <v>#N/A</v>
      </c>
      <c r="AM134" s="152" t="e">
        <f t="shared" si="93"/>
        <v>#N/A</v>
      </c>
    </row>
    <row r="135" spans="2:39" ht="14.25" customHeight="1" outlineLevel="1" x14ac:dyDescent="0.25">
      <c r="B135" s="84" t="str">
        <f t="shared" ref="B135:C135" si="94">+B52</f>
        <v>Cruise</v>
      </c>
      <c r="C135" s="84" t="str">
        <f t="shared" si="94"/>
        <v>(GT) &gt;150,000</v>
      </c>
      <c r="D135" s="152" t="e">
        <f t="shared" ref="D135:AM135" si="95">+D134</f>
        <v>#N/A</v>
      </c>
      <c r="E135" s="152" t="e">
        <f t="shared" si="95"/>
        <v>#N/A</v>
      </c>
      <c r="F135" s="152" t="e">
        <f t="shared" si="95"/>
        <v>#N/A</v>
      </c>
      <c r="G135" s="152" t="e">
        <f t="shared" si="95"/>
        <v>#N/A</v>
      </c>
      <c r="H135" s="152" t="e">
        <f t="shared" si="95"/>
        <v>#N/A</v>
      </c>
      <c r="I135" s="152" t="e">
        <f t="shared" si="95"/>
        <v>#N/A</v>
      </c>
      <c r="J135" s="152" t="e">
        <f t="shared" si="95"/>
        <v>#N/A</v>
      </c>
      <c r="K135" s="152" t="e">
        <f t="shared" si="95"/>
        <v>#N/A</v>
      </c>
      <c r="L135" s="152" t="e">
        <f t="shared" si="95"/>
        <v>#N/A</v>
      </c>
      <c r="M135" s="152" t="e">
        <f t="shared" si="95"/>
        <v>#N/A</v>
      </c>
      <c r="N135" s="152" t="e">
        <f t="shared" si="95"/>
        <v>#N/A</v>
      </c>
      <c r="O135" s="152" t="e">
        <f t="shared" si="95"/>
        <v>#N/A</v>
      </c>
      <c r="P135" s="152" t="e">
        <f t="shared" si="95"/>
        <v>#N/A</v>
      </c>
      <c r="Q135" s="152" t="e">
        <f t="shared" si="95"/>
        <v>#N/A</v>
      </c>
      <c r="R135" s="152" t="e">
        <f t="shared" si="95"/>
        <v>#N/A</v>
      </c>
      <c r="S135" s="152" t="e">
        <f t="shared" si="95"/>
        <v>#N/A</v>
      </c>
      <c r="T135" s="152" t="e">
        <f t="shared" si="95"/>
        <v>#N/A</v>
      </c>
      <c r="U135" s="152" t="e">
        <f t="shared" si="95"/>
        <v>#N/A</v>
      </c>
      <c r="V135" s="152" t="e">
        <f t="shared" si="95"/>
        <v>#N/A</v>
      </c>
      <c r="W135" s="152" t="e">
        <f t="shared" si="95"/>
        <v>#N/A</v>
      </c>
      <c r="X135" s="152" t="e">
        <f t="shared" si="95"/>
        <v>#N/A</v>
      </c>
      <c r="Y135" s="152" t="e">
        <f t="shared" si="95"/>
        <v>#N/A</v>
      </c>
      <c r="Z135" s="152" t="e">
        <f t="shared" si="95"/>
        <v>#N/A</v>
      </c>
      <c r="AA135" s="152" t="e">
        <f t="shared" si="95"/>
        <v>#N/A</v>
      </c>
      <c r="AB135" s="152" t="e">
        <f t="shared" si="95"/>
        <v>#N/A</v>
      </c>
      <c r="AC135" s="152" t="e">
        <f t="shared" si="95"/>
        <v>#N/A</v>
      </c>
      <c r="AD135" s="152" t="e">
        <f t="shared" si="95"/>
        <v>#N/A</v>
      </c>
      <c r="AE135" s="152" t="e">
        <f t="shared" si="95"/>
        <v>#N/A</v>
      </c>
      <c r="AF135" s="152" t="e">
        <f t="shared" si="95"/>
        <v>#N/A</v>
      </c>
      <c r="AG135" s="152" t="e">
        <f t="shared" si="95"/>
        <v>#N/A</v>
      </c>
      <c r="AH135" s="152" t="e">
        <f t="shared" si="95"/>
        <v>#N/A</v>
      </c>
      <c r="AI135" s="152" t="e">
        <f t="shared" si="95"/>
        <v>#N/A</v>
      </c>
      <c r="AJ135" s="152" t="e">
        <f t="shared" si="95"/>
        <v>#N/A</v>
      </c>
      <c r="AK135" s="152" t="e">
        <f t="shared" si="95"/>
        <v>#N/A</v>
      </c>
      <c r="AL135" s="152" t="e">
        <f t="shared" si="95"/>
        <v>#N/A</v>
      </c>
      <c r="AM135" s="152" t="e">
        <f t="shared" si="95"/>
        <v>#N/A</v>
      </c>
    </row>
    <row r="136" spans="2:39" ht="14.25" customHeight="1" outlineLevel="1" x14ac:dyDescent="0.25">
      <c r="B136" s="84" t="str">
        <f t="shared" ref="B136:C136" si="96">+B53</f>
        <v>Ferry RoRo and Passenger</v>
      </c>
      <c r="C136" s="84" t="str">
        <f t="shared" si="96"/>
        <v>(GT) 0 - 1,999</v>
      </c>
      <c r="D136" s="152" t="e">
        <f t="shared" ref="D136:AM136" si="97">+D135</f>
        <v>#N/A</v>
      </c>
      <c r="E136" s="152" t="e">
        <f t="shared" si="97"/>
        <v>#N/A</v>
      </c>
      <c r="F136" s="152" t="e">
        <f t="shared" si="97"/>
        <v>#N/A</v>
      </c>
      <c r="G136" s="152" t="e">
        <f t="shared" si="97"/>
        <v>#N/A</v>
      </c>
      <c r="H136" s="152" t="e">
        <f t="shared" si="97"/>
        <v>#N/A</v>
      </c>
      <c r="I136" s="152" t="e">
        <f t="shared" si="97"/>
        <v>#N/A</v>
      </c>
      <c r="J136" s="152" t="e">
        <f t="shared" si="97"/>
        <v>#N/A</v>
      </c>
      <c r="K136" s="152" t="e">
        <f t="shared" si="97"/>
        <v>#N/A</v>
      </c>
      <c r="L136" s="152" t="e">
        <f t="shared" si="97"/>
        <v>#N/A</v>
      </c>
      <c r="M136" s="152" t="e">
        <f t="shared" si="97"/>
        <v>#N/A</v>
      </c>
      <c r="N136" s="152" t="e">
        <f t="shared" si="97"/>
        <v>#N/A</v>
      </c>
      <c r="O136" s="152" t="e">
        <f t="shared" si="97"/>
        <v>#N/A</v>
      </c>
      <c r="P136" s="152" t="e">
        <f t="shared" si="97"/>
        <v>#N/A</v>
      </c>
      <c r="Q136" s="152" t="e">
        <f t="shared" si="97"/>
        <v>#N/A</v>
      </c>
      <c r="R136" s="152" t="e">
        <f t="shared" si="97"/>
        <v>#N/A</v>
      </c>
      <c r="S136" s="152" t="e">
        <f t="shared" si="97"/>
        <v>#N/A</v>
      </c>
      <c r="T136" s="152" t="e">
        <f t="shared" si="97"/>
        <v>#N/A</v>
      </c>
      <c r="U136" s="152" t="e">
        <f t="shared" si="97"/>
        <v>#N/A</v>
      </c>
      <c r="V136" s="152" t="e">
        <f t="shared" si="97"/>
        <v>#N/A</v>
      </c>
      <c r="W136" s="152" t="e">
        <f t="shared" si="97"/>
        <v>#N/A</v>
      </c>
      <c r="X136" s="152" t="e">
        <f t="shared" si="97"/>
        <v>#N/A</v>
      </c>
      <c r="Y136" s="152" t="e">
        <f t="shared" si="97"/>
        <v>#N/A</v>
      </c>
      <c r="Z136" s="152" t="e">
        <f t="shared" si="97"/>
        <v>#N/A</v>
      </c>
      <c r="AA136" s="152" t="e">
        <f t="shared" si="97"/>
        <v>#N/A</v>
      </c>
      <c r="AB136" s="152" t="e">
        <f t="shared" si="97"/>
        <v>#N/A</v>
      </c>
      <c r="AC136" s="152" t="e">
        <f t="shared" si="97"/>
        <v>#N/A</v>
      </c>
      <c r="AD136" s="152" t="e">
        <f t="shared" si="97"/>
        <v>#N/A</v>
      </c>
      <c r="AE136" s="152" t="e">
        <f t="shared" si="97"/>
        <v>#N/A</v>
      </c>
      <c r="AF136" s="152" t="e">
        <f t="shared" si="97"/>
        <v>#N/A</v>
      </c>
      <c r="AG136" s="152" t="e">
        <f t="shared" si="97"/>
        <v>#N/A</v>
      </c>
      <c r="AH136" s="152" t="e">
        <f t="shared" si="97"/>
        <v>#N/A</v>
      </c>
      <c r="AI136" s="152" t="e">
        <f t="shared" si="97"/>
        <v>#N/A</v>
      </c>
      <c r="AJ136" s="152" t="e">
        <f t="shared" si="97"/>
        <v>#N/A</v>
      </c>
      <c r="AK136" s="152" t="e">
        <f t="shared" si="97"/>
        <v>#N/A</v>
      </c>
      <c r="AL136" s="152" t="e">
        <f t="shared" si="97"/>
        <v>#N/A</v>
      </c>
      <c r="AM136" s="152" t="e">
        <f t="shared" si="97"/>
        <v>#N/A</v>
      </c>
    </row>
    <row r="137" spans="2:39" ht="14.25" customHeight="1" outlineLevel="1" x14ac:dyDescent="0.25">
      <c r="B137" s="84" t="str">
        <f t="shared" ref="B137:C137" si="98">+B54</f>
        <v>Ferry RoRo and Passenger</v>
      </c>
      <c r="C137" s="84" t="str">
        <f t="shared" si="98"/>
        <v>(GT) 2,000 - 4,999</v>
      </c>
      <c r="D137" s="152" t="e">
        <f t="shared" ref="D137:AM137" si="99">+D136</f>
        <v>#N/A</v>
      </c>
      <c r="E137" s="152" t="e">
        <f t="shared" si="99"/>
        <v>#N/A</v>
      </c>
      <c r="F137" s="152" t="e">
        <f t="shared" si="99"/>
        <v>#N/A</v>
      </c>
      <c r="G137" s="152" t="e">
        <f t="shared" si="99"/>
        <v>#N/A</v>
      </c>
      <c r="H137" s="152" t="e">
        <f t="shared" si="99"/>
        <v>#N/A</v>
      </c>
      <c r="I137" s="152" t="e">
        <f t="shared" si="99"/>
        <v>#N/A</v>
      </c>
      <c r="J137" s="152" t="e">
        <f t="shared" si="99"/>
        <v>#N/A</v>
      </c>
      <c r="K137" s="152" t="e">
        <f t="shared" si="99"/>
        <v>#N/A</v>
      </c>
      <c r="L137" s="152" t="e">
        <f t="shared" si="99"/>
        <v>#N/A</v>
      </c>
      <c r="M137" s="152" t="e">
        <f t="shared" si="99"/>
        <v>#N/A</v>
      </c>
      <c r="N137" s="152" t="e">
        <f t="shared" si="99"/>
        <v>#N/A</v>
      </c>
      <c r="O137" s="152" t="e">
        <f t="shared" si="99"/>
        <v>#N/A</v>
      </c>
      <c r="P137" s="152" t="e">
        <f t="shared" si="99"/>
        <v>#N/A</v>
      </c>
      <c r="Q137" s="152" t="e">
        <f t="shared" si="99"/>
        <v>#N/A</v>
      </c>
      <c r="R137" s="152" t="e">
        <f t="shared" si="99"/>
        <v>#N/A</v>
      </c>
      <c r="S137" s="152" t="e">
        <f t="shared" si="99"/>
        <v>#N/A</v>
      </c>
      <c r="T137" s="152" t="e">
        <f t="shared" si="99"/>
        <v>#N/A</v>
      </c>
      <c r="U137" s="152" t="e">
        <f t="shared" si="99"/>
        <v>#N/A</v>
      </c>
      <c r="V137" s="152" t="e">
        <f t="shared" si="99"/>
        <v>#N/A</v>
      </c>
      <c r="W137" s="152" t="e">
        <f t="shared" si="99"/>
        <v>#N/A</v>
      </c>
      <c r="X137" s="152" t="e">
        <f t="shared" si="99"/>
        <v>#N/A</v>
      </c>
      <c r="Y137" s="152" t="e">
        <f t="shared" si="99"/>
        <v>#N/A</v>
      </c>
      <c r="Z137" s="152" t="e">
        <f t="shared" si="99"/>
        <v>#N/A</v>
      </c>
      <c r="AA137" s="152" t="e">
        <f t="shared" si="99"/>
        <v>#N/A</v>
      </c>
      <c r="AB137" s="152" t="e">
        <f t="shared" si="99"/>
        <v>#N/A</v>
      </c>
      <c r="AC137" s="152" t="e">
        <f t="shared" si="99"/>
        <v>#N/A</v>
      </c>
      <c r="AD137" s="152" t="e">
        <f t="shared" si="99"/>
        <v>#N/A</v>
      </c>
      <c r="AE137" s="152" t="e">
        <f t="shared" si="99"/>
        <v>#N/A</v>
      </c>
      <c r="AF137" s="152" t="e">
        <f t="shared" si="99"/>
        <v>#N/A</v>
      </c>
      <c r="AG137" s="152" t="e">
        <f t="shared" si="99"/>
        <v>#N/A</v>
      </c>
      <c r="AH137" s="152" t="e">
        <f t="shared" si="99"/>
        <v>#N/A</v>
      </c>
      <c r="AI137" s="152" t="e">
        <f t="shared" si="99"/>
        <v>#N/A</v>
      </c>
      <c r="AJ137" s="152" t="e">
        <f t="shared" si="99"/>
        <v>#N/A</v>
      </c>
      <c r="AK137" s="152" t="e">
        <f t="shared" si="99"/>
        <v>#N/A</v>
      </c>
      <c r="AL137" s="152" t="e">
        <f t="shared" si="99"/>
        <v>#N/A</v>
      </c>
      <c r="AM137" s="152" t="e">
        <f t="shared" si="99"/>
        <v>#N/A</v>
      </c>
    </row>
    <row r="138" spans="2:39" ht="14.25" customHeight="1" outlineLevel="1" x14ac:dyDescent="0.25">
      <c r="B138" s="84" t="str">
        <f t="shared" ref="B138:C138" si="100">+B55</f>
        <v>Ferry RoRo and Passenger</v>
      </c>
      <c r="C138" s="84" t="str">
        <f t="shared" si="100"/>
        <v>(GT) 5,000 - 9,999</v>
      </c>
      <c r="D138" s="152" t="e">
        <f t="shared" ref="D138:AM138" si="101">+D137</f>
        <v>#N/A</v>
      </c>
      <c r="E138" s="152" t="e">
        <f t="shared" si="101"/>
        <v>#N/A</v>
      </c>
      <c r="F138" s="152" t="e">
        <f t="shared" si="101"/>
        <v>#N/A</v>
      </c>
      <c r="G138" s="152" t="e">
        <f t="shared" si="101"/>
        <v>#N/A</v>
      </c>
      <c r="H138" s="152" t="e">
        <f t="shared" si="101"/>
        <v>#N/A</v>
      </c>
      <c r="I138" s="152" t="e">
        <f t="shared" si="101"/>
        <v>#N/A</v>
      </c>
      <c r="J138" s="152" t="e">
        <f t="shared" si="101"/>
        <v>#N/A</v>
      </c>
      <c r="K138" s="152" t="e">
        <f t="shared" si="101"/>
        <v>#N/A</v>
      </c>
      <c r="L138" s="152" t="e">
        <f t="shared" si="101"/>
        <v>#N/A</v>
      </c>
      <c r="M138" s="152" t="e">
        <f t="shared" si="101"/>
        <v>#N/A</v>
      </c>
      <c r="N138" s="152" t="e">
        <f t="shared" si="101"/>
        <v>#N/A</v>
      </c>
      <c r="O138" s="152" t="e">
        <f t="shared" si="101"/>
        <v>#N/A</v>
      </c>
      <c r="P138" s="152" t="e">
        <f t="shared" si="101"/>
        <v>#N/A</v>
      </c>
      <c r="Q138" s="152" t="e">
        <f t="shared" si="101"/>
        <v>#N/A</v>
      </c>
      <c r="R138" s="152" t="e">
        <f t="shared" si="101"/>
        <v>#N/A</v>
      </c>
      <c r="S138" s="152" t="e">
        <f t="shared" si="101"/>
        <v>#N/A</v>
      </c>
      <c r="T138" s="152" t="e">
        <f t="shared" si="101"/>
        <v>#N/A</v>
      </c>
      <c r="U138" s="152" t="e">
        <f t="shared" si="101"/>
        <v>#N/A</v>
      </c>
      <c r="V138" s="152" t="e">
        <f t="shared" si="101"/>
        <v>#N/A</v>
      </c>
      <c r="W138" s="152" t="e">
        <f t="shared" si="101"/>
        <v>#N/A</v>
      </c>
      <c r="X138" s="152" t="e">
        <f t="shared" si="101"/>
        <v>#N/A</v>
      </c>
      <c r="Y138" s="152" t="e">
        <f t="shared" si="101"/>
        <v>#N/A</v>
      </c>
      <c r="Z138" s="152" t="e">
        <f t="shared" si="101"/>
        <v>#N/A</v>
      </c>
      <c r="AA138" s="152" t="e">
        <f t="shared" si="101"/>
        <v>#N/A</v>
      </c>
      <c r="AB138" s="152" t="e">
        <f t="shared" si="101"/>
        <v>#N/A</v>
      </c>
      <c r="AC138" s="152" t="e">
        <f t="shared" si="101"/>
        <v>#N/A</v>
      </c>
      <c r="AD138" s="152" t="e">
        <f t="shared" si="101"/>
        <v>#N/A</v>
      </c>
      <c r="AE138" s="152" t="e">
        <f t="shared" si="101"/>
        <v>#N/A</v>
      </c>
      <c r="AF138" s="152" t="e">
        <f t="shared" si="101"/>
        <v>#N/A</v>
      </c>
      <c r="AG138" s="152" t="e">
        <f t="shared" si="101"/>
        <v>#N/A</v>
      </c>
      <c r="AH138" s="152" t="e">
        <f t="shared" si="101"/>
        <v>#N/A</v>
      </c>
      <c r="AI138" s="152" t="e">
        <f t="shared" si="101"/>
        <v>#N/A</v>
      </c>
      <c r="AJ138" s="152" t="e">
        <f t="shared" si="101"/>
        <v>#N/A</v>
      </c>
      <c r="AK138" s="152" t="e">
        <f t="shared" si="101"/>
        <v>#N/A</v>
      </c>
      <c r="AL138" s="152" t="e">
        <f t="shared" si="101"/>
        <v>#N/A</v>
      </c>
      <c r="AM138" s="152" t="e">
        <f t="shared" si="101"/>
        <v>#N/A</v>
      </c>
    </row>
    <row r="139" spans="2:39" ht="14.25" customHeight="1" outlineLevel="1" x14ac:dyDescent="0.25">
      <c r="B139" s="84" t="str">
        <f t="shared" ref="B139:C139" si="102">+B56</f>
        <v>Ferry RoRo and Passenger</v>
      </c>
      <c r="C139" s="84" t="str">
        <f t="shared" si="102"/>
        <v>(GT) 10,000 - 19,999</v>
      </c>
      <c r="D139" s="152" t="e">
        <f t="shared" ref="D139:AM139" si="103">+D138</f>
        <v>#N/A</v>
      </c>
      <c r="E139" s="152" t="e">
        <f t="shared" si="103"/>
        <v>#N/A</v>
      </c>
      <c r="F139" s="152" t="e">
        <f t="shared" si="103"/>
        <v>#N/A</v>
      </c>
      <c r="G139" s="152" t="e">
        <f t="shared" si="103"/>
        <v>#N/A</v>
      </c>
      <c r="H139" s="152" t="e">
        <f t="shared" si="103"/>
        <v>#N/A</v>
      </c>
      <c r="I139" s="152" t="e">
        <f t="shared" si="103"/>
        <v>#N/A</v>
      </c>
      <c r="J139" s="152" t="e">
        <f t="shared" si="103"/>
        <v>#N/A</v>
      </c>
      <c r="K139" s="152" t="e">
        <f t="shared" si="103"/>
        <v>#N/A</v>
      </c>
      <c r="L139" s="152" t="e">
        <f t="shared" si="103"/>
        <v>#N/A</v>
      </c>
      <c r="M139" s="152" t="e">
        <f t="shared" si="103"/>
        <v>#N/A</v>
      </c>
      <c r="N139" s="152" t="e">
        <f t="shared" si="103"/>
        <v>#N/A</v>
      </c>
      <c r="O139" s="152" t="e">
        <f t="shared" si="103"/>
        <v>#N/A</v>
      </c>
      <c r="P139" s="152" t="e">
        <f t="shared" si="103"/>
        <v>#N/A</v>
      </c>
      <c r="Q139" s="152" t="e">
        <f t="shared" si="103"/>
        <v>#N/A</v>
      </c>
      <c r="R139" s="152" t="e">
        <f t="shared" si="103"/>
        <v>#N/A</v>
      </c>
      <c r="S139" s="152" t="e">
        <f t="shared" si="103"/>
        <v>#N/A</v>
      </c>
      <c r="T139" s="152" t="e">
        <f t="shared" si="103"/>
        <v>#N/A</v>
      </c>
      <c r="U139" s="152" t="e">
        <f t="shared" si="103"/>
        <v>#N/A</v>
      </c>
      <c r="V139" s="152" t="e">
        <f t="shared" si="103"/>
        <v>#N/A</v>
      </c>
      <c r="W139" s="152" t="e">
        <f t="shared" si="103"/>
        <v>#N/A</v>
      </c>
      <c r="X139" s="152" t="e">
        <f t="shared" si="103"/>
        <v>#N/A</v>
      </c>
      <c r="Y139" s="152" t="e">
        <f t="shared" si="103"/>
        <v>#N/A</v>
      </c>
      <c r="Z139" s="152" t="e">
        <f t="shared" si="103"/>
        <v>#N/A</v>
      </c>
      <c r="AA139" s="152" t="e">
        <f t="shared" si="103"/>
        <v>#N/A</v>
      </c>
      <c r="AB139" s="152" t="e">
        <f t="shared" si="103"/>
        <v>#N/A</v>
      </c>
      <c r="AC139" s="152" t="e">
        <f t="shared" si="103"/>
        <v>#N/A</v>
      </c>
      <c r="AD139" s="152" t="e">
        <f t="shared" si="103"/>
        <v>#N/A</v>
      </c>
      <c r="AE139" s="152" t="e">
        <f t="shared" si="103"/>
        <v>#N/A</v>
      </c>
      <c r="AF139" s="152" t="e">
        <f t="shared" si="103"/>
        <v>#N/A</v>
      </c>
      <c r="AG139" s="152" t="e">
        <f t="shared" si="103"/>
        <v>#N/A</v>
      </c>
      <c r="AH139" s="152" t="e">
        <f t="shared" si="103"/>
        <v>#N/A</v>
      </c>
      <c r="AI139" s="152" t="e">
        <f t="shared" si="103"/>
        <v>#N/A</v>
      </c>
      <c r="AJ139" s="152" t="e">
        <f t="shared" si="103"/>
        <v>#N/A</v>
      </c>
      <c r="AK139" s="152" t="e">
        <f t="shared" si="103"/>
        <v>#N/A</v>
      </c>
      <c r="AL139" s="152" t="e">
        <f t="shared" si="103"/>
        <v>#N/A</v>
      </c>
      <c r="AM139" s="152" t="e">
        <f t="shared" si="103"/>
        <v>#N/A</v>
      </c>
    </row>
    <row r="140" spans="2:39" ht="14.25" customHeight="1" outlineLevel="1" x14ac:dyDescent="0.25">
      <c r="B140" s="84" t="str">
        <f t="shared" ref="B140:C140" si="104">+B57</f>
        <v>Ferry RoRo and Passenger</v>
      </c>
      <c r="C140" s="84" t="str">
        <f t="shared" si="104"/>
        <v>(GT) &gt;20,000</v>
      </c>
      <c r="D140" s="152" t="e">
        <f t="shared" ref="D140:AM140" si="105">+D139</f>
        <v>#N/A</v>
      </c>
      <c r="E140" s="152" t="e">
        <f t="shared" si="105"/>
        <v>#N/A</v>
      </c>
      <c r="F140" s="152" t="e">
        <f t="shared" si="105"/>
        <v>#N/A</v>
      </c>
      <c r="G140" s="152" t="e">
        <f t="shared" si="105"/>
        <v>#N/A</v>
      </c>
      <c r="H140" s="152" t="e">
        <f t="shared" si="105"/>
        <v>#N/A</v>
      </c>
      <c r="I140" s="152" t="e">
        <f t="shared" si="105"/>
        <v>#N/A</v>
      </c>
      <c r="J140" s="152" t="e">
        <f t="shared" si="105"/>
        <v>#N/A</v>
      </c>
      <c r="K140" s="152" t="e">
        <f t="shared" si="105"/>
        <v>#N/A</v>
      </c>
      <c r="L140" s="152" t="e">
        <f t="shared" si="105"/>
        <v>#N/A</v>
      </c>
      <c r="M140" s="152" t="e">
        <f t="shared" si="105"/>
        <v>#N/A</v>
      </c>
      <c r="N140" s="152" t="e">
        <f t="shared" si="105"/>
        <v>#N/A</v>
      </c>
      <c r="O140" s="152" t="e">
        <f t="shared" si="105"/>
        <v>#N/A</v>
      </c>
      <c r="P140" s="152" t="e">
        <f t="shared" si="105"/>
        <v>#N/A</v>
      </c>
      <c r="Q140" s="152" t="e">
        <f t="shared" si="105"/>
        <v>#N/A</v>
      </c>
      <c r="R140" s="152" t="e">
        <f t="shared" si="105"/>
        <v>#N/A</v>
      </c>
      <c r="S140" s="152" t="e">
        <f t="shared" si="105"/>
        <v>#N/A</v>
      </c>
      <c r="T140" s="152" t="e">
        <f t="shared" si="105"/>
        <v>#N/A</v>
      </c>
      <c r="U140" s="152" t="e">
        <f t="shared" si="105"/>
        <v>#N/A</v>
      </c>
      <c r="V140" s="152" t="e">
        <f t="shared" si="105"/>
        <v>#N/A</v>
      </c>
      <c r="W140" s="152" t="e">
        <f t="shared" si="105"/>
        <v>#N/A</v>
      </c>
      <c r="X140" s="152" t="e">
        <f t="shared" si="105"/>
        <v>#N/A</v>
      </c>
      <c r="Y140" s="152" t="e">
        <f t="shared" si="105"/>
        <v>#N/A</v>
      </c>
      <c r="Z140" s="152" t="e">
        <f t="shared" si="105"/>
        <v>#N/A</v>
      </c>
      <c r="AA140" s="152" t="e">
        <f t="shared" si="105"/>
        <v>#N/A</v>
      </c>
      <c r="AB140" s="152" t="e">
        <f t="shared" si="105"/>
        <v>#N/A</v>
      </c>
      <c r="AC140" s="152" t="e">
        <f t="shared" si="105"/>
        <v>#N/A</v>
      </c>
      <c r="AD140" s="152" t="e">
        <f t="shared" si="105"/>
        <v>#N/A</v>
      </c>
      <c r="AE140" s="152" t="e">
        <f t="shared" si="105"/>
        <v>#N/A</v>
      </c>
      <c r="AF140" s="152" t="e">
        <f t="shared" si="105"/>
        <v>#N/A</v>
      </c>
      <c r="AG140" s="152" t="e">
        <f t="shared" si="105"/>
        <v>#N/A</v>
      </c>
      <c r="AH140" s="152" t="e">
        <f t="shared" si="105"/>
        <v>#N/A</v>
      </c>
      <c r="AI140" s="152" t="e">
        <f t="shared" si="105"/>
        <v>#N/A</v>
      </c>
      <c r="AJ140" s="152" t="e">
        <f t="shared" si="105"/>
        <v>#N/A</v>
      </c>
      <c r="AK140" s="152" t="e">
        <f t="shared" si="105"/>
        <v>#N/A</v>
      </c>
      <c r="AL140" s="152" t="e">
        <f t="shared" si="105"/>
        <v>#N/A</v>
      </c>
      <c r="AM140" s="152" t="e">
        <f t="shared" si="105"/>
        <v>#N/A</v>
      </c>
    </row>
    <row r="141" spans="2:39" ht="14.25" customHeight="1" outlineLevel="1" x14ac:dyDescent="0.25">
      <c r="B141" s="84" t="str">
        <f t="shared" ref="B141:C141" si="106">+B58</f>
        <v>Refrigerated Bulk</v>
      </c>
      <c r="C141" s="84" t="str">
        <f t="shared" si="106"/>
        <v>(DWT) 0 - 1,999</v>
      </c>
      <c r="D141" s="152" t="e">
        <f t="shared" ref="D141:AM141" si="107">+D140</f>
        <v>#N/A</v>
      </c>
      <c r="E141" s="152" t="e">
        <f t="shared" si="107"/>
        <v>#N/A</v>
      </c>
      <c r="F141" s="152" t="e">
        <f t="shared" si="107"/>
        <v>#N/A</v>
      </c>
      <c r="G141" s="152" t="e">
        <f t="shared" si="107"/>
        <v>#N/A</v>
      </c>
      <c r="H141" s="152" t="e">
        <f t="shared" si="107"/>
        <v>#N/A</v>
      </c>
      <c r="I141" s="152" t="e">
        <f t="shared" si="107"/>
        <v>#N/A</v>
      </c>
      <c r="J141" s="152" t="e">
        <f t="shared" si="107"/>
        <v>#N/A</v>
      </c>
      <c r="K141" s="152" t="e">
        <f t="shared" si="107"/>
        <v>#N/A</v>
      </c>
      <c r="L141" s="152" t="e">
        <f t="shared" si="107"/>
        <v>#N/A</v>
      </c>
      <c r="M141" s="152" t="e">
        <f t="shared" si="107"/>
        <v>#N/A</v>
      </c>
      <c r="N141" s="152" t="e">
        <f t="shared" si="107"/>
        <v>#N/A</v>
      </c>
      <c r="O141" s="152" t="e">
        <f t="shared" si="107"/>
        <v>#N/A</v>
      </c>
      <c r="P141" s="152" t="e">
        <f t="shared" si="107"/>
        <v>#N/A</v>
      </c>
      <c r="Q141" s="152" t="e">
        <f t="shared" si="107"/>
        <v>#N/A</v>
      </c>
      <c r="R141" s="152" t="e">
        <f t="shared" si="107"/>
        <v>#N/A</v>
      </c>
      <c r="S141" s="152" t="e">
        <f t="shared" si="107"/>
        <v>#N/A</v>
      </c>
      <c r="T141" s="152" t="e">
        <f t="shared" si="107"/>
        <v>#N/A</v>
      </c>
      <c r="U141" s="152" t="e">
        <f t="shared" si="107"/>
        <v>#N/A</v>
      </c>
      <c r="V141" s="152" t="e">
        <f t="shared" si="107"/>
        <v>#N/A</v>
      </c>
      <c r="W141" s="152" t="e">
        <f t="shared" si="107"/>
        <v>#N/A</v>
      </c>
      <c r="X141" s="152" t="e">
        <f t="shared" si="107"/>
        <v>#N/A</v>
      </c>
      <c r="Y141" s="152" t="e">
        <f t="shared" si="107"/>
        <v>#N/A</v>
      </c>
      <c r="Z141" s="152" t="e">
        <f t="shared" si="107"/>
        <v>#N/A</v>
      </c>
      <c r="AA141" s="152" t="e">
        <f t="shared" si="107"/>
        <v>#N/A</v>
      </c>
      <c r="AB141" s="152" t="e">
        <f t="shared" si="107"/>
        <v>#N/A</v>
      </c>
      <c r="AC141" s="152" t="e">
        <f t="shared" si="107"/>
        <v>#N/A</v>
      </c>
      <c r="AD141" s="152" t="e">
        <f t="shared" si="107"/>
        <v>#N/A</v>
      </c>
      <c r="AE141" s="152" t="e">
        <f t="shared" si="107"/>
        <v>#N/A</v>
      </c>
      <c r="AF141" s="152" t="e">
        <f t="shared" si="107"/>
        <v>#N/A</v>
      </c>
      <c r="AG141" s="152" t="e">
        <f t="shared" si="107"/>
        <v>#N/A</v>
      </c>
      <c r="AH141" s="152" t="e">
        <f t="shared" si="107"/>
        <v>#N/A</v>
      </c>
      <c r="AI141" s="152" t="e">
        <f t="shared" si="107"/>
        <v>#N/A</v>
      </c>
      <c r="AJ141" s="152" t="e">
        <f t="shared" si="107"/>
        <v>#N/A</v>
      </c>
      <c r="AK141" s="152" t="e">
        <f t="shared" si="107"/>
        <v>#N/A</v>
      </c>
      <c r="AL141" s="152" t="e">
        <f t="shared" si="107"/>
        <v>#N/A</v>
      </c>
      <c r="AM141" s="152" t="e">
        <f t="shared" si="107"/>
        <v>#N/A</v>
      </c>
    </row>
    <row r="142" spans="2:39" ht="14.25" customHeight="1" outlineLevel="1" x14ac:dyDescent="0.25">
      <c r="B142" s="84" t="str">
        <f t="shared" ref="B142:C142" si="108">+B59</f>
        <v>Refrigerated Bulk</v>
      </c>
      <c r="C142" s="84" t="str">
        <f t="shared" si="108"/>
        <v>(DWT) 2,000 - 5,999</v>
      </c>
      <c r="D142" s="152" t="e">
        <f t="shared" ref="D142:AM142" si="109">+D141</f>
        <v>#N/A</v>
      </c>
      <c r="E142" s="152" t="e">
        <f t="shared" si="109"/>
        <v>#N/A</v>
      </c>
      <c r="F142" s="152" t="e">
        <f t="shared" si="109"/>
        <v>#N/A</v>
      </c>
      <c r="G142" s="152" t="e">
        <f t="shared" si="109"/>
        <v>#N/A</v>
      </c>
      <c r="H142" s="152" t="e">
        <f t="shared" si="109"/>
        <v>#N/A</v>
      </c>
      <c r="I142" s="152" t="e">
        <f t="shared" si="109"/>
        <v>#N/A</v>
      </c>
      <c r="J142" s="152" t="e">
        <f t="shared" si="109"/>
        <v>#N/A</v>
      </c>
      <c r="K142" s="152" t="e">
        <f t="shared" si="109"/>
        <v>#N/A</v>
      </c>
      <c r="L142" s="152" t="e">
        <f t="shared" si="109"/>
        <v>#N/A</v>
      </c>
      <c r="M142" s="152" t="e">
        <f t="shared" si="109"/>
        <v>#N/A</v>
      </c>
      <c r="N142" s="152" t="e">
        <f t="shared" si="109"/>
        <v>#N/A</v>
      </c>
      <c r="O142" s="152" t="e">
        <f t="shared" si="109"/>
        <v>#N/A</v>
      </c>
      <c r="P142" s="152" t="e">
        <f t="shared" si="109"/>
        <v>#N/A</v>
      </c>
      <c r="Q142" s="152" t="e">
        <f t="shared" si="109"/>
        <v>#N/A</v>
      </c>
      <c r="R142" s="152" t="e">
        <f t="shared" si="109"/>
        <v>#N/A</v>
      </c>
      <c r="S142" s="152" t="e">
        <f t="shared" si="109"/>
        <v>#N/A</v>
      </c>
      <c r="T142" s="152" t="e">
        <f t="shared" si="109"/>
        <v>#N/A</v>
      </c>
      <c r="U142" s="152" t="e">
        <f t="shared" si="109"/>
        <v>#N/A</v>
      </c>
      <c r="V142" s="152" t="e">
        <f t="shared" si="109"/>
        <v>#N/A</v>
      </c>
      <c r="W142" s="152" t="e">
        <f t="shared" si="109"/>
        <v>#N/A</v>
      </c>
      <c r="X142" s="152" t="e">
        <f t="shared" si="109"/>
        <v>#N/A</v>
      </c>
      <c r="Y142" s="152" t="e">
        <f t="shared" si="109"/>
        <v>#N/A</v>
      </c>
      <c r="Z142" s="152" t="e">
        <f t="shared" si="109"/>
        <v>#N/A</v>
      </c>
      <c r="AA142" s="152" t="e">
        <f t="shared" si="109"/>
        <v>#N/A</v>
      </c>
      <c r="AB142" s="152" t="e">
        <f t="shared" si="109"/>
        <v>#N/A</v>
      </c>
      <c r="AC142" s="152" t="e">
        <f t="shared" si="109"/>
        <v>#N/A</v>
      </c>
      <c r="AD142" s="152" t="e">
        <f t="shared" si="109"/>
        <v>#N/A</v>
      </c>
      <c r="AE142" s="152" t="e">
        <f t="shared" si="109"/>
        <v>#N/A</v>
      </c>
      <c r="AF142" s="152" t="e">
        <f t="shared" si="109"/>
        <v>#N/A</v>
      </c>
      <c r="AG142" s="152" t="e">
        <f t="shared" si="109"/>
        <v>#N/A</v>
      </c>
      <c r="AH142" s="152" t="e">
        <f t="shared" si="109"/>
        <v>#N/A</v>
      </c>
      <c r="AI142" s="152" t="e">
        <f t="shared" si="109"/>
        <v>#N/A</v>
      </c>
      <c r="AJ142" s="152" t="e">
        <f t="shared" si="109"/>
        <v>#N/A</v>
      </c>
      <c r="AK142" s="152" t="e">
        <f t="shared" si="109"/>
        <v>#N/A</v>
      </c>
      <c r="AL142" s="152" t="e">
        <f t="shared" si="109"/>
        <v>#N/A</v>
      </c>
      <c r="AM142" s="152" t="e">
        <f t="shared" si="109"/>
        <v>#N/A</v>
      </c>
    </row>
    <row r="143" spans="2:39" ht="14.25" customHeight="1" outlineLevel="1" x14ac:dyDescent="0.25">
      <c r="B143" s="84" t="str">
        <f t="shared" ref="B143:C143" si="110">+B60</f>
        <v>Refrigerated Bulk</v>
      </c>
      <c r="C143" s="84" t="str">
        <f t="shared" si="110"/>
        <v>(DWT) 6,000 - 9,999</v>
      </c>
      <c r="D143" s="152" t="e">
        <f t="shared" ref="D143:AM143" si="111">+D142</f>
        <v>#N/A</v>
      </c>
      <c r="E143" s="152" t="e">
        <f t="shared" si="111"/>
        <v>#N/A</v>
      </c>
      <c r="F143" s="152" t="e">
        <f t="shared" si="111"/>
        <v>#N/A</v>
      </c>
      <c r="G143" s="152" t="e">
        <f t="shared" si="111"/>
        <v>#N/A</v>
      </c>
      <c r="H143" s="152" t="e">
        <f t="shared" si="111"/>
        <v>#N/A</v>
      </c>
      <c r="I143" s="152" t="e">
        <f t="shared" si="111"/>
        <v>#N/A</v>
      </c>
      <c r="J143" s="152" t="e">
        <f t="shared" si="111"/>
        <v>#N/A</v>
      </c>
      <c r="K143" s="152" t="e">
        <f t="shared" si="111"/>
        <v>#N/A</v>
      </c>
      <c r="L143" s="152" t="e">
        <f t="shared" si="111"/>
        <v>#N/A</v>
      </c>
      <c r="M143" s="152" t="e">
        <f t="shared" si="111"/>
        <v>#N/A</v>
      </c>
      <c r="N143" s="152" t="e">
        <f t="shared" si="111"/>
        <v>#N/A</v>
      </c>
      <c r="O143" s="152" t="e">
        <f t="shared" si="111"/>
        <v>#N/A</v>
      </c>
      <c r="P143" s="152" t="e">
        <f t="shared" si="111"/>
        <v>#N/A</v>
      </c>
      <c r="Q143" s="152" t="e">
        <f t="shared" si="111"/>
        <v>#N/A</v>
      </c>
      <c r="R143" s="152" t="e">
        <f t="shared" si="111"/>
        <v>#N/A</v>
      </c>
      <c r="S143" s="152" t="e">
        <f t="shared" si="111"/>
        <v>#N/A</v>
      </c>
      <c r="T143" s="152" t="e">
        <f t="shared" si="111"/>
        <v>#N/A</v>
      </c>
      <c r="U143" s="152" t="e">
        <f t="shared" si="111"/>
        <v>#N/A</v>
      </c>
      <c r="V143" s="152" t="e">
        <f t="shared" si="111"/>
        <v>#N/A</v>
      </c>
      <c r="W143" s="152" t="e">
        <f t="shared" si="111"/>
        <v>#N/A</v>
      </c>
      <c r="X143" s="152" t="e">
        <f t="shared" si="111"/>
        <v>#N/A</v>
      </c>
      <c r="Y143" s="152" t="e">
        <f t="shared" si="111"/>
        <v>#N/A</v>
      </c>
      <c r="Z143" s="152" t="e">
        <f t="shared" si="111"/>
        <v>#N/A</v>
      </c>
      <c r="AA143" s="152" t="e">
        <f t="shared" si="111"/>
        <v>#N/A</v>
      </c>
      <c r="AB143" s="152" t="e">
        <f t="shared" si="111"/>
        <v>#N/A</v>
      </c>
      <c r="AC143" s="152" t="e">
        <f t="shared" si="111"/>
        <v>#N/A</v>
      </c>
      <c r="AD143" s="152" t="e">
        <f t="shared" si="111"/>
        <v>#N/A</v>
      </c>
      <c r="AE143" s="152" t="e">
        <f t="shared" si="111"/>
        <v>#N/A</v>
      </c>
      <c r="AF143" s="152" t="e">
        <f t="shared" si="111"/>
        <v>#N/A</v>
      </c>
      <c r="AG143" s="152" t="e">
        <f t="shared" si="111"/>
        <v>#N/A</v>
      </c>
      <c r="AH143" s="152" t="e">
        <f t="shared" si="111"/>
        <v>#N/A</v>
      </c>
      <c r="AI143" s="152" t="e">
        <f t="shared" si="111"/>
        <v>#N/A</v>
      </c>
      <c r="AJ143" s="152" t="e">
        <f t="shared" si="111"/>
        <v>#N/A</v>
      </c>
      <c r="AK143" s="152" t="e">
        <f t="shared" si="111"/>
        <v>#N/A</v>
      </c>
      <c r="AL143" s="152" t="e">
        <f t="shared" si="111"/>
        <v>#N/A</v>
      </c>
      <c r="AM143" s="152" t="e">
        <f t="shared" si="111"/>
        <v>#N/A</v>
      </c>
    </row>
    <row r="144" spans="2:39" ht="14.25" customHeight="1" outlineLevel="1" x14ac:dyDescent="0.25">
      <c r="B144" s="84" t="str">
        <f t="shared" ref="B144:C144" si="112">+B61</f>
        <v>Refrigerated Bulk</v>
      </c>
      <c r="C144" s="84" t="str">
        <f t="shared" si="112"/>
        <v>(DWT) &gt;10,000</v>
      </c>
      <c r="D144" s="152" t="e">
        <f t="shared" ref="D144:AM144" si="113">+D143</f>
        <v>#N/A</v>
      </c>
      <c r="E144" s="152" t="e">
        <f t="shared" si="113"/>
        <v>#N/A</v>
      </c>
      <c r="F144" s="152" t="e">
        <f t="shared" si="113"/>
        <v>#N/A</v>
      </c>
      <c r="G144" s="152" t="e">
        <f t="shared" si="113"/>
        <v>#N/A</v>
      </c>
      <c r="H144" s="152" t="e">
        <f t="shared" si="113"/>
        <v>#N/A</v>
      </c>
      <c r="I144" s="152" t="e">
        <f t="shared" si="113"/>
        <v>#N/A</v>
      </c>
      <c r="J144" s="152" t="e">
        <f t="shared" si="113"/>
        <v>#N/A</v>
      </c>
      <c r="K144" s="152" t="e">
        <f t="shared" si="113"/>
        <v>#N/A</v>
      </c>
      <c r="L144" s="152" t="e">
        <f t="shared" si="113"/>
        <v>#N/A</v>
      </c>
      <c r="M144" s="152" t="e">
        <f t="shared" si="113"/>
        <v>#N/A</v>
      </c>
      <c r="N144" s="152" t="e">
        <f t="shared" si="113"/>
        <v>#N/A</v>
      </c>
      <c r="O144" s="152" t="e">
        <f t="shared" si="113"/>
        <v>#N/A</v>
      </c>
      <c r="P144" s="152" t="e">
        <f t="shared" si="113"/>
        <v>#N/A</v>
      </c>
      <c r="Q144" s="152" t="e">
        <f t="shared" si="113"/>
        <v>#N/A</v>
      </c>
      <c r="R144" s="152" t="e">
        <f t="shared" si="113"/>
        <v>#N/A</v>
      </c>
      <c r="S144" s="152" t="e">
        <f t="shared" si="113"/>
        <v>#N/A</v>
      </c>
      <c r="T144" s="152" t="e">
        <f t="shared" si="113"/>
        <v>#N/A</v>
      </c>
      <c r="U144" s="152" t="e">
        <f t="shared" si="113"/>
        <v>#N/A</v>
      </c>
      <c r="V144" s="152" t="e">
        <f t="shared" si="113"/>
        <v>#N/A</v>
      </c>
      <c r="W144" s="152" t="e">
        <f t="shared" si="113"/>
        <v>#N/A</v>
      </c>
      <c r="X144" s="152" t="e">
        <f t="shared" si="113"/>
        <v>#N/A</v>
      </c>
      <c r="Y144" s="152" t="e">
        <f t="shared" si="113"/>
        <v>#N/A</v>
      </c>
      <c r="Z144" s="152" t="e">
        <f t="shared" si="113"/>
        <v>#N/A</v>
      </c>
      <c r="AA144" s="152" t="e">
        <f t="shared" si="113"/>
        <v>#N/A</v>
      </c>
      <c r="AB144" s="152" t="e">
        <f t="shared" si="113"/>
        <v>#N/A</v>
      </c>
      <c r="AC144" s="152" t="e">
        <f t="shared" si="113"/>
        <v>#N/A</v>
      </c>
      <c r="AD144" s="152" t="e">
        <f t="shared" si="113"/>
        <v>#N/A</v>
      </c>
      <c r="AE144" s="152" t="e">
        <f t="shared" si="113"/>
        <v>#N/A</v>
      </c>
      <c r="AF144" s="152" t="e">
        <f t="shared" si="113"/>
        <v>#N/A</v>
      </c>
      <c r="AG144" s="152" t="e">
        <f t="shared" si="113"/>
        <v>#N/A</v>
      </c>
      <c r="AH144" s="152" t="e">
        <f t="shared" si="113"/>
        <v>#N/A</v>
      </c>
      <c r="AI144" s="152" t="e">
        <f t="shared" si="113"/>
        <v>#N/A</v>
      </c>
      <c r="AJ144" s="152" t="e">
        <f t="shared" si="113"/>
        <v>#N/A</v>
      </c>
      <c r="AK144" s="152" t="e">
        <f t="shared" si="113"/>
        <v>#N/A</v>
      </c>
      <c r="AL144" s="152" t="e">
        <f t="shared" si="113"/>
        <v>#N/A</v>
      </c>
      <c r="AM144" s="152" t="e">
        <f t="shared" si="113"/>
        <v>#N/A</v>
      </c>
    </row>
    <row r="145" spans="2:39" ht="14.25" customHeight="1" outlineLevel="1" x14ac:dyDescent="0.25">
      <c r="B145" s="84" t="str">
        <f t="shared" ref="B145:C145" si="114">+B62</f>
        <v>RoRo</v>
      </c>
      <c r="C145" s="84" t="str">
        <f t="shared" si="114"/>
        <v>(DWT) 0 - 4,999</v>
      </c>
      <c r="D145" s="152" t="e">
        <f t="shared" ref="D145:AM145" si="115">+D144</f>
        <v>#N/A</v>
      </c>
      <c r="E145" s="152" t="e">
        <f t="shared" si="115"/>
        <v>#N/A</v>
      </c>
      <c r="F145" s="152" t="e">
        <f t="shared" si="115"/>
        <v>#N/A</v>
      </c>
      <c r="G145" s="152" t="e">
        <f t="shared" si="115"/>
        <v>#N/A</v>
      </c>
      <c r="H145" s="152" t="e">
        <f t="shared" si="115"/>
        <v>#N/A</v>
      </c>
      <c r="I145" s="152" t="e">
        <f t="shared" si="115"/>
        <v>#N/A</v>
      </c>
      <c r="J145" s="152" t="e">
        <f t="shared" si="115"/>
        <v>#N/A</v>
      </c>
      <c r="K145" s="152" t="e">
        <f t="shared" si="115"/>
        <v>#N/A</v>
      </c>
      <c r="L145" s="152" t="e">
        <f t="shared" si="115"/>
        <v>#N/A</v>
      </c>
      <c r="M145" s="152" t="e">
        <f t="shared" si="115"/>
        <v>#N/A</v>
      </c>
      <c r="N145" s="152" t="e">
        <f t="shared" si="115"/>
        <v>#N/A</v>
      </c>
      <c r="O145" s="152" t="e">
        <f t="shared" si="115"/>
        <v>#N/A</v>
      </c>
      <c r="P145" s="152" t="e">
        <f t="shared" si="115"/>
        <v>#N/A</v>
      </c>
      <c r="Q145" s="152" t="e">
        <f t="shared" si="115"/>
        <v>#N/A</v>
      </c>
      <c r="R145" s="152" t="e">
        <f t="shared" si="115"/>
        <v>#N/A</v>
      </c>
      <c r="S145" s="152" t="e">
        <f t="shared" si="115"/>
        <v>#N/A</v>
      </c>
      <c r="T145" s="152" t="e">
        <f t="shared" si="115"/>
        <v>#N/A</v>
      </c>
      <c r="U145" s="152" t="e">
        <f t="shared" si="115"/>
        <v>#N/A</v>
      </c>
      <c r="V145" s="152" t="e">
        <f t="shared" si="115"/>
        <v>#N/A</v>
      </c>
      <c r="W145" s="152" t="e">
        <f t="shared" si="115"/>
        <v>#N/A</v>
      </c>
      <c r="X145" s="152" t="e">
        <f t="shared" si="115"/>
        <v>#N/A</v>
      </c>
      <c r="Y145" s="152" t="e">
        <f t="shared" si="115"/>
        <v>#N/A</v>
      </c>
      <c r="Z145" s="152" t="e">
        <f t="shared" si="115"/>
        <v>#N/A</v>
      </c>
      <c r="AA145" s="152" t="e">
        <f t="shared" si="115"/>
        <v>#N/A</v>
      </c>
      <c r="AB145" s="152" t="e">
        <f t="shared" si="115"/>
        <v>#N/A</v>
      </c>
      <c r="AC145" s="152" t="e">
        <f t="shared" si="115"/>
        <v>#N/A</v>
      </c>
      <c r="AD145" s="152" t="e">
        <f t="shared" si="115"/>
        <v>#N/A</v>
      </c>
      <c r="AE145" s="152" t="e">
        <f t="shared" si="115"/>
        <v>#N/A</v>
      </c>
      <c r="AF145" s="152" t="e">
        <f t="shared" si="115"/>
        <v>#N/A</v>
      </c>
      <c r="AG145" s="152" t="e">
        <f t="shared" si="115"/>
        <v>#N/A</v>
      </c>
      <c r="AH145" s="152" t="e">
        <f t="shared" si="115"/>
        <v>#N/A</v>
      </c>
      <c r="AI145" s="152" t="e">
        <f t="shared" si="115"/>
        <v>#N/A</v>
      </c>
      <c r="AJ145" s="152" t="e">
        <f t="shared" si="115"/>
        <v>#N/A</v>
      </c>
      <c r="AK145" s="152" t="e">
        <f t="shared" si="115"/>
        <v>#N/A</v>
      </c>
      <c r="AL145" s="152" t="e">
        <f t="shared" si="115"/>
        <v>#N/A</v>
      </c>
      <c r="AM145" s="152" t="e">
        <f t="shared" si="115"/>
        <v>#N/A</v>
      </c>
    </row>
    <row r="146" spans="2:39" ht="14.25" customHeight="1" outlineLevel="1" x14ac:dyDescent="0.25">
      <c r="B146" s="84" t="str">
        <f t="shared" ref="B146:C146" si="116">+B63</f>
        <v>RoRo</v>
      </c>
      <c r="C146" s="84" t="str">
        <f t="shared" si="116"/>
        <v>(DWT) 5,000 - 9,999</v>
      </c>
      <c r="D146" s="152" t="e">
        <f t="shared" ref="D146:AM146" si="117">+D145</f>
        <v>#N/A</v>
      </c>
      <c r="E146" s="152" t="e">
        <f t="shared" si="117"/>
        <v>#N/A</v>
      </c>
      <c r="F146" s="152" t="e">
        <f t="shared" si="117"/>
        <v>#N/A</v>
      </c>
      <c r="G146" s="152" t="e">
        <f t="shared" si="117"/>
        <v>#N/A</v>
      </c>
      <c r="H146" s="152" t="e">
        <f t="shared" si="117"/>
        <v>#N/A</v>
      </c>
      <c r="I146" s="152" t="e">
        <f t="shared" si="117"/>
        <v>#N/A</v>
      </c>
      <c r="J146" s="152" t="e">
        <f t="shared" si="117"/>
        <v>#N/A</v>
      </c>
      <c r="K146" s="152" t="e">
        <f t="shared" si="117"/>
        <v>#N/A</v>
      </c>
      <c r="L146" s="152" t="e">
        <f t="shared" si="117"/>
        <v>#N/A</v>
      </c>
      <c r="M146" s="152" t="e">
        <f t="shared" si="117"/>
        <v>#N/A</v>
      </c>
      <c r="N146" s="152" t="e">
        <f t="shared" si="117"/>
        <v>#N/A</v>
      </c>
      <c r="O146" s="152" t="e">
        <f t="shared" si="117"/>
        <v>#N/A</v>
      </c>
      <c r="P146" s="152" t="e">
        <f t="shared" si="117"/>
        <v>#N/A</v>
      </c>
      <c r="Q146" s="152" t="e">
        <f t="shared" si="117"/>
        <v>#N/A</v>
      </c>
      <c r="R146" s="152" t="e">
        <f t="shared" si="117"/>
        <v>#N/A</v>
      </c>
      <c r="S146" s="152" t="e">
        <f t="shared" si="117"/>
        <v>#N/A</v>
      </c>
      <c r="T146" s="152" t="e">
        <f t="shared" si="117"/>
        <v>#N/A</v>
      </c>
      <c r="U146" s="152" t="e">
        <f t="shared" si="117"/>
        <v>#N/A</v>
      </c>
      <c r="V146" s="152" t="e">
        <f t="shared" si="117"/>
        <v>#N/A</v>
      </c>
      <c r="W146" s="152" t="e">
        <f t="shared" si="117"/>
        <v>#N/A</v>
      </c>
      <c r="X146" s="152" t="e">
        <f t="shared" si="117"/>
        <v>#N/A</v>
      </c>
      <c r="Y146" s="152" t="e">
        <f t="shared" si="117"/>
        <v>#N/A</v>
      </c>
      <c r="Z146" s="152" t="e">
        <f t="shared" si="117"/>
        <v>#N/A</v>
      </c>
      <c r="AA146" s="152" t="e">
        <f t="shared" si="117"/>
        <v>#N/A</v>
      </c>
      <c r="AB146" s="152" t="e">
        <f t="shared" si="117"/>
        <v>#N/A</v>
      </c>
      <c r="AC146" s="152" t="e">
        <f t="shared" si="117"/>
        <v>#N/A</v>
      </c>
      <c r="AD146" s="152" t="e">
        <f t="shared" si="117"/>
        <v>#N/A</v>
      </c>
      <c r="AE146" s="152" t="e">
        <f t="shared" si="117"/>
        <v>#N/A</v>
      </c>
      <c r="AF146" s="152" t="e">
        <f t="shared" si="117"/>
        <v>#N/A</v>
      </c>
      <c r="AG146" s="152" t="e">
        <f t="shared" si="117"/>
        <v>#N/A</v>
      </c>
      <c r="AH146" s="152" t="e">
        <f t="shared" si="117"/>
        <v>#N/A</v>
      </c>
      <c r="AI146" s="152" t="e">
        <f t="shared" si="117"/>
        <v>#N/A</v>
      </c>
      <c r="AJ146" s="152" t="e">
        <f t="shared" si="117"/>
        <v>#N/A</v>
      </c>
      <c r="AK146" s="152" t="e">
        <f t="shared" si="117"/>
        <v>#N/A</v>
      </c>
      <c r="AL146" s="152" t="e">
        <f t="shared" si="117"/>
        <v>#N/A</v>
      </c>
      <c r="AM146" s="152" t="e">
        <f t="shared" si="117"/>
        <v>#N/A</v>
      </c>
    </row>
    <row r="147" spans="2:39" ht="14.25" customHeight="1" outlineLevel="1" x14ac:dyDescent="0.25">
      <c r="B147" s="84" t="str">
        <f t="shared" ref="B147:C147" si="118">+B64</f>
        <v>RoRo</v>
      </c>
      <c r="C147" s="84" t="str">
        <f t="shared" si="118"/>
        <v>(DWT) 10,000 - 14,999</v>
      </c>
      <c r="D147" s="152" t="e">
        <f t="shared" ref="D147:AM147" si="119">+D146</f>
        <v>#N/A</v>
      </c>
      <c r="E147" s="152" t="e">
        <f t="shared" si="119"/>
        <v>#N/A</v>
      </c>
      <c r="F147" s="152" t="e">
        <f t="shared" si="119"/>
        <v>#N/A</v>
      </c>
      <c r="G147" s="152" t="e">
        <f t="shared" si="119"/>
        <v>#N/A</v>
      </c>
      <c r="H147" s="152" t="e">
        <f t="shared" si="119"/>
        <v>#N/A</v>
      </c>
      <c r="I147" s="152" t="e">
        <f t="shared" si="119"/>
        <v>#N/A</v>
      </c>
      <c r="J147" s="152" t="e">
        <f t="shared" si="119"/>
        <v>#N/A</v>
      </c>
      <c r="K147" s="152" t="e">
        <f t="shared" si="119"/>
        <v>#N/A</v>
      </c>
      <c r="L147" s="152" t="e">
        <f t="shared" si="119"/>
        <v>#N/A</v>
      </c>
      <c r="M147" s="152" t="e">
        <f t="shared" si="119"/>
        <v>#N/A</v>
      </c>
      <c r="N147" s="152" t="e">
        <f t="shared" si="119"/>
        <v>#N/A</v>
      </c>
      <c r="O147" s="152" t="e">
        <f t="shared" si="119"/>
        <v>#N/A</v>
      </c>
      <c r="P147" s="152" t="e">
        <f t="shared" si="119"/>
        <v>#N/A</v>
      </c>
      <c r="Q147" s="152" t="e">
        <f t="shared" si="119"/>
        <v>#N/A</v>
      </c>
      <c r="R147" s="152" t="e">
        <f t="shared" si="119"/>
        <v>#N/A</v>
      </c>
      <c r="S147" s="152" t="e">
        <f t="shared" si="119"/>
        <v>#N/A</v>
      </c>
      <c r="T147" s="152" t="e">
        <f t="shared" si="119"/>
        <v>#N/A</v>
      </c>
      <c r="U147" s="152" t="e">
        <f t="shared" si="119"/>
        <v>#N/A</v>
      </c>
      <c r="V147" s="152" t="e">
        <f t="shared" si="119"/>
        <v>#N/A</v>
      </c>
      <c r="W147" s="152" t="e">
        <f t="shared" si="119"/>
        <v>#N/A</v>
      </c>
      <c r="X147" s="152" t="e">
        <f t="shared" si="119"/>
        <v>#N/A</v>
      </c>
      <c r="Y147" s="152" t="e">
        <f t="shared" si="119"/>
        <v>#N/A</v>
      </c>
      <c r="Z147" s="152" t="e">
        <f t="shared" si="119"/>
        <v>#N/A</v>
      </c>
      <c r="AA147" s="152" t="e">
        <f t="shared" si="119"/>
        <v>#N/A</v>
      </c>
      <c r="AB147" s="152" t="e">
        <f t="shared" si="119"/>
        <v>#N/A</v>
      </c>
      <c r="AC147" s="152" t="e">
        <f t="shared" si="119"/>
        <v>#N/A</v>
      </c>
      <c r="AD147" s="152" t="e">
        <f t="shared" si="119"/>
        <v>#N/A</v>
      </c>
      <c r="AE147" s="152" t="e">
        <f t="shared" si="119"/>
        <v>#N/A</v>
      </c>
      <c r="AF147" s="152" t="e">
        <f t="shared" si="119"/>
        <v>#N/A</v>
      </c>
      <c r="AG147" s="152" t="e">
        <f t="shared" si="119"/>
        <v>#N/A</v>
      </c>
      <c r="AH147" s="152" t="e">
        <f t="shared" si="119"/>
        <v>#N/A</v>
      </c>
      <c r="AI147" s="152" t="e">
        <f t="shared" si="119"/>
        <v>#N/A</v>
      </c>
      <c r="AJ147" s="152" t="e">
        <f t="shared" si="119"/>
        <v>#N/A</v>
      </c>
      <c r="AK147" s="152" t="e">
        <f t="shared" si="119"/>
        <v>#N/A</v>
      </c>
      <c r="AL147" s="152" t="e">
        <f t="shared" si="119"/>
        <v>#N/A</v>
      </c>
      <c r="AM147" s="152" t="e">
        <f t="shared" si="119"/>
        <v>#N/A</v>
      </c>
    </row>
    <row r="148" spans="2:39" ht="14.25" customHeight="1" outlineLevel="1" x14ac:dyDescent="0.25">
      <c r="B148" s="84" t="str">
        <f t="shared" ref="B148:C148" si="120">+B65</f>
        <v>RoRo</v>
      </c>
      <c r="C148" s="84" t="str">
        <f t="shared" si="120"/>
        <v>(DWT) &gt;15,000</v>
      </c>
      <c r="D148" s="152" t="e">
        <f t="shared" ref="D148:AM148" si="121">+D147</f>
        <v>#N/A</v>
      </c>
      <c r="E148" s="152" t="e">
        <f t="shared" si="121"/>
        <v>#N/A</v>
      </c>
      <c r="F148" s="152" t="e">
        <f t="shared" si="121"/>
        <v>#N/A</v>
      </c>
      <c r="G148" s="152" t="e">
        <f t="shared" si="121"/>
        <v>#N/A</v>
      </c>
      <c r="H148" s="152" t="e">
        <f t="shared" si="121"/>
        <v>#N/A</v>
      </c>
      <c r="I148" s="152" t="e">
        <f t="shared" si="121"/>
        <v>#N/A</v>
      </c>
      <c r="J148" s="152" t="e">
        <f t="shared" si="121"/>
        <v>#N/A</v>
      </c>
      <c r="K148" s="152" t="e">
        <f t="shared" si="121"/>
        <v>#N/A</v>
      </c>
      <c r="L148" s="152" t="e">
        <f t="shared" si="121"/>
        <v>#N/A</v>
      </c>
      <c r="M148" s="152" t="e">
        <f t="shared" si="121"/>
        <v>#N/A</v>
      </c>
      <c r="N148" s="152" t="e">
        <f t="shared" si="121"/>
        <v>#N/A</v>
      </c>
      <c r="O148" s="152" t="e">
        <f t="shared" si="121"/>
        <v>#N/A</v>
      </c>
      <c r="P148" s="152" t="e">
        <f t="shared" si="121"/>
        <v>#N/A</v>
      </c>
      <c r="Q148" s="152" t="e">
        <f t="shared" si="121"/>
        <v>#N/A</v>
      </c>
      <c r="R148" s="152" t="e">
        <f t="shared" si="121"/>
        <v>#N/A</v>
      </c>
      <c r="S148" s="152" t="e">
        <f t="shared" si="121"/>
        <v>#N/A</v>
      </c>
      <c r="T148" s="152" t="e">
        <f t="shared" si="121"/>
        <v>#N/A</v>
      </c>
      <c r="U148" s="152" t="e">
        <f t="shared" si="121"/>
        <v>#N/A</v>
      </c>
      <c r="V148" s="152" t="e">
        <f t="shared" si="121"/>
        <v>#N/A</v>
      </c>
      <c r="W148" s="152" t="e">
        <f t="shared" si="121"/>
        <v>#N/A</v>
      </c>
      <c r="X148" s="152" t="e">
        <f t="shared" si="121"/>
        <v>#N/A</v>
      </c>
      <c r="Y148" s="152" t="e">
        <f t="shared" si="121"/>
        <v>#N/A</v>
      </c>
      <c r="Z148" s="152" t="e">
        <f t="shared" si="121"/>
        <v>#N/A</v>
      </c>
      <c r="AA148" s="152" t="e">
        <f t="shared" si="121"/>
        <v>#N/A</v>
      </c>
      <c r="AB148" s="152" t="e">
        <f t="shared" si="121"/>
        <v>#N/A</v>
      </c>
      <c r="AC148" s="152" t="e">
        <f t="shared" si="121"/>
        <v>#N/A</v>
      </c>
      <c r="AD148" s="152" t="e">
        <f t="shared" si="121"/>
        <v>#N/A</v>
      </c>
      <c r="AE148" s="152" t="e">
        <f t="shared" si="121"/>
        <v>#N/A</v>
      </c>
      <c r="AF148" s="152" t="e">
        <f t="shared" si="121"/>
        <v>#N/A</v>
      </c>
      <c r="AG148" s="152" t="e">
        <f t="shared" si="121"/>
        <v>#N/A</v>
      </c>
      <c r="AH148" s="152" t="e">
        <f t="shared" si="121"/>
        <v>#N/A</v>
      </c>
      <c r="AI148" s="152" t="e">
        <f t="shared" si="121"/>
        <v>#N/A</v>
      </c>
      <c r="AJ148" s="152" t="e">
        <f t="shared" si="121"/>
        <v>#N/A</v>
      </c>
      <c r="AK148" s="152" t="e">
        <f t="shared" si="121"/>
        <v>#N/A</v>
      </c>
      <c r="AL148" s="152" t="e">
        <f t="shared" si="121"/>
        <v>#N/A</v>
      </c>
      <c r="AM148" s="152" t="e">
        <f t="shared" si="121"/>
        <v>#N/A</v>
      </c>
    </row>
    <row r="149" spans="2:39" ht="14.25" customHeight="1" outlineLevel="1" x14ac:dyDescent="0.25">
      <c r="B149" s="84" t="str">
        <f t="shared" ref="B149:C149" si="122">+B66</f>
        <v>Vehicle Carrier</v>
      </c>
      <c r="C149" s="84" t="str">
        <f t="shared" si="122"/>
        <v>(GT) 0 - 29,999</v>
      </c>
      <c r="D149" s="152" t="e">
        <f t="shared" ref="D149:AM149" si="123">+D148</f>
        <v>#N/A</v>
      </c>
      <c r="E149" s="152" t="e">
        <f t="shared" si="123"/>
        <v>#N/A</v>
      </c>
      <c r="F149" s="152" t="e">
        <f t="shared" si="123"/>
        <v>#N/A</v>
      </c>
      <c r="G149" s="152" t="e">
        <f t="shared" si="123"/>
        <v>#N/A</v>
      </c>
      <c r="H149" s="152" t="e">
        <f t="shared" si="123"/>
        <v>#N/A</v>
      </c>
      <c r="I149" s="152" t="e">
        <f t="shared" si="123"/>
        <v>#N/A</v>
      </c>
      <c r="J149" s="152" t="e">
        <f t="shared" si="123"/>
        <v>#N/A</v>
      </c>
      <c r="K149" s="152" t="e">
        <f t="shared" si="123"/>
        <v>#N/A</v>
      </c>
      <c r="L149" s="152" t="e">
        <f t="shared" si="123"/>
        <v>#N/A</v>
      </c>
      <c r="M149" s="152" t="e">
        <f t="shared" si="123"/>
        <v>#N/A</v>
      </c>
      <c r="N149" s="152" t="e">
        <f t="shared" si="123"/>
        <v>#N/A</v>
      </c>
      <c r="O149" s="152" t="e">
        <f t="shared" si="123"/>
        <v>#N/A</v>
      </c>
      <c r="P149" s="152" t="e">
        <f t="shared" si="123"/>
        <v>#N/A</v>
      </c>
      <c r="Q149" s="152" t="e">
        <f t="shared" si="123"/>
        <v>#N/A</v>
      </c>
      <c r="R149" s="152" t="e">
        <f t="shared" si="123"/>
        <v>#N/A</v>
      </c>
      <c r="S149" s="152" t="e">
        <f t="shared" si="123"/>
        <v>#N/A</v>
      </c>
      <c r="T149" s="152" t="e">
        <f t="shared" si="123"/>
        <v>#N/A</v>
      </c>
      <c r="U149" s="152" t="e">
        <f t="shared" si="123"/>
        <v>#N/A</v>
      </c>
      <c r="V149" s="152" t="e">
        <f t="shared" si="123"/>
        <v>#N/A</v>
      </c>
      <c r="W149" s="152" t="e">
        <f t="shared" si="123"/>
        <v>#N/A</v>
      </c>
      <c r="X149" s="152" t="e">
        <f t="shared" si="123"/>
        <v>#N/A</v>
      </c>
      <c r="Y149" s="152" t="e">
        <f t="shared" si="123"/>
        <v>#N/A</v>
      </c>
      <c r="Z149" s="152" t="e">
        <f t="shared" si="123"/>
        <v>#N/A</v>
      </c>
      <c r="AA149" s="152" t="e">
        <f t="shared" si="123"/>
        <v>#N/A</v>
      </c>
      <c r="AB149" s="152" t="e">
        <f t="shared" si="123"/>
        <v>#N/A</v>
      </c>
      <c r="AC149" s="152" t="e">
        <f t="shared" si="123"/>
        <v>#N/A</v>
      </c>
      <c r="AD149" s="152" t="e">
        <f t="shared" si="123"/>
        <v>#N/A</v>
      </c>
      <c r="AE149" s="152" t="e">
        <f t="shared" si="123"/>
        <v>#N/A</v>
      </c>
      <c r="AF149" s="152" t="e">
        <f t="shared" si="123"/>
        <v>#N/A</v>
      </c>
      <c r="AG149" s="152" t="e">
        <f t="shared" si="123"/>
        <v>#N/A</v>
      </c>
      <c r="AH149" s="152" t="e">
        <f t="shared" si="123"/>
        <v>#N/A</v>
      </c>
      <c r="AI149" s="152" t="e">
        <f t="shared" si="123"/>
        <v>#N/A</v>
      </c>
      <c r="AJ149" s="152" t="e">
        <f t="shared" si="123"/>
        <v>#N/A</v>
      </c>
      <c r="AK149" s="152" t="e">
        <f t="shared" si="123"/>
        <v>#N/A</v>
      </c>
      <c r="AL149" s="152" t="e">
        <f t="shared" si="123"/>
        <v>#N/A</v>
      </c>
      <c r="AM149" s="152" t="e">
        <f t="shared" si="123"/>
        <v>#N/A</v>
      </c>
    </row>
    <row r="150" spans="2:39" ht="14.25" customHeight="1" outlineLevel="1" x14ac:dyDescent="0.25">
      <c r="B150" s="84" t="str">
        <f t="shared" ref="B150:C150" si="124">+B67</f>
        <v>Vehicle Carrier</v>
      </c>
      <c r="C150" s="84" t="str">
        <f t="shared" si="124"/>
        <v>(GT) 30,000 - 49,999</v>
      </c>
      <c r="D150" s="152" t="e">
        <f t="shared" ref="D150:AM150" si="125">+D149</f>
        <v>#N/A</v>
      </c>
      <c r="E150" s="152" t="e">
        <f t="shared" si="125"/>
        <v>#N/A</v>
      </c>
      <c r="F150" s="152" t="e">
        <f t="shared" si="125"/>
        <v>#N/A</v>
      </c>
      <c r="G150" s="152" t="e">
        <f t="shared" si="125"/>
        <v>#N/A</v>
      </c>
      <c r="H150" s="152" t="e">
        <f t="shared" si="125"/>
        <v>#N/A</v>
      </c>
      <c r="I150" s="152" t="e">
        <f t="shared" si="125"/>
        <v>#N/A</v>
      </c>
      <c r="J150" s="152" t="e">
        <f t="shared" si="125"/>
        <v>#N/A</v>
      </c>
      <c r="K150" s="152" t="e">
        <f t="shared" si="125"/>
        <v>#N/A</v>
      </c>
      <c r="L150" s="152" t="e">
        <f t="shared" si="125"/>
        <v>#N/A</v>
      </c>
      <c r="M150" s="152" t="e">
        <f t="shared" si="125"/>
        <v>#N/A</v>
      </c>
      <c r="N150" s="152" t="e">
        <f t="shared" si="125"/>
        <v>#N/A</v>
      </c>
      <c r="O150" s="152" t="e">
        <f t="shared" si="125"/>
        <v>#N/A</v>
      </c>
      <c r="P150" s="152" t="e">
        <f t="shared" si="125"/>
        <v>#N/A</v>
      </c>
      <c r="Q150" s="152" t="e">
        <f t="shared" si="125"/>
        <v>#N/A</v>
      </c>
      <c r="R150" s="152" t="e">
        <f t="shared" si="125"/>
        <v>#N/A</v>
      </c>
      <c r="S150" s="152" t="e">
        <f t="shared" si="125"/>
        <v>#N/A</v>
      </c>
      <c r="T150" s="152" t="e">
        <f t="shared" si="125"/>
        <v>#N/A</v>
      </c>
      <c r="U150" s="152" t="e">
        <f t="shared" si="125"/>
        <v>#N/A</v>
      </c>
      <c r="V150" s="152" t="e">
        <f t="shared" si="125"/>
        <v>#N/A</v>
      </c>
      <c r="W150" s="152" t="e">
        <f t="shared" si="125"/>
        <v>#N/A</v>
      </c>
      <c r="X150" s="152" t="e">
        <f t="shared" si="125"/>
        <v>#N/A</v>
      </c>
      <c r="Y150" s="152" t="e">
        <f t="shared" si="125"/>
        <v>#N/A</v>
      </c>
      <c r="Z150" s="152" t="e">
        <f t="shared" si="125"/>
        <v>#N/A</v>
      </c>
      <c r="AA150" s="152" t="e">
        <f t="shared" si="125"/>
        <v>#N/A</v>
      </c>
      <c r="AB150" s="152" t="e">
        <f t="shared" si="125"/>
        <v>#N/A</v>
      </c>
      <c r="AC150" s="152" t="e">
        <f t="shared" si="125"/>
        <v>#N/A</v>
      </c>
      <c r="AD150" s="152" t="e">
        <f t="shared" si="125"/>
        <v>#N/A</v>
      </c>
      <c r="AE150" s="152" t="e">
        <f t="shared" si="125"/>
        <v>#N/A</v>
      </c>
      <c r="AF150" s="152" t="e">
        <f t="shared" si="125"/>
        <v>#N/A</v>
      </c>
      <c r="AG150" s="152" t="e">
        <f t="shared" si="125"/>
        <v>#N/A</v>
      </c>
      <c r="AH150" s="152" t="e">
        <f t="shared" si="125"/>
        <v>#N/A</v>
      </c>
      <c r="AI150" s="152" t="e">
        <f t="shared" si="125"/>
        <v>#N/A</v>
      </c>
      <c r="AJ150" s="152" t="e">
        <f t="shared" si="125"/>
        <v>#N/A</v>
      </c>
      <c r="AK150" s="152" t="e">
        <f t="shared" si="125"/>
        <v>#N/A</v>
      </c>
      <c r="AL150" s="152" t="e">
        <f t="shared" si="125"/>
        <v>#N/A</v>
      </c>
      <c r="AM150" s="152" t="e">
        <f t="shared" si="125"/>
        <v>#N/A</v>
      </c>
    </row>
    <row r="151" spans="2:39" ht="14.25" customHeight="1" outlineLevel="1" x14ac:dyDescent="0.25">
      <c r="B151" s="84" t="str">
        <f t="shared" ref="B151:C151" si="126">+B68</f>
        <v>Vehicle Carrier</v>
      </c>
      <c r="C151" s="84" t="str">
        <f t="shared" si="126"/>
        <v>(GT) &gt;50,000</v>
      </c>
      <c r="D151" s="152" t="e">
        <f t="shared" ref="D151:AM151" si="127">+D150</f>
        <v>#N/A</v>
      </c>
      <c r="E151" s="152" t="e">
        <f t="shared" si="127"/>
        <v>#N/A</v>
      </c>
      <c r="F151" s="152" t="e">
        <f t="shared" si="127"/>
        <v>#N/A</v>
      </c>
      <c r="G151" s="152" t="e">
        <f t="shared" si="127"/>
        <v>#N/A</v>
      </c>
      <c r="H151" s="152" t="e">
        <f t="shared" si="127"/>
        <v>#N/A</v>
      </c>
      <c r="I151" s="152" t="e">
        <f t="shared" si="127"/>
        <v>#N/A</v>
      </c>
      <c r="J151" s="152" t="e">
        <f t="shared" si="127"/>
        <v>#N/A</v>
      </c>
      <c r="K151" s="152" t="e">
        <f t="shared" si="127"/>
        <v>#N/A</v>
      </c>
      <c r="L151" s="152" t="e">
        <f t="shared" si="127"/>
        <v>#N/A</v>
      </c>
      <c r="M151" s="152" t="e">
        <f t="shared" si="127"/>
        <v>#N/A</v>
      </c>
      <c r="N151" s="152" t="e">
        <f t="shared" si="127"/>
        <v>#N/A</v>
      </c>
      <c r="O151" s="152" t="e">
        <f t="shared" si="127"/>
        <v>#N/A</v>
      </c>
      <c r="P151" s="152" t="e">
        <f t="shared" si="127"/>
        <v>#N/A</v>
      </c>
      <c r="Q151" s="152" t="e">
        <f t="shared" si="127"/>
        <v>#N/A</v>
      </c>
      <c r="R151" s="152" t="e">
        <f t="shared" si="127"/>
        <v>#N/A</v>
      </c>
      <c r="S151" s="152" t="e">
        <f t="shared" si="127"/>
        <v>#N/A</v>
      </c>
      <c r="T151" s="152" t="e">
        <f t="shared" si="127"/>
        <v>#N/A</v>
      </c>
      <c r="U151" s="152" t="e">
        <f t="shared" si="127"/>
        <v>#N/A</v>
      </c>
      <c r="V151" s="152" t="e">
        <f t="shared" si="127"/>
        <v>#N/A</v>
      </c>
      <c r="W151" s="152" t="e">
        <f t="shared" si="127"/>
        <v>#N/A</v>
      </c>
      <c r="X151" s="152" t="e">
        <f t="shared" si="127"/>
        <v>#N/A</v>
      </c>
      <c r="Y151" s="152" t="e">
        <f t="shared" si="127"/>
        <v>#N/A</v>
      </c>
      <c r="Z151" s="152" t="e">
        <f t="shared" si="127"/>
        <v>#N/A</v>
      </c>
      <c r="AA151" s="152" t="e">
        <f t="shared" si="127"/>
        <v>#N/A</v>
      </c>
      <c r="AB151" s="152" t="e">
        <f t="shared" si="127"/>
        <v>#N/A</v>
      </c>
      <c r="AC151" s="152" t="e">
        <f t="shared" si="127"/>
        <v>#N/A</v>
      </c>
      <c r="AD151" s="152" t="e">
        <f t="shared" si="127"/>
        <v>#N/A</v>
      </c>
      <c r="AE151" s="152" t="e">
        <f t="shared" si="127"/>
        <v>#N/A</v>
      </c>
      <c r="AF151" s="152" t="e">
        <f t="shared" si="127"/>
        <v>#N/A</v>
      </c>
      <c r="AG151" s="152" t="e">
        <f t="shared" si="127"/>
        <v>#N/A</v>
      </c>
      <c r="AH151" s="152" t="e">
        <f t="shared" si="127"/>
        <v>#N/A</v>
      </c>
      <c r="AI151" s="152" t="e">
        <f t="shared" si="127"/>
        <v>#N/A</v>
      </c>
      <c r="AJ151" s="152" t="e">
        <f t="shared" si="127"/>
        <v>#N/A</v>
      </c>
      <c r="AK151" s="152" t="e">
        <f t="shared" si="127"/>
        <v>#N/A</v>
      </c>
      <c r="AL151" s="152" t="e">
        <f t="shared" si="127"/>
        <v>#N/A</v>
      </c>
      <c r="AM151" s="152" t="e">
        <f t="shared" si="127"/>
        <v>#N/A</v>
      </c>
    </row>
    <row r="152" spans="2:39" ht="14.25" customHeight="1" outlineLevel="1" x14ac:dyDescent="0.25">
      <c r="B152" s="84" t="str">
        <f t="shared" ref="B152:C152" si="128">+B69</f>
        <v>Offshore</v>
      </c>
      <c r="C152" s="84" t="str">
        <f t="shared" si="128"/>
        <v>(GT) 0-+</v>
      </c>
      <c r="D152" s="152" t="e">
        <f t="shared" ref="D152:AM152" si="129">+D151</f>
        <v>#N/A</v>
      </c>
      <c r="E152" s="152" t="e">
        <f t="shared" si="129"/>
        <v>#N/A</v>
      </c>
      <c r="F152" s="152" t="e">
        <f t="shared" si="129"/>
        <v>#N/A</v>
      </c>
      <c r="G152" s="152" t="e">
        <f t="shared" si="129"/>
        <v>#N/A</v>
      </c>
      <c r="H152" s="152" t="e">
        <f t="shared" si="129"/>
        <v>#N/A</v>
      </c>
      <c r="I152" s="152" t="e">
        <f t="shared" si="129"/>
        <v>#N/A</v>
      </c>
      <c r="J152" s="152" t="e">
        <f t="shared" si="129"/>
        <v>#N/A</v>
      </c>
      <c r="K152" s="152" t="e">
        <f t="shared" si="129"/>
        <v>#N/A</v>
      </c>
      <c r="L152" s="152" t="e">
        <f t="shared" si="129"/>
        <v>#N/A</v>
      </c>
      <c r="M152" s="152" t="e">
        <f t="shared" si="129"/>
        <v>#N/A</v>
      </c>
      <c r="N152" s="152" t="e">
        <f t="shared" si="129"/>
        <v>#N/A</v>
      </c>
      <c r="O152" s="152" t="e">
        <f t="shared" si="129"/>
        <v>#N/A</v>
      </c>
      <c r="P152" s="152" t="e">
        <f t="shared" si="129"/>
        <v>#N/A</v>
      </c>
      <c r="Q152" s="152" t="e">
        <f t="shared" si="129"/>
        <v>#N/A</v>
      </c>
      <c r="R152" s="152" t="e">
        <f t="shared" si="129"/>
        <v>#N/A</v>
      </c>
      <c r="S152" s="152" t="e">
        <f t="shared" si="129"/>
        <v>#N/A</v>
      </c>
      <c r="T152" s="152" t="e">
        <f t="shared" si="129"/>
        <v>#N/A</v>
      </c>
      <c r="U152" s="152" t="e">
        <f t="shared" si="129"/>
        <v>#N/A</v>
      </c>
      <c r="V152" s="152" t="e">
        <f t="shared" si="129"/>
        <v>#N/A</v>
      </c>
      <c r="W152" s="152" t="e">
        <f t="shared" si="129"/>
        <v>#N/A</v>
      </c>
      <c r="X152" s="152" t="e">
        <f t="shared" si="129"/>
        <v>#N/A</v>
      </c>
      <c r="Y152" s="152" t="e">
        <f t="shared" si="129"/>
        <v>#N/A</v>
      </c>
      <c r="Z152" s="152" t="e">
        <f t="shared" si="129"/>
        <v>#N/A</v>
      </c>
      <c r="AA152" s="152" t="e">
        <f t="shared" si="129"/>
        <v>#N/A</v>
      </c>
      <c r="AB152" s="152" t="e">
        <f t="shared" si="129"/>
        <v>#N/A</v>
      </c>
      <c r="AC152" s="152" t="e">
        <f t="shared" si="129"/>
        <v>#N/A</v>
      </c>
      <c r="AD152" s="152" t="e">
        <f t="shared" si="129"/>
        <v>#N/A</v>
      </c>
      <c r="AE152" s="152" t="e">
        <f t="shared" si="129"/>
        <v>#N/A</v>
      </c>
      <c r="AF152" s="152" t="e">
        <f t="shared" si="129"/>
        <v>#N/A</v>
      </c>
      <c r="AG152" s="152" t="e">
        <f t="shared" si="129"/>
        <v>#N/A</v>
      </c>
      <c r="AH152" s="152" t="e">
        <f t="shared" si="129"/>
        <v>#N/A</v>
      </c>
      <c r="AI152" s="152" t="e">
        <f t="shared" si="129"/>
        <v>#N/A</v>
      </c>
      <c r="AJ152" s="152" t="e">
        <f t="shared" si="129"/>
        <v>#N/A</v>
      </c>
      <c r="AK152" s="152" t="e">
        <f t="shared" si="129"/>
        <v>#N/A</v>
      </c>
      <c r="AL152" s="152" t="e">
        <f t="shared" si="129"/>
        <v>#N/A</v>
      </c>
      <c r="AM152" s="152" t="e">
        <f t="shared" si="129"/>
        <v>#N/A</v>
      </c>
    </row>
    <row r="153" spans="2:39" ht="14.25" customHeight="1" outlineLevel="1" x14ac:dyDescent="0.25">
      <c r="B153" s="84" t="str">
        <f t="shared" ref="B153:C153" si="130">+B70</f>
        <v>Bulk Carrier</v>
      </c>
      <c r="C153" s="84" t="str">
        <f t="shared" si="130"/>
        <v>Default</v>
      </c>
      <c r="D153" s="152" t="e">
        <f t="shared" ref="D153:AM153" si="131">+D152</f>
        <v>#N/A</v>
      </c>
      <c r="E153" s="152" t="e">
        <f t="shared" si="131"/>
        <v>#N/A</v>
      </c>
      <c r="F153" s="152" t="e">
        <f t="shared" si="131"/>
        <v>#N/A</v>
      </c>
      <c r="G153" s="152" t="e">
        <f t="shared" si="131"/>
        <v>#N/A</v>
      </c>
      <c r="H153" s="152" t="e">
        <f t="shared" si="131"/>
        <v>#N/A</v>
      </c>
      <c r="I153" s="152" t="e">
        <f t="shared" si="131"/>
        <v>#N/A</v>
      </c>
      <c r="J153" s="152" t="e">
        <f t="shared" si="131"/>
        <v>#N/A</v>
      </c>
      <c r="K153" s="152" t="e">
        <f t="shared" si="131"/>
        <v>#N/A</v>
      </c>
      <c r="L153" s="152" t="e">
        <f t="shared" si="131"/>
        <v>#N/A</v>
      </c>
      <c r="M153" s="152" t="e">
        <f t="shared" si="131"/>
        <v>#N/A</v>
      </c>
      <c r="N153" s="152" t="e">
        <f t="shared" si="131"/>
        <v>#N/A</v>
      </c>
      <c r="O153" s="152" t="e">
        <f t="shared" si="131"/>
        <v>#N/A</v>
      </c>
      <c r="P153" s="152" t="e">
        <f t="shared" si="131"/>
        <v>#N/A</v>
      </c>
      <c r="Q153" s="152" t="e">
        <f t="shared" si="131"/>
        <v>#N/A</v>
      </c>
      <c r="R153" s="152" t="e">
        <f t="shared" si="131"/>
        <v>#N/A</v>
      </c>
      <c r="S153" s="152" t="e">
        <f t="shared" si="131"/>
        <v>#N/A</v>
      </c>
      <c r="T153" s="152" t="e">
        <f t="shared" si="131"/>
        <v>#N/A</v>
      </c>
      <c r="U153" s="152" t="e">
        <f t="shared" si="131"/>
        <v>#N/A</v>
      </c>
      <c r="V153" s="152" t="e">
        <f t="shared" si="131"/>
        <v>#N/A</v>
      </c>
      <c r="W153" s="152" t="e">
        <f t="shared" si="131"/>
        <v>#N/A</v>
      </c>
      <c r="X153" s="152" t="e">
        <f t="shared" si="131"/>
        <v>#N/A</v>
      </c>
      <c r="Y153" s="152" t="e">
        <f t="shared" si="131"/>
        <v>#N/A</v>
      </c>
      <c r="Z153" s="152" t="e">
        <f t="shared" si="131"/>
        <v>#N/A</v>
      </c>
      <c r="AA153" s="152" t="e">
        <f t="shared" si="131"/>
        <v>#N/A</v>
      </c>
      <c r="AB153" s="152" t="e">
        <f t="shared" si="131"/>
        <v>#N/A</v>
      </c>
      <c r="AC153" s="152" t="e">
        <f t="shared" si="131"/>
        <v>#N/A</v>
      </c>
      <c r="AD153" s="152" t="e">
        <f t="shared" si="131"/>
        <v>#N/A</v>
      </c>
      <c r="AE153" s="152" t="e">
        <f t="shared" si="131"/>
        <v>#N/A</v>
      </c>
      <c r="AF153" s="152" t="e">
        <f t="shared" si="131"/>
        <v>#N/A</v>
      </c>
      <c r="AG153" s="152" t="e">
        <f t="shared" si="131"/>
        <v>#N/A</v>
      </c>
      <c r="AH153" s="152" t="e">
        <f t="shared" si="131"/>
        <v>#N/A</v>
      </c>
      <c r="AI153" s="152" t="e">
        <f t="shared" si="131"/>
        <v>#N/A</v>
      </c>
      <c r="AJ153" s="152" t="e">
        <f t="shared" si="131"/>
        <v>#N/A</v>
      </c>
      <c r="AK153" s="152" t="e">
        <f t="shared" si="131"/>
        <v>#N/A</v>
      </c>
      <c r="AL153" s="152" t="e">
        <f t="shared" si="131"/>
        <v>#N/A</v>
      </c>
      <c r="AM153" s="152" t="e">
        <f t="shared" si="131"/>
        <v>#N/A</v>
      </c>
    </row>
    <row r="154" spans="2:39" ht="14.25" customHeight="1" outlineLevel="1" x14ac:dyDescent="0.25">
      <c r="B154" s="84" t="str">
        <f t="shared" ref="B154:C154" si="132">+B71</f>
        <v>Chemical Tanker</v>
      </c>
      <c r="C154" s="84" t="str">
        <f t="shared" si="132"/>
        <v>Default</v>
      </c>
      <c r="D154" s="152" t="e">
        <f t="shared" ref="D154:AM154" si="133">+D153</f>
        <v>#N/A</v>
      </c>
      <c r="E154" s="152" t="e">
        <f t="shared" si="133"/>
        <v>#N/A</v>
      </c>
      <c r="F154" s="152" t="e">
        <f t="shared" si="133"/>
        <v>#N/A</v>
      </c>
      <c r="G154" s="152" t="e">
        <f t="shared" si="133"/>
        <v>#N/A</v>
      </c>
      <c r="H154" s="152" t="e">
        <f t="shared" si="133"/>
        <v>#N/A</v>
      </c>
      <c r="I154" s="152" t="e">
        <f t="shared" si="133"/>
        <v>#N/A</v>
      </c>
      <c r="J154" s="152" t="e">
        <f t="shared" si="133"/>
        <v>#N/A</v>
      </c>
      <c r="K154" s="152" t="e">
        <f t="shared" si="133"/>
        <v>#N/A</v>
      </c>
      <c r="L154" s="152" t="e">
        <f t="shared" si="133"/>
        <v>#N/A</v>
      </c>
      <c r="M154" s="152" t="e">
        <f t="shared" si="133"/>
        <v>#N/A</v>
      </c>
      <c r="N154" s="152" t="e">
        <f t="shared" si="133"/>
        <v>#N/A</v>
      </c>
      <c r="O154" s="152" t="e">
        <f t="shared" si="133"/>
        <v>#N/A</v>
      </c>
      <c r="P154" s="152" t="e">
        <f t="shared" si="133"/>
        <v>#N/A</v>
      </c>
      <c r="Q154" s="152" t="e">
        <f t="shared" si="133"/>
        <v>#N/A</v>
      </c>
      <c r="R154" s="152" t="e">
        <f t="shared" si="133"/>
        <v>#N/A</v>
      </c>
      <c r="S154" s="152" t="e">
        <f t="shared" si="133"/>
        <v>#N/A</v>
      </c>
      <c r="T154" s="152" t="e">
        <f t="shared" si="133"/>
        <v>#N/A</v>
      </c>
      <c r="U154" s="152" t="e">
        <f t="shared" si="133"/>
        <v>#N/A</v>
      </c>
      <c r="V154" s="152" t="e">
        <f t="shared" si="133"/>
        <v>#N/A</v>
      </c>
      <c r="W154" s="152" t="e">
        <f t="shared" si="133"/>
        <v>#N/A</v>
      </c>
      <c r="X154" s="152" t="e">
        <f t="shared" si="133"/>
        <v>#N/A</v>
      </c>
      <c r="Y154" s="152" t="e">
        <f t="shared" si="133"/>
        <v>#N/A</v>
      </c>
      <c r="Z154" s="152" t="e">
        <f t="shared" si="133"/>
        <v>#N/A</v>
      </c>
      <c r="AA154" s="152" t="e">
        <f t="shared" si="133"/>
        <v>#N/A</v>
      </c>
      <c r="AB154" s="152" t="e">
        <f t="shared" si="133"/>
        <v>#N/A</v>
      </c>
      <c r="AC154" s="152" t="e">
        <f t="shared" si="133"/>
        <v>#N/A</v>
      </c>
      <c r="AD154" s="152" t="e">
        <f t="shared" si="133"/>
        <v>#N/A</v>
      </c>
      <c r="AE154" s="152" t="e">
        <f t="shared" si="133"/>
        <v>#N/A</v>
      </c>
      <c r="AF154" s="152" t="e">
        <f t="shared" si="133"/>
        <v>#N/A</v>
      </c>
      <c r="AG154" s="152" t="e">
        <f t="shared" si="133"/>
        <v>#N/A</v>
      </c>
      <c r="AH154" s="152" t="e">
        <f t="shared" si="133"/>
        <v>#N/A</v>
      </c>
      <c r="AI154" s="152" t="e">
        <f t="shared" si="133"/>
        <v>#N/A</v>
      </c>
      <c r="AJ154" s="152" t="e">
        <f t="shared" si="133"/>
        <v>#N/A</v>
      </c>
      <c r="AK154" s="152" t="e">
        <f t="shared" si="133"/>
        <v>#N/A</v>
      </c>
      <c r="AL154" s="152" t="e">
        <f t="shared" si="133"/>
        <v>#N/A</v>
      </c>
      <c r="AM154" s="152" t="e">
        <f t="shared" si="133"/>
        <v>#N/A</v>
      </c>
    </row>
    <row r="155" spans="2:39" ht="14.25" customHeight="1" outlineLevel="1" x14ac:dyDescent="0.25">
      <c r="B155" s="84" t="str">
        <f t="shared" ref="B155:C155" si="134">+B72</f>
        <v>Container</v>
      </c>
      <c r="C155" s="84" t="str">
        <f t="shared" si="134"/>
        <v>Default</v>
      </c>
      <c r="D155" s="152" t="e">
        <f t="shared" ref="D155:AM155" si="135">+D154</f>
        <v>#N/A</v>
      </c>
      <c r="E155" s="152" t="e">
        <f t="shared" si="135"/>
        <v>#N/A</v>
      </c>
      <c r="F155" s="152" t="e">
        <f t="shared" si="135"/>
        <v>#N/A</v>
      </c>
      <c r="G155" s="152" t="e">
        <f t="shared" si="135"/>
        <v>#N/A</v>
      </c>
      <c r="H155" s="152" t="e">
        <f t="shared" si="135"/>
        <v>#N/A</v>
      </c>
      <c r="I155" s="152" t="e">
        <f t="shared" si="135"/>
        <v>#N/A</v>
      </c>
      <c r="J155" s="152" t="e">
        <f t="shared" si="135"/>
        <v>#N/A</v>
      </c>
      <c r="K155" s="152" t="e">
        <f t="shared" si="135"/>
        <v>#N/A</v>
      </c>
      <c r="L155" s="152" t="e">
        <f t="shared" si="135"/>
        <v>#N/A</v>
      </c>
      <c r="M155" s="152" t="e">
        <f t="shared" si="135"/>
        <v>#N/A</v>
      </c>
      <c r="N155" s="152" t="e">
        <f t="shared" si="135"/>
        <v>#N/A</v>
      </c>
      <c r="O155" s="152" t="e">
        <f t="shared" si="135"/>
        <v>#N/A</v>
      </c>
      <c r="P155" s="152" t="e">
        <f t="shared" si="135"/>
        <v>#N/A</v>
      </c>
      <c r="Q155" s="152" t="e">
        <f t="shared" si="135"/>
        <v>#N/A</v>
      </c>
      <c r="R155" s="152" t="e">
        <f t="shared" si="135"/>
        <v>#N/A</v>
      </c>
      <c r="S155" s="152" t="e">
        <f t="shared" si="135"/>
        <v>#N/A</v>
      </c>
      <c r="T155" s="152" t="e">
        <f t="shared" si="135"/>
        <v>#N/A</v>
      </c>
      <c r="U155" s="152" t="e">
        <f t="shared" si="135"/>
        <v>#N/A</v>
      </c>
      <c r="V155" s="152" t="e">
        <f t="shared" si="135"/>
        <v>#N/A</v>
      </c>
      <c r="W155" s="152" t="e">
        <f t="shared" si="135"/>
        <v>#N/A</v>
      </c>
      <c r="X155" s="152" t="e">
        <f t="shared" si="135"/>
        <v>#N/A</v>
      </c>
      <c r="Y155" s="152" t="e">
        <f t="shared" si="135"/>
        <v>#N/A</v>
      </c>
      <c r="Z155" s="152" t="e">
        <f t="shared" si="135"/>
        <v>#N/A</v>
      </c>
      <c r="AA155" s="152" t="e">
        <f t="shared" si="135"/>
        <v>#N/A</v>
      </c>
      <c r="AB155" s="152" t="e">
        <f t="shared" si="135"/>
        <v>#N/A</v>
      </c>
      <c r="AC155" s="152" t="e">
        <f t="shared" si="135"/>
        <v>#N/A</v>
      </c>
      <c r="AD155" s="152" t="e">
        <f t="shared" si="135"/>
        <v>#N/A</v>
      </c>
      <c r="AE155" s="152" t="e">
        <f t="shared" si="135"/>
        <v>#N/A</v>
      </c>
      <c r="AF155" s="152" t="e">
        <f t="shared" si="135"/>
        <v>#N/A</v>
      </c>
      <c r="AG155" s="152" t="e">
        <f t="shared" si="135"/>
        <v>#N/A</v>
      </c>
      <c r="AH155" s="152" t="e">
        <f t="shared" si="135"/>
        <v>#N/A</v>
      </c>
      <c r="AI155" s="152" t="e">
        <f t="shared" si="135"/>
        <v>#N/A</v>
      </c>
      <c r="AJ155" s="152" t="e">
        <f t="shared" si="135"/>
        <v>#N/A</v>
      </c>
      <c r="AK155" s="152" t="e">
        <f t="shared" si="135"/>
        <v>#N/A</v>
      </c>
      <c r="AL155" s="152" t="e">
        <f t="shared" si="135"/>
        <v>#N/A</v>
      </c>
      <c r="AM155" s="152" t="e">
        <f t="shared" si="135"/>
        <v>#N/A</v>
      </c>
    </row>
    <row r="156" spans="2:39" ht="14.25" customHeight="1" outlineLevel="1" x14ac:dyDescent="0.25">
      <c r="B156" s="84" t="str">
        <f t="shared" ref="B156:C156" si="136">+B73</f>
        <v>General Cargo</v>
      </c>
      <c r="C156" s="84" t="str">
        <f t="shared" si="136"/>
        <v>Default</v>
      </c>
      <c r="D156" s="152" t="e">
        <f t="shared" ref="D156:AM156" si="137">+D155</f>
        <v>#N/A</v>
      </c>
      <c r="E156" s="152" t="e">
        <f t="shared" si="137"/>
        <v>#N/A</v>
      </c>
      <c r="F156" s="152" t="e">
        <f t="shared" si="137"/>
        <v>#N/A</v>
      </c>
      <c r="G156" s="152" t="e">
        <f t="shared" si="137"/>
        <v>#N/A</v>
      </c>
      <c r="H156" s="152" t="e">
        <f t="shared" si="137"/>
        <v>#N/A</v>
      </c>
      <c r="I156" s="152" t="e">
        <f t="shared" si="137"/>
        <v>#N/A</v>
      </c>
      <c r="J156" s="152" t="e">
        <f t="shared" si="137"/>
        <v>#N/A</v>
      </c>
      <c r="K156" s="152" t="e">
        <f t="shared" si="137"/>
        <v>#N/A</v>
      </c>
      <c r="L156" s="152" t="e">
        <f t="shared" si="137"/>
        <v>#N/A</v>
      </c>
      <c r="M156" s="152" t="e">
        <f t="shared" si="137"/>
        <v>#N/A</v>
      </c>
      <c r="N156" s="152" t="e">
        <f t="shared" si="137"/>
        <v>#N/A</v>
      </c>
      <c r="O156" s="152" t="e">
        <f t="shared" si="137"/>
        <v>#N/A</v>
      </c>
      <c r="P156" s="152" t="e">
        <f t="shared" si="137"/>
        <v>#N/A</v>
      </c>
      <c r="Q156" s="152" t="e">
        <f t="shared" si="137"/>
        <v>#N/A</v>
      </c>
      <c r="R156" s="152" t="e">
        <f t="shared" si="137"/>
        <v>#N/A</v>
      </c>
      <c r="S156" s="152" t="e">
        <f t="shared" si="137"/>
        <v>#N/A</v>
      </c>
      <c r="T156" s="152" t="e">
        <f t="shared" si="137"/>
        <v>#N/A</v>
      </c>
      <c r="U156" s="152" t="e">
        <f t="shared" si="137"/>
        <v>#N/A</v>
      </c>
      <c r="V156" s="152" t="e">
        <f t="shared" si="137"/>
        <v>#N/A</v>
      </c>
      <c r="W156" s="152" t="e">
        <f t="shared" si="137"/>
        <v>#N/A</v>
      </c>
      <c r="X156" s="152" t="e">
        <f t="shared" si="137"/>
        <v>#N/A</v>
      </c>
      <c r="Y156" s="152" t="e">
        <f t="shared" si="137"/>
        <v>#N/A</v>
      </c>
      <c r="Z156" s="152" t="e">
        <f t="shared" si="137"/>
        <v>#N/A</v>
      </c>
      <c r="AA156" s="152" t="e">
        <f t="shared" si="137"/>
        <v>#N/A</v>
      </c>
      <c r="AB156" s="152" t="e">
        <f t="shared" si="137"/>
        <v>#N/A</v>
      </c>
      <c r="AC156" s="152" t="e">
        <f t="shared" si="137"/>
        <v>#N/A</v>
      </c>
      <c r="AD156" s="152" t="e">
        <f t="shared" si="137"/>
        <v>#N/A</v>
      </c>
      <c r="AE156" s="152" t="e">
        <f t="shared" si="137"/>
        <v>#N/A</v>
      </c>
      <c r="AF156" s="152" t="e">
        <f t="shared" si="137"/>
        <v>#N/A</v>
      </c>
      <c r="AG156" s="152" t="e">
        <f t="shared" si="137"/>
        <v>#N/A</v>
      </c>
      <c r="AH156" s="152" t="e">
        <f t="shared" si="137"/>
        <v>#N/A</v>
      </c>
      <c r="AI156" s="152" t="e">
        <f t="shared" si="137"/>
        <v>#N/A</v>
      </c>
      <c r="AJ156" s="152" t="e">
        <f t="shared" si="137"/>
        <v>#N/A</v>
      </c>
      <c r="AK156" s="152" t="e">
        <f t="shared" si="137"/>
        <v>#N/A</v>
      </c>
      <c r="AL156" s="152" t="e">
        <f t="shared" si="137"/>
        <v>#N/A</v>
      </c>
      <c r="AM156" s="152" t="e">
        <f t="shared" si="137"/>
        <v>#N/A</v>
      </c>
    </row>
    <row r="157" spans="2:39" ht="14.25" customHeight="1" outlineLevel="1" x14ac:dyDescent="0.25">
      <c r="B157" s="84" t="str">
        <f t="shared" ref="B157:C157" si="138">+B74</f>
        <v>Liquefied Gas Tanker</v>
      </c>
      <c r="C157" s="84" t="str">
        <f t="shared" si="138"/>
        <v>Default</v>
      </c>
      <c r="D157" s="152" t="e">
        <f t="shared" ref="D157:AM157" si="139">+D156</f>
        <v>#N/A</v>
      </c>
      <c r="E157" s="152" t="e">
        <f t="shared" si="139"/>
        <v>#N/A</v>
      </c>
      <c r="F157" s="152" t="e">
        <f t="shared" si="139"/>
        <v>#N/A</v>
      </c>
      <c r="G157" s="152" t="e">
        <f t="shared" si="139"/>
        <v>#N/A</v>
      </c>
      <c r="H157" s="152" t="e">
        <f t="shared" si="139"/>
        <v>#N/A</v>
      </c>
      <c r="I157" s="152" t="e">
        <f t="shared" si="139"/>
        <v>#N/A</v>
      </c>
      <c r="J157" s="152" t="e">
        <f t="shared" si="139"/>
        <v>#N/A</v>
      </c>
      <c r="K157" s="152" t="e">
        <f t="shared" si="139"/>
        <v>#N/A</v>
      </c>
      <c r="L157" s="152" t="e">
        <f t="shared" si="139"/>
        <v>#N/A</v>
      </c>
      <c r="M157" s="152" t="e">
        <f t="shared" si="139"/>
        <v>#N/A</v>
      </c>
      <c r="N157" s="152" t="e">
        <f t="shared" si="139"/>
        <v>#N/A</v>
      </c>
      <c r="O157" s="152" t="e">
        <f t="shared" si="139"/>
        <v>#N/A</v>
      </c>
      <c r="P157" s="152" t="e">
        <f t="shared" si="139"/>
        <v>#N/A</v>
      </c>
      <c r="Q157" s="152" t="e">
        <f t="shared" si="139"/>
        <v>#N/A</v>
      </c>
      <c r="R157" s="152" t="e">
        <f t="shared" si="139"/>
        <v>#N/A</v>
      </c>
      <c r="S157" s="152" t="e">
        <f t="shared" si="139"/>
        <v>#N/A</v>
      </c>
      <c r="T157" s="152" t="e">
        <f t="shared" si="139"/>
        <v>#N/A</v>
      </c>
      <c r="U157" s="152" t="e">
        <f t="shared" si="139"/>
        <v>#N/A</v>
      </c>
      <c r="V157" s="152" t="e">
        <f t="shared" si="139"/>
        <v>#N/A</v>
      </c>
      <c r="W157" s="152" t="e">
        <f t="shared" si="139"/>
        <v>#N/A</v>
      </c>
      <c r="X157" s="152" t="e">
        <f t="shared" si="139"/>
        <v>#N/A</v>
      </c>
      <c r="Y157" s="152" t="e">
        <f t="shared" si="139"/>
        <v>#N/A</v>
      </c>
      <c r="Z157" s="152" t="e">
        <f t="shared" si="139"/>
        <v>#N/A</v>
      </c>
      <c r="AA157" s="152" t="e">
        <f t="shared" si="139"/>
        <v>#N/A</v>
      </c>
      <c r="AB157" s="152" t="e">
        <f t="shared" si="139"/>
        <v>#N/A</v>
      </c>
      <c r="AC157" s="152" t="e">
        <f t="shared" si="139"/>
        <v>#N/A</v>
      </c>
      <c r="AD157" s="152" t="e">
        <f t="shared" si="139"/>
        <v>#N/A</v>
      </c>
      <c r="AE157" s="152" t="e">
        <f t="shared" si="139"/>
        <v>#N/A</v>
      </c>
      <c r="AF157" s="152" t="e">
        <f t="shared" si="139"/>
        <v>#N/A</v>
      </c>
      <c r="AG157" s="152" t="e">
        <f t="shared" si="139"/>
        <v>#N/A</v>
      </c>
      <c r="AH157" s="152" t="e">
        <f t="shared" si="139"/>
        <v>#N/A</v>
      </c>
      <c r="AI157" s="152" t="e">
        <f t="shared" si="139"/>
        <v>#N/A</v>
      </c>
      <c r="AJ157" s="152" t="e">
        <f t="shared" si="139"/>
        <v>#N/A</v>
      </c>
      <c r="AK157" s="152" t="e">
        <f t="shared" si="139"/>
        <v>#N/A</v>
      </c>
      <c r="AL157" s="152" t="e">
        <f t="shared" si="139"/>
        <v>#N/A</v>
      </c>
      <c r="AM157" s="152" t="e">
        <f t="shared" si="139"/>
        <v>#N/A</v>
      </c>
    </row>
    <row r="158" spans="2:39" ht="14.25" customHeight="1" outlineLevel="1" x14ac:dyDescent="0.25">
      <c r="B158" s="84" t="str">
        <f t="shared" ref="B158:C158" si="140">+B75</f>
        <v>Oil Tanker</v>
      </c>
      <c r="C158" s="84" t="str">
        <f t="shared" si="140"/>
        <v>Default</v>
      </c>
      <c r="D158" s="152" t="e">
        <f t="shared" ref="D158:AM158" si="141">+D157</f>
        <v>#N/A</v>
      </c>
      <c r="E158" s="152" t="e">
        <f t="shared" si="141"/>
        <v>#N/A</v>
      </c>
      <c r="F158" s="152" t="e">
        <f t="shared" si="141"/>
        <v>#N/A</v>
      </c>
      <c r="G158" s="152" t="e">
        <f t="shared" si="141"/>
        <v>#N/A</v>
      </c>
      <c r="H158" s="152" t="e">
        <f t="shared" si="141"/>
        <v>#N/A</v>
      </c>
      <c r="I158" s="152" t="e">
        <f t="shared" si="141"/>
        <v>#N/A</v>
      </c>
      <c r="J158" s="152" t="e">
        <f t="shared" si="141"/>
        <v>#N/A</v>
      </c>
      <c r="K158" s="152" t="e">
        <f t="shared" si="141"/>
        <v>#N/A</v>
      </c>
      <c r="L158" s="152" t="e">
        <f t="shared" si="141"/>
        <v>#N/A</v>
      </c>
      <c r="M158" s="152" t="e">
        <f t="shared" si="141"/>
        <v>#N/A</v>
      </c>
      <c r="N158" s="152" t="e">
        <f t="shared" si="141"/>
        <v>#N/A</v>
      </c>
      <c r="O158" s="152" t="e">
        <f t="shared" si="141"/>
        <v>#N/A</v>
      </c>
      <c r="P158" s="152" t="e">
        <f t="shared" si="141"/>
        <v>#N/A</v>
      </c>
      <c r="Q158" s="152" t="e">
        <f t="shared" si="141"/>
        <v>#N/A</v>
      </c>
      <c r="R158" s="152" t="e">
        <f t="shared" si="141"/>
        <v>#N/A</v>
      </c>
      <c r="S158" s="152" t="e">
        <f t="shared" si="141"/>
        <v>#N/A</v>
      </c>
      <c r="T158" s="152" t="e">
        <f t="shared" si="141"/>
        <v>#N/A</v>
      </c>
      <c r="U158" s="152" t="e">
        <f t="shared" si="141"/>
        <v>#N/A</v>
      </c>
      <c r="V158" s="152" t="e">
        <f t="shared" si="141"/>
        <v>#N/A</v>
      </c>
      <c r="W158" s="152" t="e">
        <f t="shared" si="141"/>
        <v>#N/A</v>
      </c>
      <c r="X158" s="152" t="e">
        <f t="shared" si="141"/>
        <v>#N/A</v>
      </c>
      <c r="Y158" s="152" t="e">
        <f t="shared" si="141"/>
        <v>#N/A</v>
      </c>
      <c r="Z158" s="152" t="e">
        <f t="shared" si="141"/>
        <v>#N/A</v>
      </c>
      <c r="AA158" s="152" t="e">
        <f t="shared" si="141"/>
        <v>#N/A</v>
      </c>
      <c r="AB158" s="152" t="e">
        <f t="shared" si="141"/>
        <v>#N/A</v>
      </c>
      <c r="AC158" s="152" t="e">
        <f t="shared" si="141"/>
        <v>#N/A</v>
      </c>
      <c r="AD158" s="152" t="e">
        <f t="shared" si="141"/>
        <v>#N/A</v>
      </c>
      <c r="AE158" s="152" t="e">
        <f t="shared" si="141"/>
        <v>#N/A</v>
      </c>
      <c r="AF158" s="152" t="e">
        <f t="shared" si="141"/>
        <v>#N/A</v>
      </c>
      <c r="AG158" s="152" t="e">
        <f t="shared" si="141"/>
        <v>#N/A</v>
      </c>
      <c r="AH158" s="152" t="e">
        <f t="shared" si="141"/>
        <v>#N/A</v>
      </c>
      <c r="AI158" s="152" t="e">
        <f t="shared" si="141"/>
        <v>#N/A</v>
      </c>
      <c r="AJ158" s="152" t="e">
        <f t="shared" si="141"/>
        <v>#N/A</v>
      </c>
      <c r="AK158" s="152" t="e">
        <f t="shared" si="141"/>
        <v>#N/A</v>
      </c>
      <c r="AL158" s="152" t="e">
        <f t="shared" si="141"/>
        <v>#N/A</v>
      </c>
      <c r="AM158" s="152" t="e">
        <f t="shared" si="141"/>
        <v>#N/A</v>
      </c>
    </row>
    <row r="159" spans="2:39" ht="14.25" customHeight="1" outlineLevel="1" x14ac:dyDescent="0.25">
      <c r="B159" s="84" t="str">
        <f t="shared" ref="B159:C159" si="142">+B76</f>
        <v>Other Liquids Tankers</v>
      </c>
      <c r="C159" s="84" t="str">
        <f t="shared" si="142"/>
        <v>Default</v>
      </c>
      <c r="D159" s="152" t="e">
        <f t="shared" ref="D159:AM159" si="143">+D158</f>
        <v>#N/A</v>
      </c>
      <c r="E159" s="152" t="e">
        <f t="shared" si="143"/>
        <v>#N/A</v>
      </c>
      <c r="F159" s="152" t="e">
        <f t="shared" si="143"/>
        <v>#N/A</v>
      </c>
      <c r="G159" s="152" t="e">
        <f t="shared" si="143"/>
        <v>#N/A</v>
      </c>
      <c r="H159" s="152" t="e">
        <f t="shared" si="143"/>
        <v>#N/A</v>
      </c>
      <c r="I159" s="152" t="e">
        <f t="shared" si="143"/>
        <v>#N/A</v>
      </c>
      <c r="J159" s="152" t="e">
        <f t="shared" si="143"/>
        <v>#N/A</v>
      </c>
      <c r="K159" s="152" t="e">
        <f t="shared" si="143"/>
        <v>#N/A</v>
      </c>
      <c r="L159" s="152" t="e">
        <f t="shared" si="143"/>
        <v>#N/A</v>
      </c>
      <c r="M159" s="152" t="e">
        <f t="shared" si="143"/>
        <v>#N/A</v>
      </c>
      <c r="N159" s="152" t="e">
        <f t="shared" si="143"/>
        <v>#N/A</v>
      </c>
      <c r="O159" s="152" t="e">
        <f t="shared" si="143"/>
        <v>#N/A</v>
      </c>
      <c r="P159" s="152" t="e">
        <f t="shared" si="143"/>
        <v>#N/A</v>
      </c>
      <c r="Q159" s="152" t="e">
        <f t="shared" si="143"/>
        <v>#N/A</v>
      </c>
      <c r="R159" s="152" t="e">
        <f t="shared" si="143"/>
        <v>#N/A</v>
      </c>
      <c r="S159" s="152" t="e">
        <f t="shared" si="143"/>
        <v>#N/A</v>
      </c>
      <c r="T159" s="152" t="e">
        <f t="shared" si="143"/>
        <v>#N/A</v>
      </c>
      <c r="U159" s="152" t="e">
        <f t="shared" si="143"/>
        <v>#N/A</v>
      </c>
      <c r="V159" s="152" t="e">
        <f t="shared" si="143"/>
        <v>#N/A</v>
      </c>
      <c r="W159" s="152" t="e">
        <f t="shared" si="143"/>
        <v>#N/A</v>
      </c>
      <c r="X159" s="152" t="e">
        <f t="shared" si="143"/>
        <v>#N/A</v>
      </c>
      <c r="Y159" s="152" t="e">
        <f t="shared" si="143"/>
        <v>#N/A</v>
      </c>
      <c r="Z159" s="152" t="e">
        <f t="shared" si="143"/>
        <v>#N/A</v>
      </c>
      <c r="AA159" s="152" t="e">
        <f t="shared" si="143"/>
        <v>#N/A</v>
      </c>
      <c r="AB159" s="152" t="e">
        <f t="shared" si="143"/>
        <v>#N/A</v>
      </c>
      <c r="AC159" s="152" t="e">
        <f t="shared" si="143"/>
        <v>#N/A</v>
      </c>
      <c r="AD159" s="152" t="e">
        <f t="shared" si="143"/>
        <v>#N/A</v>
      </c>
      <c r="AE159" s="152" t="e">
        <f t="shared" si="143"/>
        <v>#N/A</v>
      </c>
      <c r="AF159" s="152" t="e">
        <f t="shared" si="143"/>
        <v>#N/A</v>
      </c>
      <c r="AG159" s="152" t="e">
        <f t="shared" si="143"/>
        <v>#N/A</v>
      </c>
      <c r="AH159" s="152" t="e">
        <f t="shared" si="143"/>
        <v>#N/A</v>
      </c>
      <c r="AI159" s="152" t="e">
        <f t="shared" si="143"/>
        <v>#N/A</v>
      </c>
      <c r="AJ159" s="152" t="e">
        <f t="shared" si="143"/>
        <v>#N/A</v>
      </c>
      <c r="AK159" s="152" t="e">
        <f t="shared" si="143"/>
        <v>#N/A</v>
      </c>
      <c r="AL159" s="152" t="e">
        <f t="shared" si="143"/>
        <v>#N/A</v>
      </c>
      <c r="AM159" s="152" t="e">
        <f t="shared" si="143"/>
        <v>#N/A</v>
      </c>
    </row>
    <row r="160" spans="2:39" ht="14.25" customHeight="1" outlineLevel="1" x14ac:dyDescent="0.25">
      <c r="B160" s="84" t="str">
        <f t="shared" ref="B160:C160" si="144">+B77</f>
        <v>Ferry Passenger Only</v>
      </c>
      <c r="C160" s="84" t="str">
        <f t="shared" si="144"/>
        <v>Default</v>
      </c>
      <c r="D160" s="152" t="e">
        <f t="shared" ref="D160:AM160" si="145">+D159</f>
        <v>#N/A</v>
      </c>
      <c r="E160" s="152" t="e">
        <f t="shared" si="145"/>
        <v>#N/A</v>
      </c>
      <c r="F160" s="152" t="e">
        <f t="shared" si="145"/>
        <v>#N/A</v>
      </c>
      <c r="G160" s="152" t="e">
        <f t="shared" si="145"/>
        <v>#N/A</v>
      </c>
      <c r="H160" s="152" t="e">
        <f t="shared" si="145"/>
        <v>#N/A</v>
      </c>
      <c r="I160" s="152" t="e">
        <f t="shared" si="145"/>
        <v>#N/A</v>
      </c>
      <c r="J160" s="152" t="e">
        <f t="shared" si="145"/>
        <v>#N/A</v>
      </c>
      <c r="K160" s="152" t="e">
        <f t="shared" si="145"/>
        <v>#N/A</v>
      </c>
      <c r="L160" s="152" t="e">
        <f t="shared" si="145"/>
        <v>#N/A</v>
      </c>
      <c r="M160" s="152" t="e">
        <f t="shared" si="145"/>
        <v>#N/A</v>
      </c>
      <c r="N160" s="152" t="e">
        <f t="shared" si="145"/>
        <v>#N/A</v>
      </c>
      <c r="O160" s="152" t="e">
        <f t="shared" si="145"/>
        <v>#N/A</v>
      </c>
      <c r="P160" s="152" t="e">
        <f t="shared" si="145"/>
        <v>#N/A</v>
      </c>
      <c r="Q160" s="152" t="e">
        <f t="shared" si="145"/>
        <v>#N/A</v>
      </c>
      <c r="R160" s="152" t="e">
        <f t="shared" si="145"/>
        <v>#N/A</v>
      </c>
      <c r="S160" s="152" t="e">
        <f t="shared" si="145"/>
        <v>#N/A</v>
      </c>
      <c r="T160" s="152" t="e">
        <f t="shared" si="145"/>
        <v>#N/A</v>
      </c>
      <c r="U160" s="152" t="e">
        <f t="shared" si="145"/>
        <v>#N/A</v>
      </c>
      <c r="V160" s="152" t="e">
        <f t="shared" si="145"/>
        <v>#N/A</v>
      </c>
      <c r="W160" s="152" t="e">
        <f t="shared" si="145"/>
        <v>#N/A</v>
      </c>
      <c r="X160" s="152" t="e">
        <f t="shared" si="145"/>
        <v>#N/A</v>
      </c>
      <c r="Y160" s="152" t="e">
        <f t="shared" si="145"/>
        <v>#N/A</v>
      </c>
      <c r="Z160" s="152" t="e">
        <f t="shared" si="145"/>
        <v>#N/A</v>
      </c>
      <c r="AA160" s="152" t="e">
        <f t="shared" si="145"/>
        <v>#N/A</v>
      </c>
      <c r="AB160" s="152" t="e">
        <f t="shared" si="145"/>
        <v>#N/A</v>
      </c>
      <c r="AC160" s="152" t="e">
        <f t="shared" si="145"/>
        <v>#N/A</v>
      </c>
      <c r="AD160" s="152" t="e">
        <f t="shared" si="145"/>
        <v>#N/A</v>
      </c>
      <c r="AE160" s="152" t="e">
        <f t="shared" si="145"/>
        <v>#N/A</v>
      </c>
      <c r="AF160" s="152" t="e">
        <f t="shared" si="145"/>
        <v>#N/A</v>
      </c>
      <c r="AG160" s="152" t="e">
        <f t="shared" si="145"/>
        <v>#N/A</v>
      </c>
      <c r="AH160" s="152" t="e">
        <f t="shared" si="145"/>
        <v>#N/A</v>
      </c>
      <c r="AI160" s="152" t="e">
        <f t="shared" si="145"/>
        <v>#N/A</v>
      </c>
      <c r="AJ160" s="152" t="e">
        <f t="shared" si="145"/>
        <v>#N/A</v>
      </c>
      <c r="AK160" s="152" t="e">
        <f t="shared" si="145"/>
        <v>#N/A</v>
      </c>
      <c r="AL160" s="152" t="e">
        <f t="shared" si="145"/>
        <v>#N/A</v>
      </c>
      <c r="AM160" s="152" t="e">
        <f t="shared" si="145"/>
        <v>#N/A</v>
      </c>
    </row>
    <row r="161" spans="2:39" ht="14.25" customHeight="1" outlineLevel="1" x14ac:dyDescent="0.25">
      <c r="B161" s="84" t="str">
        <f t="shared" ref="B161:C161" si="146">+B78</f>
        <v>Cruise</v>
      </c>
      <c r="C161" s="84" t="str">
        <f t="shared" si="146"/>
        <v>Default</v>
      </c>
      <c r="D161" s="152" t="e">
        <f t="shared" ref="D161:AM161" si="147">+D160</f>
        <v>#N/A</v>
      </c>
      <c r="E161" s="152" t="e">
        <f t="shared" si="147"/>
        <v>#N/A</v>
      </c>
      <c r="F161" s="152" t="e">
        <f t="shared" si="147"/>
        <v>#N/A</v>
      </c>
      <c r="G161" s="152" t="e">
        <f t="shared" si="147"/>
        <v>#N/A</v>
      </c>
      <c r="H161" s="152" t="e">
        <f t="shared" si="147"/>
        <v>#N/A</v>
      </c>
      <c r="I161" s="152" t="e">
        <f t="shared" si="147"/>
        <v>#N/A</v>
      </c>
      <c r="J161" s="152" t="e">
        <f t="shared" si="147"/>
        <v>#N/A</v>
      </c>
      <c r="K161" s="152" t="e">
        <f t="shared" si="147"/>
        <v>#N/A</v>
      </c>
      <c r="L161" s="152" t="e">
        <f t="shared" si="147"/>
        <v>#N/A</v>
      </c>
      <c r="M161" s="152" t="e">
        <f t="shared" si="147"/>
        <v>#N/A</v>
      </c>
      <c r="N161" s="152" t="e">
        <f t="shared" si="147"/>
        <v>#N/A</v>
      </c>
      <c r="O161" s="152" t="e">
        <f t="shared" si="147"/>
        <v>#N/A</v>
      </c>
      <c r="P161" s="152" t="e">
        <f t="shared" si="147"/>
        <v>#N/A</v>
      </c>
      <c r="Q161" s="152" t="e">
        <f t="shared" si="147"/>
        <v>#N/A</v>
      </c>
      <c r="R161" s="152" t="e">
        <f t="shared" si="147"/>
        <v>#N/A</v>
      </c>
      <c r="S161" s="152" t="e">
        <f t="shared" si="147"/>
        <v>#N/A</v>
      </c>
      <c r="T161" s="152" t="e">
        <f t="shared" si="147"/>
        <v>#N/A</v>
      </c>
      <c r="U161" s="152" t="e">
        <f t="shared" si="147"/>
        <v>#N/A</v>
      </c>
      <c r="V161" s="152" t="e">
        <f t="shared" si="147"/>
        <v>#N/A</v>
      </c>
      <c r="W161" s="152" t="e">
        <f t="shared" si="147"/>
        <v>#N/A</v>
      </c>
      <c r="X161" s="152" t="e">
        <f t="shared" si="147"/>
        <v>#N/A</v>
      </c>
      <c r="Y161" s="152" t="e">
        <f t="shared" si="147"/>
        <v>#N/A</v>
      </c>
      <c r="Z161" s="152" t="e">
        <f t="shared" si="147"/>
        <v>#N/A</v>
      </c>
      <c r="AA161" s="152" t="e">
        <f t="shared" si="147"/>
        <v>#N/A</v>
      </c>
      <c r="AB161" s="152" t="e">
        <f t="shared" si="147"/>
        <v>#N/A</v>
      </c>
      <c r="AC161" s="152" t="e">
        <f t="shared" si="147"/>
        <v>#N/A</v>
      </c>
      <c r="AD161" s="152" t="e">
        <f t="shared" si="147"/>
        <v>#N/A</v>
      </c>
      <c r="AE161" s="152" t="e">
        <f t="shared" si="147"/>
        <v>#N/A</v>
      </c>
      <c r="AF161" s="152" t="e">
        <f t="shared" si="147"/>
        <v>#N/A</v>
      </c>
      <c r="AG161" s="152" t="e">
        <f t="shared" si="147"/>
        <v>#N/A</v>
      </c>
      <c r="AH161" s="152" t="e">
        <f t="shared" si="147"/>
        <v>#N/A</v>
      </c>
      <c r="AI161" s="152" t="e">
        <f t="shared" si="147"/>
        <v>#N/A</v>
      </c>
      <c r="AJ161" s="152" t="e">
        <f t="shared" si="147"/>
        <v>#N/A</v>
      </c>
      <c r="AK161" s="152" t="e">
        <f t="shared" si="147"/>
        <v>#N/A</v>
      </c>
      <c r="AL161" s="152" t="e">
        <f t="shared" si="147"/>
        <v>#N/A</v>
      </c>
      <c r="AM161" s="152" t="e">
        <f t="shared" si="147"/>
        <v>#N/A</v>
      </c>
    </row>
    <row r="162" spans="2:39" ht="14.25" customHeight="1" outlineLevel="1" x14ac:dyDescent="0.25">
      <c r="B162" s="84" t="str">
        <f t="shared" ref="B162:C162" si="148">+B79</f>
        <v>Ferry RoRo and Passenger</v>
      </c>
      <c r="C162" s="84" t="str">
        <f t="shared" si="148"/>
        <v>Default</v>
      </c>
      <c r="D162" s="152" t="e">
        <f t="shared" ref="D162:AM162" si="149">+D161</f>
        <v>#N/A</v>
      </c>
      <c r="E162" s="152" t="e">
        <f t="shared" si="149"/>
        <v>#N/A</v>
      </c>
      <c r="F162" s="152" t="e">
        <f t="shared" si="149"/>
        <v>#N/A</v>
      </c>
      <c r="G162" s="152" t="e">
        <f t="shared" si="149"/>
        <v>#N/A</v>
      </c>
      <c r="H162" s="152" t="e">
        <f t="shared" si="149"/>
        <v>#N/A</v>
      </c>
      <c r="I162" s="152" t="e">
        <f t="shared" si="149"/>
        <v>#N/A</v>
      </c>
      <c r="J162" s="152" t="e">
        <f t="shared" si="149"/>
        <v>#N/A</v>
      </c>
      <c r="K162" s="152" t="e">
        <f t="shared" si="149"/>
        <v>#N/A</v>
      </c>
      <c r="L162" s="152" t="e">
        <f t="shared" si="149"/>
        <v>#N/A</v>
      </c>
      <c r="M162" s="152" t="e">
        <f t="shared" si="149"/>
        <v>#N/A</v>
      </c>
      <c r="N162" s="152" t="e">
        <f t="shared" si="149"/>
        <v>#N/A</v>
      </c>
      <c r="O162" s="152" t="e">
        <f t="shared" si="149"/>
        <v>#N/A</v>
      </c>
      <c r="P162" s="152" t="e">
        <f t="shared" si="149"/>
        <v>#N/A</v>
      </c>
      <c r="Q162" s="152" t="e">
        <f t="shared" si="149"/>
        <v>#N/A</v>
      </c>
      <c r="R162" s="152" t="e">
        <f t="shared" si="149"/>
        <v>#N/A</v>
      </c>
      <c r="S162" s="152" t="e">
        <f t="shared" si="149"/>
        <v>#N/A</v>
      </c>
      <c r="T162" s="152" t="e">
        <f t="shared" si="149"/>
        <v>#N/A</v>
      </c>
      <c r="U162" s="152" t="e">
        <f t="shared" si="149"/>
        <v>#N/A</v>
      </c>
      <c r="V162" s="152" t="e">
        <f t="shared" si="149"/>
        <v>#N/A</v>
      </c>
      <c r="W162" s="152" t="e">
        <f t="shared" si="149"/>
        <v>#N/A</v>
      </c>
      <c r="X162" s="152" t="e">
        <f t="shared" si="149"/>
        <v>#N/A</v>
      </c>
      <c r="Y162" s="152" t="e">
        <f t="shared" si="149"/>
        <v>#N/A</v>
      </c>
      <c r="Z162" s="152" t="e">
        <f t="shared" si="149"/>
        <v>#N/A</v>
      </c>
      <c r="AA162" s="152" t="e">
        <f t="shared" si="149"/>
        <v>#N/A</v>
      </c>
      <c r="AB162" s="152" t="e">
        <f t="shared" si="149"/>
        <v>#N/A</v>
      </c>
      <c r="AC162" s="152" t="e">
        <f t="shared" si="149"/>
        <v>#N/A</v>
      </c>
      <c r="AD162" s="152" t="e">
        <f t="shared" si="149"/>
        <v>#N/A</v>
      </c>
      <c r="AE162" s="152" t="e">
        <f t="shared" si="149"/>
        <v>#N/A</v>
      </c>
      <c r="AF162" s="152" t="e">
        <f t="shared" si="149"/>
        <v>#N/A</v>
      </c>
      <c r="AG162" s="152" t="e">
        <f t="shared" si="149"/>
        <v>#N/A</v>
      </c>
      <c r="AH162" s="152" t="e">
        <f t="shared" si="149"/>
        <v>#N/A</v>
      </c>
      <c r="AI162" s="152" t="e">
        <f t="shared" si="149"/>
        <v>#N/A</v>
      </c>
      <c r="AJ162" s="152" t="e">
        <f t="shared" si="149"/>
        <v>#N/A</v>
      </c>
      <c r="AK162" s="152" t="e">
        <f t="shared" si="149"/>
        <v>#N/A</v>
      </c>
      <c r="AL162" s="152" t="e">
        <f t="shared" si="149"/>
        <v>#N/A</v>
      </c>
      <c r="AM162" s="152" t="e">
        <f t="shared" si="149"/>
        <v>#N/A</v>
      </c>
    </row>
    <row r="163" spans="2:39" ht="14.25" customHeight="1" outlineLevel="1" x14ac:dyDescent="0.25">
      <c r="B163" s="84" t="str">
        <f t="shared" ref="B163:C163" si="150">+B80</f>
        <v>Refrigerated Bulk</v>
      </c>
      <c r="C163" s="84" t="str">
        <f t="shared" si="150"/>
        <v>Default</v>
      </c>
      <c r="D163" s="152" t="e">
        <f t="shared" ref="D163:AM163" si="151">+D162</f>
        <v>#N/A</v>
      </c>
      <c r="E163" s="152" t="e">
        <f t="shared" si="151"/>
        <v>#N/A</v>
      </c>
      <c r="F163" s="152" t="e">
        <f t="shared" si="151"/>
        <v>#N/A</v>
      </c>
      <c r="G163" s="152" t="e">
        <f t="shared" si="151"/>
        <v>#N/A</v>
      </c>
      <c r="H163" s="152" t="e">
        <f t="shared" si="151"/>
        <v>#N/A</v>
      </c>
      <c r="I163" s="152" t="e">
        <f t="shared" si="151"/>
        <v>#N/A</v>
      </c>
      <c r="J163" s="152" t="e">
        <f t="shared" si="151"/>
        <v>#N/A</v>
      </c>
      <c r="K163" s="152" t="e">
        <f t="shared" si="151"/>
        <v>#N/A</v>
      </c>
      <c r="L163" s="152" t="e">
        <f t="shared" si="151"/>
        <v>#N/A</v>
      </c>
      <c r="M163" s="152" t="e">
        <f t="shared" si="151"/>
        <v>#N/A</v>
      </c>
      <c r="N163" s="152" t="e">
        <f t="shared" si="151"/>
        <v>#N/A</v>
      </c>
      <c r="O163" s="152" t="e">
        <f t="shared" si="151"/>
        <v>#N/A</v>
      </c>
      <c r="P163" s="152" t="e">
        <f t="shared" si="151"/>
        <v>#N/A</v>
      </c>
      <c r="Q163" s="152" t="e">
        <f t="shared" si="151"/>
        <v>#N/A</v>
      </c>
      <c r="R163" s="152" t="e">
        <f t="shared" si="151"/>
        <v>#N/A</v>
      </c>
      <c r="S163" s="152" t="e">
        <f t="shared" si="151"/>
        <v>#N/A</v>
      </c>
      <c r="T163" s="152" t="e">
        <f t="shared" si="151"/>
        <v>#N/A</v>
      </c>
      <c r="U163" s="152" t="e">
        <f t="shared" si="151"/>
        <v>#N/A</v>
      </c>
      <c r="V163" s="152" t="e">
        <f t="shared" si="151"/>
        <v>#N/A</v>
      </c>
      <c r="W163" s="152" t="e">
        <f t="shared" si="151"/>
        <v>#N/A</v>
      </c>
      <c r="X163" s="152" t="e">
        <f t="shared" si="151"/>
        <v>#N/A</v>
      </c>
      <c r="Y163" s="152" t="e">
        <f t="shared" si="151"/>
        <v>#N/A</v>
      </c>
      <c r="Z163" s="152" t="e">
        <f t="shared" si="151"/>
        <v>#N/A</v>
      </c>
      <c r="AA163" s="152" t="e">
        <f t="shared" si="151"/>
        <v>#N/A</v>
      </c>
      <c r="AB163" s="152" t="e">
        <f t="shared" si="151"/>
        <v>#N/A</v>
      </c>
      <c r="AC163" s="152" t="e">
        <f t="shared" si="151"/>
        <v>#N/A</v>
      </c>
      <c r="AD163" s="152" t="e">
        <f t="shared" si="151"/>
        <v>#N/A</v>
      </c>
      <c r="AE163" s="152" t="e">
        <f t="shared" si="151"/>
        <v>#N/A</v>
      </c>
      <c r="AF163" s="152" t="e">
        <f t="shared" si="151"/>
        <v>#N/A</v>
      </c>
      <c r="AG163" s="152" t="e">
        <f t="shared" si="151"/>
        <v>#N/A</v>
      </c>
      <c r="AH163" s="152" t="e">
        <f t="shared" si="151"/>
        <v>#N/A</v>
      </c>
      <c r="AI163" s="152" t="e">
        <f t="shared" si="151"/>
        <v>#N/A</v>
      </c>
      <c r="AJ163" s="152" t="e">
        <f t="shared" si="151"/>
        <v>#N/A</v>
      </c>
      <c r="AK163" s="152" t="e">
        <f t="shared" si="151"/>
        <v>#N/A</v>
      </c>
      <c r="AL163" s="152" t="e">
        <f t="shared" si="151"/>
        <v>#N/A</v>
      </c>
      <c r="AM163" s="152" t="e">
        <f t="shared" si="151"/>
        <v>#N/A</v>
      </c>
    </row>
    <row r="164" spans="2:39" ht="14.25" customHeight="1" outlineLevel="1" x14ac:dyDescent="0.25">
      <c r="B164" s="84" t="str">
        <f t="shared" ref="B164:C164" si="152">+B81</f>
        <v>RoRo</v>
      </c>
      <c r="C164" s="84" t="str">
        <f t="shared" si="152"/>
        <v>Default</v>
      </c>
      <c r="D164" s="152" t="e">
        <f t="shared" ref="D164:AM164" si="153">+D163</f>
        <v>#N/A</v>
      </c>
      <c r="E164" s="152" t="e">
        <f t="shared" si="153"/>
        <v>#N/A</v>
      </c>
      <c r="F164" s="152" t="e">
        <f t="shared" si="153"/>
        <v>#N/A</v>
      </c>
      <c r="G164" s="152" t="e">
        <f t="shared" si="153"/>
        <v>#N/A</v>
      </c>
      <c r="H164" s="152" t="e">
        <f t="shared" si="153"/>
        <v>#N/A</v>
      </c>
      <c r="I164" s="152" t="e">
        <f t="shared" si="153"/>
        <v>#N/A</v>
      </c>
      <c r="J164" s="152" t="e">
        <f t="shared" si="153"/>
        <v>#N/A</v>
      </c>
      <c r="K164" s="152" t="e">
        <f t="shared" si="153"/>
        <v>#N/A</v>
      </c>
      <c r="L164" s="152" t="e">
        <f t="shared" si="153"/>
        <v>#N/A</v>
      </c>
      <c r="M164" s="152" t="e">
        <f t="shared" si="153"/>
        <v>#N/A</v>
      </c>
      <c r="N164" s="152" t="e">
        <f t="shared" si="153"/>
        <v>#N/A</v>
      </c>
      <c r="O164" s="152" t="e">
        <f t="shared" si="153"/>
        <v>#N/A</v>
      </c>
      <c r="P164" s="152" t="e">
        <f t="shared" si="153"/>
        <v>#N/A</v>
      </c>
      <c r="Q164" s="152" t="e">
        <f t="shared" si="153"/>
        <v>#N/A</v>
      </c>
      <c r="R164" s="152" t="e">
        <f t="shared" si="153"/>
        <v>#N/A</v>
      </c>
      <c r="S164" s="152" t="e">
        <f t="shared" si="153"/>
        <v>#N/A</v>
      </c>
      <c r="T164" s="152" t="e">
        <f t="shared" si="153"/>
        <v>#N/A</v>
      </c>
      <c r="U164" s="152" t="e">
        <f t="shared" si="153"/>
        <v>#N/A</v>
      </c>
      <c r="V164" s="152" t="e">
        <f t="shared" si="153"/>
        <v>#N/A</v>
      </c>
      <c r="W164" s="152" t="e">
        <f t="shared" si="153"/>
        <v>#N/A</v>
      </c>
      <c r="X164" s="152" t="e">
        <f t="shared" si="153"/>
        <v>#N/A</v>
      </c>
      <c r="Y164" s="152" t="e">
        <f t="shared" si="153"/>
        <v>#N/A</v>
      </c>
      <c r="Z164" s="152" t="e">
        <f t="shared" si="153"/>
        <v>#N/A</v>
      </c>
      <c r="AA164" s="152" t="e">
        <f t="shared" si="153"/>
        <v>#N/A</v>
      </c>
      <c r="AB164" s="152" t="e">
        <f t="shared" si="153"/>
        <v>#N/A</v>
      </c>
      <c r="AC164" s="152" t="e">
        <f t="shared" si="153"/>
        <v>#N/A</v>
      </c>
      <c r="AD164" s="152" t="e">
        <f t="shared" si="153"/>
        <v>#N/A</v>
      </c>
      <c r="AE164" s="152" t="e">
        <f t="shared" si="153"/>
        <v>#N/A</v>
      </c>
      <c r="AF164" s="152" t="e">
        <f t="shared" si="153"/>
        <v>#N/A</v>
      </c>
      <c r="AG164" s="152" t="e">
        <f t="shared" si="153"/>
        <v>#N/A</v>
      </c>
      <c r="AH164" s="152" t="e">
        <f t="shared" si="153"/>
        <v>#N/A</v>
      </c>
      <c r="AI164" s="152" t="e">
        <f t="shared" si="153"/>
        <v>#N/A</v>
      </c>
      <c r="AJ164" s="152" t="e">
        <f t="shared" si="153"/>
        <v>#N/A</v>
      </c>
      <c r="AK164" s="152" t="e">
        <f t="shared" si="153"/>
        <v>#N/A</v>
      </c>
      <c r="AL164" s="152" t="e">
        <f t="shared" si="153"/>
        <v>#N/A</v>
      </c>
      <c r="AM164" s="152" t="e">
        <f t="shared" si="153"/>
        <v>#N/A</v>
      </c>
    </row>
    <row r="165" spans="2:39" ht="14.25" customHeight="1" outlineLevel="1" x14ac:dyDescent="0.25">
      <c r="B165" s="84" t="str">
        <f t="shared" ref="B165:C165" si="154">+B82</f>
        <v>Vehicle Carrier</v>
      </c>
      <c r="C165" s="84" t="str">
        <f t="shared" si="154"/>
        <v>Default</v>
      </c>
      <c r="D165" s="152" t="e">
        <f t="shared" ref="D165:AM165" si="155">+D164</f>
        <v>#N/A</v>
      </c>
      <c r="E165" s="152" t="e">
        <f t="shared" si="155"/>
        <v>#N/A</v>
      </c>
      <c r="F165" s="152" t="e">
        <f t="shared" si="155"/>
        <v>#N/A</v>
      </c>
      <c r="G165" s="152" t="e">
        <f t="shared" si="155"/>
        <v>#N/A</v>
      </c>
      <c r="H165" s="152" t="e">
        <f t="shared" si="155"/>
        <v>#N/A</v>
      </c>
      <c r="I165" s="152" t="e">
        <f t="shared" si="155"/>
        <v>#N/A</v>
      </c>
      <c r="J165" s="152" t="e">
        <f t="shared" si="155"/>
        <v>#N/A</v>
      </c>
      <c r="K165" s="152" t="e">
        <f t="shared" si="155"/>
        <v>#N/A</v>
      </c>
      <c r="L165" s="152" t="e">
        <f t="shared" si="155"/>
        <v>#N/A</v>
      </c>
      <c r="M165" s="152" t="e">
        <f t="shared" si="155"/>
        <v>#N/A</v>
      </c>
      <c r="N165" s="152" t="e">
        <f t="shared" si="155"/>
        <v>#N/A</v>
      </c>
      <c r="O165" s="152" t="e">
        <f t="shared" si="155"/>
        <v>#N/A</v>
      </c>
      <c r="P165" s="152" t="e">
        <f t="shared" si="155"/>
        <v>#N/A</v>
      </c>
      <c r="Q165" s="152" t="e">
        <f t="shared" si="155"/>
        <v>#N/A</v>
      </c>
      <c r="R165" s="152" t="e">
        <f t="shared" si="155"/>
        <v>#N/A</v>
      </c>
      <c r="S165" s="152" t="e">
        <f t="shared" si="155"/>
        <v>#N/A</v>
      </c>
      <c r="T165" s="152" t="e">
        <f t="shared" si="155"/>
        <v>#N/A</v>
      </c>
      <c r="U165" s="152" t="e">
        <f t="shared" si="155"/>
        <v>#N/A</v>
      </c>
      <c r="V165" s="152" t="e">
        <f t="shared" si="155"/>
        <v>#N/A</v>
      </c>
      <c r="W165" s="152" t="e">
        <f t="shared" si="155"/>
        <v>#N/A</v>
      </c>
      <c r="X165" s="152" t="e">
        <f t="shared" si="155"/>
        <v>#N/A</v>
      </c>
      <c r="Y165" s="152" t="e">
        <f t="shared" si="155"/>
        <v>#N/A</v>
      </c>
      <c r="Z165" s="152" t="e">
        <f t="shared" si="155"/>
        <v>#N/A</v>
      </c>
      <c r="AA165" s="152" t="e">
        <f t="shared" si="155"/>
        <v>#N/A</v>
      </c>
      <c r="AB165" s="152" t="e">
        <f t="shared" si="155"/>
        <v>#N/A</v>
      </c>
      <c r="AC165" s="152" t="e">
        <f t="shared" si="155"/>
        <v>#N/A</v>
      </c>
      <c r="AD165" s="152" t="e">
        <f t="shared" si="155"/>
        <v>#N/A</v>
      </c>
      <c r="AE165" s="152" t="e">
        <f t="shared" si="155"/>
        <v>#N/A</v>
      </c>
      <c r="AF165" s="152" t="e">
        <f t="shared" si="155"/>
        <v>#N/A</v>
      </c>
      <c r="AG165" s="152" t="e">
        <f t="shared" si="155"/>
        <v>#N/A</v>
      </c>
      <c r="AH165" s="152" t="e">
        <f t="shared" si="155"/>
        <v>#N/A</v>
      </c>
      <c r="AI165" s="152" t="e">
        <f t="shared" si="155"/>
        <v>#N/A</v>
      </c>
      <c r="AJ165" s="152" t="e">
        <f t="shared" si="155"/>
        <v>#N/A</v>
      </c>
      <c r="AK165" s="152" t="e">
        <f t="shared" si="155"/>
        <v>#N/A</v>
      </c>
      <c r="AL165" s="152" t="e">
        <f t="shared" si="155"/>
        <v>#N/A</v>
      </c>
      <c r="AM165" s="152" t="e">
        <f t="shared" si="155"/>
        <v>#N/A</v>
      </c>
    </row>
    <row r="166" spans="2:39" ht="14.25" customHeight="1" outlineLevel="1" x14ac:dyDescent="0.25">
      <c r="B166" s="84" t="str">
        <f t="shared" ref="B166:C166" si="156">+B83</f>
        <v>Offshore</v>
      </c>
      <c r="C166" s="84" t="str">
        <f t="shared" si="156"/>
        <v>Default</v>
      </c>
      <c r="D166" s="152" t="e">
        <f t="shared" ref="D166:AM166" si="157">+D165</f>
        <v>#N/A</v>
      </c>
      <c r="E166" s="152" t="e">
        <f t="shared" si="157"/>
        <v>#N/A</v>
      </c>
      <c r="F166" s="152" t="e">
        <f t="shared" si="157"/>
        <v>#N/A</v>
      </c>
      <c r="G166" s="152" t="e">
        <f t="shared" si="157"/>
        <v>#N/A</v>
      </c>
      <c r="H166" s="152" t="e">
        <f t="shared" si="157"/>
        <v>#N/A</v>
      </c>
      <c r="I166" s="152" t="e">
        <f t="shared" si="157"/>
        <v>#N/A</v>
      </c>
      <c r="J166" s="152" t="e">
        <f t="shared" si="157"/>
        <v>#N/A</v>
      </c>
      <c r="K166" s="152" t="e">
        <f t="shared" si="157"/>
        <v>#N/A</v>
      </c>
      <c r="L166" s="152" t="e">
        <f t="shared" si="157"/>
        <v>#N/A</v>
      </c>
      <c r="M166" s="152" t="e">
        <f t="shared" si="157"/>
        <v>#N/A</v>
      </c>
      <c r="N166" s="152" t="e">
        <f t="shared" si="157"/>
        <v>#N/A</v>
      </c>
      <c r="O166" s="152" t="e">
        <f t="shared" si="157"/>
        <v>#N/A</v>
      </c>
      <c r="P166" s="152" t="e">
        <f t="shared" si="157"/>
        <v>#N/A</v>
      </c>
      <c r="Q166" s="152" t="e">
        <f t="shared" si="157"/>
        <v>#N/A</v>
      </c>
      <c r="R166" s="152" t="e">
        <f t="shared" si="157"/>
        <v>#N/A</v>
      </c>
      <c r="S166" s="152" t="e">
        <f t="shared" si="157"/>
        <v>#N/A</v>
      </c>
      <c r="T166" s="152" t="e">
        <f t="shared" si="157"/>
        <v>#N/A</v>
      </c>
      <c r="U166" s="152" t="e">
        <f t="shared" si="157"/>
        <v>#N/A</v>
      </c>
      <c r="V166" s="152" t="e">
        <f t="shared" si="157"/>
        <v>#N/A</v>
      </c>
      <c r="W166" s="152" t="e">
        <f t="shared" si="157"/>
        <v>#N/A</v>
      </c>
      <c r="X166" s="152" t="e">
        <f t="shared" si="157"/>
        <v>#N/A</v>
      </c>
      <c r="Y166" s="152" t="e">
        <f t="shared" si="157"/>
        <v>#N/A</v>
      </c>
      <c r="Z166" s="152" t="e">
        <f t="shared" si="157"/>
        <v>#N/A</v>
      </c>
      <c r="AA166" s="152" t="e">
        <f t="shared" si="157"/>
        <v>#N/A</v>
      </c>
      <c r="AB166" s="152" t="e">
        <f t="shared" si="157"/>
        <v>#N/A</v>
      </c>
      <c r="AC166" s="152" t="e">
        <f t="shared" si="157"/>
        <v>#N/A</v>
      </c>
      <c r="AD166" s="152" t="e">
        <f t="shared" si="157"/>
        <v>#N/A</v>
      </c>
      <c r="AE166" s="152" t="e">
        <f t="shared" si="157"/>
        <v>#N/A</v>
      </c>
      <c r="AF166" s="152" t="e">
        <f t="shared" si="157"/>
        <v>#N/A</v>
      </c>
      <c r="AG166" s="152" t="e">
        <f t="shared" si="157"/>
        <v>#N/A</v>
      </c>
      <c r="AH166" s="152" t="e">
        <f t="shared" si="157"/>
        <v>#N/A</v>
      </c>
      <c r="AI166" s="152" t="e">
        <f t="shared" si="157"/>
        <v>#N/A</v>
      </c>
      <c r="AJ166" s="152" t="e">
        <f t="shared" si="157"/>
        <v>#N/A</v>
      </c>
      <c r="AK166" s="152" t="e">
        <f t="shared" si="157"/>
        <v>#N/A</v>
      </c>
      <c r="AL166" s="152" t="e">
        <f t="shared" si="157"/>
        <v>#N/A</v>
      </c>
      <c r="AM166" s="152" t="e">
        <f t="shared" si="157"/>
        <v>#N/A</v>
      </c>
    </row>
    <row r="167" spans="2:39" ht="14.25" customHeight="1" x14ac:dyDescent="0.25"/>
    <row r="168" spans="2:39" ht="14.25" customHeight="1" x14ac:dyDescent="0.25">
      <c r="B168" s="135" t="s">
        <v>100</v>
      </c>
      <c r="C168" s="135"/>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2:39" ht="14.25" customHeight="1" x14ac:dyDescent="0.25">
      <c r="B169" s="137" t="s">
        <v>304</v>
      </c>
      <c r="C169" s="137"/>
      <c r="D169" s="138">
        <v>2015</v>
      </c>
      <c r="E169" s="136">
        <v>2016</v>
      </c>
      <c r="F169" s="136">
        <v>2017</v>
      </c>
      <c r="G169" s="136">
        <v>2018</v>
      </c>
      <c r="H169" s="136">
        <v>2019</v>
      </c>
      <c r="I169" s="138">
        <v>2020</v>
      </c>
      <c r="J169" s="136">
        <v>2021</v>
      </c>
      <c r="K169" s="136">
        <v>2022</v>
      </c>
      <c r="L169" s="136">
        <v>2023</v>
      </c>
      <c r="M169" s="136">
        <v>2024</v>
      </c>
      <c r="N169" s="138">
        <v>2025</v>
      </c>
      <c r="O169" s="136">
        <v>2026</v>
      </c>
      <c r="P169" s="136">
        <v>2027</v>
      </c>
      <c r="Q169" s="136">
        <v>2028</v>
      </c>
      <c r="R169" s="136">
        <v>2029</v>
      </c>
      <c r="S169" s="138">
        <v>2030</v>
      </c>
      <c r="T169" s="136">
        <v>2031</v>
      </c>
      <c r="U169" s="136">
        <v>2032</v>
      </c>
      <c r="V169" s="136">
        <v>2033</v>
      </c>
      <c r="W169" s="136">
        <v>2034</v>
      </c>
      <c r="X169" s="138">
        <v>2035</v>
      </c>
      <c r="Y169" s="136">
        <v>2036</v>
      </c>
      <c r="Z169" s="136">
        <v>2037</v>
      </c>
      <c r="AA169" s="136">
        <v>2038</v>
      </c>
      <c r="AB169" s="136">
        <v>2039</v>
      </c>
      <c r="AC169" s="138">
        <v>2040</v>
      </c>
      <c r="AD169" s="136">
        <v>2041</v>
      </c>
      <c r="AE169" s="136">
        <v>2042</v>
      </c>
      <c r="AF169" s="136">
        <v>2043</v>
      </c>
      <c r="AG169" s="136">
        <v>2044</v>
      </c>
      <c r="AH169" s="138">
        <v>2045</v>
      </c>
      <c r="AI169" s="136">
        <v>2046</v>
      </c>
      <c r="AJ169" s="136">
        <v>2047</v>
      </c>
      <c r="AK169" s="136">
        <v>2048</v>
      </c>
      <c r="AL169" s="136">
        <v>2049</v>
      </c>
      <c r="AM169" s="138">
        <v>2050</v>
      </c>
    </row>
    <row r="170" spans="2:39" ht="14.25" customHeight="1" outlineLevel="1" x14ac:dyDescent="0.25">
      <c r="B170" s="84" t="str">
        <f t="shared" ref="B170:C170" si="158">+B88</f>
        <v>Bulk Carrier</v>
      </c>
      <c r="C170" s="84" t="str">
        <f t="shared" si="158"/>
        <v>(DWT) 0 - 9,999</v>
      </c>
      <c r="D170" s="153">
        <v>53.210851102301774</v>
      </c>
      <c r="E170" s="153">
        <v>52.318947817031933</v>
      </c>
      <c r="F170" s="153">
        <v>52.316412329343706</v>
      </c>
      <c r="G170" s="153">
        <v>50.904332667120059</v>
      </c>
      <c r="H170" s="153">
        <v>48.935781259540335</v>
      </c>
      <c r="I170" s="153">
        <v>47.070748524096381</v>
      </c>
      <c r="J170" s="153">
        <v>45.209616386868845</v>
      </c>
      <c r="K170" s="153">
        <v>43.423303011894831</v>
      </c>
      <c r="L170" s="153">
        <v>41.712203400217462</v>
      </c>
      <c r="M170" s="153">
        <v>40.076712552879698</v>
      </c>
      <c r="N170" s="153">
        <v>38.517225470924579</v>
      </c>
      <c r="O170" s="153">
        <v>37.036266718693618</v>
      </c>
      <c r="P170" s="153">
        <v>35.644879113721665</v>
      </c>
      <c r="Q170" s="153">
        <v>34.356235036842136</v>
      </c>
      <c r="R170" s="153">
        <v>33.183506868888429</v>
      </c>
      <c r="S170" s="153">
        <v>32.139866990693946</v>
      </c>
      <c r="T170" s="153">
        <v>31.226289176375495</v>
      </c>
      <c r="U170" s="153">
        <v>30.394952773184137</v>
      </c>
      <c r="V170" s="153">
        <v>29.585838521654374</v>
      </c>
      <c r="W170" s="153">
        <v>28.738927162320774</v>
      </c>
      <c r="X170" s="153">
        <v>27.794199435717896</v>
      </c>
      <c r="Y170" s="153">
        <v>26.714461558093657</v>
      </c>
      <c r="Z170" s="153">
        <v>25.553821648549796</v>
      </c>
      <c r="AA170" s="153">
        <v>24.389213301901282</v>
      </c>
      <c r="AB170" s="153">
        <v>23.297570112963321</v>
      </c>
      <c r="AC170" s="153">
        <v>22.355825676550889</v>
      </c>
      <c r="AD170" s="153">
        <v>21.590701135469121</v>
      </c>
      <c r="AE170" s="153">
        <v>20.866365078827428</v>
      </c>
      <c r="AF170" s="153">
        <v>20.149962661103981</v>
      </c>
      <c r="AG170" s="153">
        <v>19.446936291121656</v>
      </c>
      <c r="AH170" s="153">
        <v>18.76272837770323</v>
      </c>
      <c r="AI170" s="153">
        <v>18.102520937650816</v>
      </c>
      <c r="AJ170" s="153">
        <v>17.470454419682984</v>
      </c>
      <c r="AK170" s="153">
        <v>16.87040888049744</v>
      </c>
      <c r="AL170" s="153">
        <v>16.306264376791997</v>
      </c>
      <c r="AM170" s="153">
        <v>15.78190096526435</v>
      </c>
    </row>
    <row r="171" spans="2:39" ht="14.25" customHeight="1" outlineLevel="1" x14ac:dyDescent="0.25">
      <c r="B171" s="84" t="str">
        <f t="shared" ref="B171:C171" si="159">+B89</f>
        <v>Bulk Carrier</v>
      </c>
      <c r="C171" s="84" t="str">
        <f t="shared" si="159"/>
        <v>(DWT) 10,000 - 34,999</v>
      </c>
      <c r="D171" s="153">
        <v>14.727254863211435</v>
      </c>
      <c r="E171" s="153">
        <v>14.805402900825182</v>
      </c>
      <c r="F171" s="153">
        <v>14.537003413120916</v>
      </c>
      <c r="G171" s="153">
        <v>14.498443643261551</v>
      </c>
      <c r="H171" s="153">
        <v>13.93776579628345</v>
      </c>
      <c r="I171" s="153">
        <v>13.406571876416239</v>
      </c>
      <c r="J171" s="153">
        <v>12.876488915095239</v>
      </c>
      <c r="K171" s="153">
        <v>12.367715644937165</v>
      </c>
      <c r="L171" s="153">
        <v>11.880364569142881</v>
      </c>
      <c r="M171" s="153">
        <v>11.414548190913202</v>
      </c>
      <c r="N171" s="153">
        <v>10.970379013448964</v>
      </c>
      <c r="O171" s="153">
        <v>10.548576076798652</v>
      </c>
      <c r="P171" s="153">
        <v>10.152284568401205</v>
      </c>
      <c r="Q171" s="153">
        <v>9.7852562125432261</v>
      </c>
      <c r="R171" s="153">
        <v>9.4512427335113216</v>
      </c>
      <c r="S171" s="153">
        <v>9.1539958555920951</v>
      </c>
      <c r="T171" s="153">
        <v>8.8937929266735214</v>
      </c>
      <c r="U171" s="153">
        <v>8.6570137890492109</v>
      </c>
      <c r="V171" s="153">
        <v>8.4265639086141579</v>
      </c>
      <c r="W171" s="153">
        <v>8.1853487512633691</v>
      </c>
      <c r="X171" s="153">
        <v>7.9162737828918548</v>
      </c>
      <c r="Y171" s="153">
        <v>7.6087455638186405</v>
      </c>
      <c r="Z171" s="153">
        <v>7.2781750320589538</v>
      </c>
      <c r="AA171" s="153">
        <v>6.9464742200520071</v>
      </c>
      <c r="AB171" s="153">
        <v>6.6355551602370779</v>
      </c>
      <c r="AC171" s="153">
        <v>6.3673298850533806</v>
      </c>
      <c r="AD171" s="153">
        <v>6.1494090430006647</v>
      </c>
      <c r="AE171" s="153">
        <v>5.9431054742125964</v>
      </c>
      <c r="AF171" s="153">
        <v>5.7390615444516104</v>
      </c>
      <c r="AG171" s="153">
        <v>5.5388273468722131</v>
      </c>
      <c r="AH171" s="153">
        <v>5.3439529746288841</v>
      </c>
      <c r="AI171" s="153">
        <v>5.1559143566775161</v>
      </c>
      <c r="AJ171" s="153">
        <v>4.9758907651794129</v>
      </c>
      <c r="AK171" s="153">
        <v>4.8049873080972345</v>
      </c>
      <c r="AL171" s="153">
        <v>4.6443090933936713</v>
      </c>
      <c r="AM171" s="153">
        <v>4.4949612290313814</v>
      </c>
    </row>
    <row r="172" spans="2:39" ht="14.25" customHeight="1" outlineLevel="1" x14ac:dyDescent="0.25">
      <c r="B172" s="84" t="str">
        <f t="shared" ref="B172:C172" si="160">+B90</f>
        <v>Bulk Carrier</v>
      </c>
      <c r="C172" s="84" t="str">
        <f t="shared" si="160"/>
        <v>(DWT) 35,000 - 59,999</v>
      </c>
      <c r="D172" s="153">
        <v>10.673835485797408</v>
      </c>
      <c r="E172" s="153">
        <v>10.904694790326342</v>
      </c>
      <c r="F172" s="153">
        <v>10.904525362863298</v>
      </c>
      <c r="G172" s="153">
        <v>10.751839696311849</v>
      </c>
      <c r="H172" s="153">
        <v>10.336048975575864</v>
      </c>
      <c r="I172" s="153">
        <v>9.9421231160425041</v>
      </c>
      <c r="J172" s="153">
        <v>9.5490211275736545</v>
      </c>
      <c r="K172" s="153">
        <v>9.1717221031331668</v>
      </c>
      <c r="L172" s="153">
        <v>8.8103094734954581</v>
      </c>
      <c r="M172" s="153">
        <v>8.4648666694349117</v>
      </c>
      <c r="N172" s="153">
        <v>8.1354771217259234</v>
      </c>
      <c r="O172" s="153">
        <v>7.8226740602465945</v>
      </c>
      <c r="P172" s="153">
        <v>7.5287899112897305</v>
      </c>
      <c r="Q172" s="153">
        <v>7.2566069002518532</v>
      </c>
      <c r="R172" s="153">
        <v>7.0089072525294887</v>
      </c>
      <c r="S172" s="153">
        <v>6.788473193519156</v>
      </c>
      <c r="T172" s="153">
        <v>6.5955104004718068</v>
      </c>
      <c r="U172" s="153">
        <v>6.419918358056222</v>
      </c>
      <c r="V172" s="153">
        <v>6.2490200027956204</v>
      </c>
      <c r="W172" s="153">
        <v>6.0701382712132306</v>
      </c>
      <c r="X172" s="153">
        <v>5.8705960998322828</v>
      </c>
      <c r="Y172" s="153">
        <v>5.6425375443814545</v>
      </c>
      <c r="Z172" s="153">
        <v>5.3973911374113088</v>
      </c>
      <c r="AA172" s="153">
        <v>5.1514065306778329</v>
      </c>
      <c r="AB172" s="153">
        <v>4.9208333759370602</v>
      </c>
      <c r="AC172" s="153">
        <v>4.7219213249449794</v>
      </c>
      <c r="AD172" s="153">
        <v>4.5603143264362069</v>
      </c>
      <c r="AE172" s="153">
        <v>4.4073225326296157</v>
      </c>
      <c r="AF172" s="153">
        <v>4.2560064550025336</v>
      </c>
      <c r="AG172" s="153">
        <v>4.1075156206022561</v>
      </c>
      <c r="AH172" s="153">
        <v>3.9629995564760563</v>
      </c>
      <c r="AI172" s="153">
        <v>3.823552790555854</v>
      </c>
      <c r="AJ172" s="153">
        <v>3.6900498543119675</v>
      </c>
      <c r="AK172" s="153">
        <v>3.5633102800993157</v>
      </c>
      <c r="AL172" s="153">
        <v>3.4441536002728417</v>
      </c>
      <c r="AM172" s="153">
        <v>3.333399347187465</v>
      </c>
    </row>
    <row r="173" spans="2:39" ht="14.25" customHeight="1" outlineLevel="1" x14ac:dyDescent="0.25">
      <c r="B173" s="84" t="str">
        <f t="shared" ref="B173:C173" si="161">+B91</f>
        <v>Bulk Carrier</v>
      </c>
      <c r="C173" s="84" t="str">
        <f t="shared" si="161"/>
        <v>(DWT) 60,000 - 99,999</v>
      </c>
      <c r="D173" s="153">
        <v>9.3846751165806985</v>
      </c>
      <c r="E173" s="153">
        <v>9.2788504082389895</v>
      </c>
      <c r="F173" s="153">
        <v>9.0451537801248296</v>
      </c>
      <c r="G173" s="153">
        <v>8.8857112094049704</v>
      </c>
      <c r="H173" s="153">
        <v>8.542086641669119</v>
      </c>
      <c r="I173" s="153">
        <v>8.2165319901306706</v>
      </c>
      <c r="J173" s="153">
        <v>7.8916582155918613</v>
      </c>
      <c r="K173" s="153">
        <v>7.579844585044671</v>
      </c>
      <c r="L173" s="153">
        <v>7.2811600487142139</v>
      </c>
      <c r="M173" s="153">
        <v>6.9956735568255741</v>
      </c>
      <c r="N173" s="153">
        <v>6.7234540596038492</v>
      </c>
      <c r="O173" s="153">
        <v>6.4649422376059356</v>
      </c>
      <c r="P173" s="153">
        <v>6.2220656927158355</v>
      </c>
      <c r="Q173" s="153">
        <v>5.9971237571493603</v>
      </c>
      <c r="R173" s="153">
        <v>5.792415763122321</v>
      </c>
      <c r="S173" s="153">
        <v>5.6102410428505305</v>
      </c>
      <c r="T173" s="153">
        <v>5.4507695754915932</v>
      </c>
      <c r="U173" s="153">
        <v>5.3056539279703898</v>
      </c>
      <c r="V173" s="153">
        <v>5.1644173141536021</v>
      </c>
      <c r="W173" s="153">
        <v>5.0165829479079216</v>
      </c>
      <c r="X173" s="153">
        <v>4.85167404310004</v>
      </c>
      <c r="Y173" s="153">
        <v>4.6631981617803753</v>
      </c>
      <c r="Z173" s="153">
        <v>4.460600258734333</v>
      </c>
      <c r="AA173" s="153">
        <v>4.2573096369310255</v>
      </c>
      <c r="AB173" s="153">
        <v>4.0667555993396043</v>
      </c>
      <c r="AC173" s="153">
        <v>3.9023674489291813</v>
      </c>
      <c r="AD173" s="153">
        <v>3.7688095501204524</v>
      </c>
      <c r="AE173" s="153">
        <v>3.642371569684367</v>
      </c>
      <c r="AF173" s="153">
        <v>3.5173184620198836</v>
      </c>
      <c r="AG173" s="153">
        <v>3.3946002380700744</v>
      </c>
      <c r="AH173" s="153">
        <v>3.2751669087779955</v>
      </c>
      <c r="AI173" s="153">
        <v>3.1599230318182738</v>
      </c>
      <c r="AJ173" s="153">
        <v>3.0495913517916735</v>
      </c>
      <c r="AK173" s="153">
        <v>2.9448491600304925</v>
      </c>
      <c r="AL173" s="153">
        <v>2.8463737478670494</v>
      </c>
      <c r="AM173" s="153">
        <v>2.7548424066336423</v>
      </c>
    </row>
    <row r="174" spans="2:39" ht="14.25" customHeight="1" outlineLevel="1" x14ac:dyDescent="0.25">
      <c r="B174" s="84" t="str">
        <f t="shared" ref="B174:C174" si="162">+B92</f>
        <v>Bulk Carrier</v>
      </c>
      <c r="C174" s="84" t="str">
        <f t="shared" si="162"/>
        <v>(DWT) 100,000 - 199,999</v>
      </c>
      <c r="D174" s="153">
        <v>6.1233970772848378</v>
      </c>
      <c r="E174" s="153">
        <v>6.1132079500946874</v>
      </c>
      <c r="F174" s="153">
        <v>6.0535375057320531</v>
      </c>
      <c r="G174" s="153">
        <v>6.0507142477937004</v>
      </c>
      <c r="H174" s="153">
        <v>5.8167235160568209</v>
      </c>
      <c r="I174" s="153">
        <v>5.5950374717912519</v>
      </c>
      <c r="J174" s="153">
        <v>5.3738150698910081</v>
      </c>
      <c r="K174" s="153">
        <v>5.1614859571677387</v>
      </c>
      <c r="L174" s="153">
        <v>4.9580970851934296</v>
      </c>
      <c r="M174" s="153">
        <v>4.7636954055400453</v>
      </c>
      <c r="N174" s="153">
        <v>4.5783278697795584</v>
      </c>
      <c r="O174" s="153">
        <v>4.4022945588015592</v>
      </c>
      <c r="P174" s="153">
        <v>4.2369080707660283</v>
      </c>
      <c r="Q174" s="153">
        <v>4.0837341331505712</v>
      </c>
      <c r="R174" s="153">
        <v>3.9443384734327922</v>
      </c>
      <c r="S174" s="153">
        <v>3.820286819090295</v>
      </c>
      <c r="T174" s="153">
        <v>3.711694917223848</v>
      </c>
      <c r="U174" s="153">
        <v>3.612878593426943</v>
      </c>
      <c r="V174" s="153">
        <v>3.5167036929162383</v>
      </c>
      <c r="W174" s="153">
        <v>3.4160360609084015</v>
      </c>
      <c r="X174" s="153">
        <v>3.3037415426200987</v>
      </c>
      <c r="Y174" s="153">
        <v>3.1753991203208782</v>
      </c>
      <c r="Z174" s="153">
        <v>3.0374403244918717</v>
      </c>
      <c r="AA174" s="153">
        <v>2.8990098226670793</v>
      </c>
      <c r="AB174" s="153">
        <v>2.7692522823805272</v>
      </c>
      <c r="AC174" s="153">
        <v>2.6573123711662165</v>
      </c>
      <c r="AD174" s="153">
        <v>2.5663662823070581</v>
      </c>
      <c r="AE174" s="153">
        <v>2.4802684932097558</v>
      </c>
      <c r="AF174" s="153">
        <v>2.3951137315430149</v>
      </c>
      <c r="AG174" s="153">
        <v>2.311548906103817</v>
      </c>
      <c r="AH174" s="153">
        <v>2.2302209256891339</v>
      </c>
      <c r="AI174" s="153">
        <v>2.1517457477480466</v>
      </c>
      <c r="AJ174" s="153">
        <v>2.0766155243379756</v>
      </c>
      <c r="AK174" s="153">
        <v>2.0052914561684272</v>
      </c>
      <c r="AL174" s="153">
        <v>1.938234743948922</v>
      </c>
      <c r="AM174" s="153">
        <v>1.8759065883889656</v>
      </c>
    </row>
    <row r="175" spans="2:39" ht="14.25" customHeight="1" outlineLevel="1" x14ac:dyDescent="0.25">
      <c r="B175" s="84" t="str">
        <f t="shared" ref="B175:C175" si="163">+B93</f>
        <v>Bulk Carrier</v>
      </c>
      <c r="C175" s="84" t="str">
        <f t="shared" si="163"/>
        <v>(DWT) &gt;200,000</v>
      </c>
      <c r="D175" s="153">
        <v>5.6728677731999495</v>
      </c>
      <c r="E175" s="153">
        <v>5.6800056502982104</v>
      </c>
      <c r="F175" s="153">
        <v>5.4650706951585208</v>
      </c>
      <c r="G175" s="153">
        <v>5.4130179953772242</v>
      </c>
      <c r="H175" s="153">
        <v>5.2036879907244575</v>
      </c>
      <c r="I175" s="153">
        <v>5.0053658591891486</v>
      </c>
      <c r="J175" s="153">
        <v>4.8074585058707795</v>
      </c>
      <c r="K175" s="153">
        <v>4.6175071611129894</v>
      </c>
      <c r="L175" s="153">
        <v>4.4355538281725257</v>
      </c>
      <c r="M175" s="153">
        <v>4.2616405103061217</v>
      </c>
      <c r="N175" s="153">
        <v>4.0958092107705149</v>
      </c>
      <c r="O175" s="153">
        <v>3.9383283843611041</v>
      </c>
      <c r="P175" s="153">
        <v>3.7903722920278722</v>
      </c>
      <c r="Q175" s="153">
        <v>3.653341646259467</v>
      </c>
      <c r="R175" s="153">
        <v>3.5286371595445387</v>
      </c>
      <c r="S175" s="153">
        <v>3.4176595443717348</v>
      </c>
      <c r="T175" s="153">
        <v>3.3205123490353081</v>
      </c>
      <c r="U175" s="153">
        <v>3.2321104650519894</v>
      </c>
      <c r="V175" s="153">
        <v>3.1460716197441179</v>
      </c>
      <c r="W175" s="153">
        <v>3.0560135404340385</v>
      </c>
      <c r="X175" s="153">
        <v>2.9555539544440959</v>
      </c>
      <c r="Y175" s="153">
        <v>2.8407377834888567</v>
      </c>
      <c r="Z175" s="153">
        <v>2.7173187268518189</v>
      </c>
      <c r="AA175" s="153">
        <v>2.5934776782086884</v>
      </c>
      <c r="AB175" s="153">
        <v>2.4773955312351963</v>
      </c>
      <c r="AC175" s="153">
        <v>2.3772531796070497</v>
      </c>
      <c r="AD175" s="153">
        <v>2.2958920715720259</v>
      </c>
      <c r="AE175" s="153">
        <v>2.2188682917900229</v>
      </c>
      <c r="AF175" s="153">
        <v>2.1426881519888079</v>
      </c>
      <c r="AG175" s="153">
        <v>2.0679303820201018</v>
      </c>
      <c r="AH175" s="153">
        <v>1.9951737117356161</v>
      </c>
      <c r="AI175" s="153">
        <v>1.9249691816604388</v>
      </c>
      <c r="AJ175" s="153">
        <v>1.8577570750130765</v>
      </c>
      <c r="AK175" s="153">
        <v>1.7939499856853902</v>
      </c>
      <c r="AL175" s="153">
        <v>1.7339605075692539</v>
      </c>
      <c r="AM175" s="153">
        <v>1.6782012345565287</v>
      </c>
    </row>
    <row r="176" spans="2:39" ht="14.25" customHeight="1" outlineLevel="1" x14ac:dyDescent="0.25">
      <c r="B176" s="84" t="str">
        <f t="shared" ref="B176:C176" si="164">+B94</f>
        <v>Chemical Tanker</v>
      </c>
      <c r="C176" s="84" t="str">
        <f t="shared" si="164"/>
        <v>(DWT) 0 - 4,999</v>
      </c>
      <c r="D176" s="153">
        <v>88.946907696243841</v>
      </c>
      <c r="E176" s="153">
        <v>91.77596930808167</v>
      </c>
      <c r="F176" s="153">
        <v>92.900609182889951</v>
      </c>
      <c r="G176" s="153">
        <v>93.785538021986312</v>
      </c>
      <c r="H176" s="153">
        <v>90.158702285014698</v>
      </c>
      <c r="I176" s="153">
        <v>86.722588120312025</v>
      </c>
      <c r="J176" s="153">
        <v>83.293660371444062</v>
      </c>
      <c r="K176" s="153">
        <v>80.0025778216866</v>
      </c>
      <c r="L176" s="153">
        <v>76.850068216270856</v>
      </c>
      <c r="M176" s="153">
        <v>73.836859300427818</v>
      </c>
      <c r="N176" s="153">
        <v>70.963678819388562</v>
      </c>
      <c r="O176" s="153">
        <v>68.235178000516939</v>
      </c>
      <c r="P176" s="153">
        <v>65.671701999706812</v>
      </c>
      <c r="Q176" s="153">
        <v>63.297519454984922</v>
      </c>
      <c r="R176" s="153">
        <v>61.136899004378016</v>
      </c>
      <c r="S176" s="153">
        <v>59.214109285912826</v>
      </c>
      <c r="T176" s="153">
        <v>57.530944369458702</v>
      </c>
      <c r="U176" s="153">
        <v>55.999300052256508</v>
      </c>
      <c r="V176" s="153">
        <v>54.508597563389785</v>
      </c>
      <c r="W176" s="153">
        <v>52.94825813194219</v>
      </c>
      <c r="X176" s="153">
        <v>51.207702986997361</v>
      </c>
      <c r="Y176" s="153">
        <v>49.218406743042969</v>
      </c>
      <c r="Z176" s="153">
        <v>47.08005755618349</v>
      </c>
      <c r="AA176" s="153">
        <v>44.934396967927199</v>
      </c>
      <c r="AB176" s="153">
        <v>42.923166519782797</v>
      </c>
      <c r="AC176" s="153">
        <v>41.188107753258571</v>
      </c>
      <c r="AD176" s="153">
        <v>39.778451384547772</v>
      </c>
      <c r="AE176" s="153">
        <v>38.443943235210149</v>
      </c>
      <c r="AF176" s="153">
        <v>37.12405192800432</v>
      </c>
      <c r="AG176" s="153">
        <v>35.828804492317495</v>
      </c>
      <c r="AH176" s="153">
        <v>34.568227957536692</v>
      </c>
      <c r="AI176" s="153">
        <v>33.351869609882172</v>
      </c>
      <c r="AJ176" s="153">
        <v>32.187357762905627</v>
      </c>
      <c r="AK176" s="153">
        <v>31.081840986991608</v>
      </c>
      <c r="AL176" s="153">
        <v>30.042467852524883</v>
      </c>
      <c r="AM176" s="153">
        <v>29.076386929890003</v>
      </c>
    </row>
    <row r="177" spans="2:39" ht="14.25" customHeight="1" outlineLevel="1" x14ac:dyDescent="0.25">
      <c r="B177" s="84" t="str">
        <f t="shared" ref="B177:C177" si="165">+B95</f>
        <v>Chemical Tanker</v>
      </c>
      <c r="C177" s="84" t="str">
        <f t="shared" si="165"/>
        <v>(DWT) 5,000 - 9,999</v>
      </c>
      <c r="D177" s="153">
        <v>45.390371034935278</v>
      </c>
      <c r="E177" s="153">
        <v>45.547077081857552</v>
      </c>
      <c r="F177" s="153">
        <v>45.545634776936183</v>
      </c>
      <c r="G177" s="153">
        <v>45.258365452863679</v>
      </c>
      <c r="H177" s="153">
        <v>43.508152566278895</v>
      </c>
      <c r="I177" s="153">
        <v>41.849976754914273</v>
      </c>
      <c r="J177" s="153">
        <v>40.195268913569372</v>
      </c>
      <c r="K177" s="153">
        <v>38.607081439104512</v>
      </c>
      <c r="L177" s="153">
        <v>37.085765521696004</v>
      </c>
      <c r="M177" s="153">
        <v>35.63167235152001</v>
      </c>
      <c r="N177" s="153">
        <v>34.245153118752754</v>
      </c>
      <c r="O177" s="153">
        <v>32.928452379988734</v>
      </c>
      <c r="P177" s="153">
        <v>31.691388157495162</v>
      </c>
      <c r="Q177" s="153">
        <v>30.545671839957556</v>
      </c>
      <c r="R177" s="153">
        <v>29.503014816061462</v>
      </c>
      <c r="S177" s="153">
        <v>28.575128474492409</v>
      </c>
      <c r="T177" s="153">
        <v>27.762878584872315</v>
      </c>
      <c r="U177" s="153">
        <v>27.023748440569172</v>
      </c>
      <c r="V177" s="153">
        <v>26.304375715887382</v>
      </c>
      <c r="W177" s="153">
        <v>25.551398085131417</v>
      </c>
      <c r="X177" s="153">
        <v>24.711453222605726</v>
      </c>
      <c r="Y177" s="153">
        <v>23.751472629629969</v>
      </c>
      <c r="Z177" s="153">
        <v>22.719563115584933</v>
      </c>
      <c r="AA177" s="153">
        <v>21.684125316866499</v>
      </c>
      <c r="AB177" s="153">
        <v>20.713559869870746</v>
      </c>
      <c r="AC177" s="153">
        <v>19.876267410993563</v>
      </c>
      <c r="AD177" s="153">
        <v>19.196005353072504</v>
      </c>
      <c r="AE177" s="153">
        <v>18.552007794425585</v>
      </c>
      <c r="AF177" s="153">
        <v>17.915063928671195</v>
      </c>
      <c r="AG177" s="153">
        <v>17.290012529142452</v>
      </c>
      <c r="AH177" s="153">
        <v>16.681692369172378</v>
      </c>
      <c r="AI177" s="153">
        <v>16.09471071101007</v>
      </c>
      <c r="AJ177" s="153">
        <v>15.532748772568151</v>
      </c>
      <c r="AK177" s="153">
        <v>14.999256260675127</v>
      </c>
      <c r="AL177" s="153">
        <v>14.497682882159607</v>
      </c>
      <c r="AM177" s="153">
        <v>14.031478343850095</v>
      </c>
    </row>
    <row r="178" spans="2:39" ht="14.25" customHeight="1" outlineLevel="1" x14ac:dyDescent="0.25">
      <c r="B178" s="84" t="str">
        <f t="shared" ref="B178:C178" si="166">+B96</f>
        <v>Chemical Tanker</v>
      </c>
      <c r="C178" s="84" t="str">
        <f t="shared" si="166"/>
        <v>(DWT) 10,000 - 19,999</v>
      </c>
      <c r="D178" s="153">
        <v>30.538017685409834</v>
      </c>
      <c r="E178" s="153">
        <v>30.934621860353616</v>
      </c>
      <c r="F178" s="153">
        <v>30.149734423529079</v>
      </c>
      <c r="G178" s="153">
        <v>30.811096044847666</v>
      </c>
      <c r="H178" s="153">
        <v>29.619582016271945</v>
      </c>
      <c r="I178" s="153">
        <v>28.490725203349509</v>
      </c>
      <c r="J178" s="153">
        <v>27.364229323180368</v>
      </c>
      <c r="K178" s="153">
        <v>26.283019334191149</v>
      </c>
      <c r="L178" s="153">
        <v>25.247334320452698</v>
      </c>
      <c r="M178" s="153">
        <v>24.257413366035752</v>
      </c>
      <c r="N178" s="153">
        <v>23.313495555011105</v>
      </c>
      <c r="O178" s="153">
        <v>22.417108941874751</v>
      </c>
      <c r="P178" s="153">
        <v>21.57493746282319</v>
      </c>
      <c r="Q178" s="153">
        <v>20.794954024478162</v>
      </c>
      <c r="R178" s="153">
        <v>20.085131533461425</v>
      </c>
      <c r="S178" s="153">
        <v>19.453442896394716</v>
      </c>
      <c r="T178" s="153">
        <v>18.900477513949202</v>
      </c>
      <c r="U178" s="153">
        <v>18.397290762994075</v>
      </c>
      <c r="V178" s="153">
        <v>17.907554514447963</v>
      </c>
      <c r="W178" s="153">
        <v>17.394940639229542</v>
      </c>
      <c r="X178" s="153">
        <v>16.82312100825748</v>
      </c>
      <c r="Y178" s="153">
        <v>16.169583171541497</v>
      </c>
      <c r="Z178" s="153">
        <v>15.467077395455807</v>
      </c>
      <c r="AA178" s="153">
        <v>14.762169625465614</v>
      </c>
      <c r="AB178" s="153">
        <v>14.101425807036254</v>
      </c>
      <c r="AC178" s="153">
        <v>13.531411885632931</v>
      </c>
      <c r="AD178" s="153">
        <v>13.06830148841585</v>
      </c>
      <c r="AE178" s="153">
        <v>12.629879321959502</v>
      </c>
      <c r="AF178" s="153">
        <v>12.19625918507289</v>
      </c>
      <c r="AG178" s="153">
        <v>11.77073522919993</v>
      </c>
      <c r="AH178" s="153">
        <v>11.356601605784482</v>
      </c>
      <c r="AI178" s="153">
        <v>10.956994857612393</v>
      </c>
      <c r="AJ178" s="153">
        <v>10.574421092836999</v>
      </c>
      <c r="AK178" s="153">
        <v>10.211228810953497</v>
      </c>
      <c r="AL178" s="153">
        <v>9.8697665114571596</v>
      </c>
      <c r="AM178" s="153">
        <v>9.5523826938431871</v>
      </c>
    </row>
    <row r="179" spans="2:39" ht="14.25" customHeight="1" outlineLevel="1" x14ac:dyDescent="0.25">
      <c r="B179" s="84" t="str">
        <f t="shared" ref="B179:C179" si="167">+B97</f>
        <v>Chemical Tanker</v>
      </c>
      <c r="C179" s="84" t="str">
        <f t="shared" si="167"/>
        <v>(DWT) 20,000 - 39,999</v>
      </c>
      <c r="D179" s="153">
        <v>19.868329627008912</v>
      </c>
      <c r="E179" s="153">
        <v>20.083116188315053</v>
      </c>
      <c r="F179" s="153">
        <v>19.31237476671695</v>
      </c>
      <c r="G179" s="153">
        <v>19.054718682329742</v>
      </c>
      <c r="H179" s="153">
        <v>18.317842441785992</v>
      </c>
      <c r="I179" s="153">
        <v>17.619715735369606</v>
      </c>
      <c r="J179" s="153">
        <v>16.923049116883121</v>
      </c>
      <c r="K179" s="153">
        <v>16.254388964491056</v>
      </c>
      <c r="L179" s="153">
        <v>15.613883136604704</v>
      </c>
      <c r="M179" s="153">
        <v>15.001679491635299</v>
      </c>
      <c r="N179" s="153">
        <v>14.417925887994091</v>
      </c>
      <c r="O179" s="153">
        <v>13.863567330964576</v>
      </c>
      <c r="P179" s="153">
        <v>13.342737413318963</v>
      </c>
      <c r="Q179" s="153">
        <v>12.86036687470172</v>
      </c>
      <c r="R179" s="153">
        <v>12.42138645475732</v>
      </c>
      <c r="S179" s="153">
        <v>12.030726893130229</v>
      </c>
      <c r="T179" s="153">
        <v>11.688752696943588</v>
      </c>
      <c r="U179" s="153">
        <v>11.377563443235463</v>
      </c>
      <c r="V179" s="153">
        <v>11.074692476522609</v>
      </c>
      <c r="W179" s="153">
        <v>10.757673141321799</v>
      </c>
      <c r="X179" s="153">
        <v>10.40403878214981</v>
      </c>
      <c r="Y179" s="153">
        <v>9.9998668692533901</v>
      </c>
      <c r="Z179" s="153">
        <v>9.5654113757993358</v>
      </c>
      <c r="AA179" s="153">
        <v>9.1294704006843777</v>
      </c>
      <c r="AB179" s="153">
        <v>8.7208420428053284</v>
      </c>
      <c r="AC179" s="153">
        <v>8.3683244010589135</v>
      </c>
      <c r="AD179" s="153">
        <v>8.0819198432661992</v>
      </c>
      <c r="AE179" s="153">
        <v>7.8107833983385859</v>
      </c>
      <c r="AF179" s="153">
        <v>7.5426167056853597</v>
      </c>
      <c r="AG179" s="153">
        <v>7.2794569901092165</v>
      </c>
      <c r="AH179" s="153">
        <v>7.023341476412817</v>
      </c>
      <c r="AI179" s="153">
        <v>6.7762099183891609</v>
      </c>
      <c r="AJ179" s="153">
        <v>6.5396121857923042</v>
      </c>
      <c r="AK179" s="153">
        <v>6.3150006773665659</v>
      </c>
      <c r="AL179" s="153">
        <v>6.1038277918563084</v>
      </c>
      <c r="AM179" s="153">
        <v>5.9075459280058533</v>
      </c>
    </row>
    <row r="180" spans="2:39" ht="14.25" customHeight="1" outlineLevel="1" x14ac:dyDescent="0.25">
      <c r="B180" s="84" t="str">
        <f t="shared" ref="B180:C180" si="168">+B98</f>
        <v>Chemical Tanker</v>
      </c>
      <c r="C180" s="84" t="str">
        <f t="shared" si="168"/>
        <v>(DWT) &gt;40,000</v>
      </c>
      <c r="D180" s="153">
        <v>15.163997271535543</v>
      </c>
      <c r="E180" s="153">
        <v>14.990261037729315</v>
      </c>
      <c r="F180" s="153">
        <v>14.665286137423312</v>
      </c>
      <c r="G180" s="153">
        <v>14.669691407206971</v>
      </c>
      <c r="H180" s="153">
        <v>14.10239113716394</v>
      </c>
      <c r="I180" s="153">
        <v>13.564923042410312</v>
      </c>
      <c r="J180" s="153">
        <v>13.028579028243549</v>
      </c>
      <c r="K180" s="153">
        <v>12.513796403770382</v>
      </c>
      <c r="L180" s="153">
        <v>12.020689001018551</v>
      </c>
      <c r="M180" s="153">
        <v>11.549370652015751</v>
      </c>
      <c r="N180" s="153">
        <v>11.099955188789689</v>
      </c>
      <c r="O180" s="153">
        <v>10.673170144300476</v>
      </c>
      <c r="P180" s="153">
        <v>10.272197855237639</v>
      </c>
      <c r="Q180" s="153">
        <v>9.9008343592231185</v>
      </c>
      <c r="R180" s="153">
        <v>9.5628756938788602</v>
      </c>
      <c r="S180" s="153">
        <v>9.2621178968268012</v>
      </c>
      <c r="T180" s="153">
        <v>8.998841591837957</v>
      </c>
      <c r="U180" s="153">
        <v>8.7592657472798017</v>
      </c>
      <c r="V180" s="153">
        <v>8.5260939176688897</v>
      </c>
      <c r="W180" s="153">
        <v>8.2820296575217984</v>
      </c>
      <c r="X180" s="153">
        <v>8.0097765213551</v>
      </c>
      <c r="Y180" s="153">
        <v>7.6986159455157246</v>
      </c>
      <c r="Z180" s="153">
        <v>7.3641408936721593</v>
      </c>
      <c r="AA180" s="153">
        <v>7.0285222113232146</v>
      </c>
      <c r="AB180" s="153">
        <v>6.7139307439677651</v>
      </c>
      <c r="AC180" s="153">
        <v>6.4425373371046231</v>
      </c>
      <c r="AD180" s="153">
        <v>6.2220425320916846</v>
      </c>
      <c r="AE180" s="153">
        <v>6.0133022172832709</v>
      </c>
      <c r="AF180" s="153">
        <v>5.806848231134305</v>
      </c>
      <c r="AG180" s="153">
        <v>5.6042489756601039</v>
      </c>
      <c r="AH180" s="153">
        <v>5.4070728528759542</v>
      </c>
      <c r="AI180" s="153">
        <v>5.2168132246112116</v>
      </c>
      <c r="AJ180" s="153">
        <v>5.0346632919512562</v>
      </c>
      <c r="AK180" s="153">
        <v>4.8617412157954725</v>
      </c>
      <c r="AL180" s="153">
        <v>4.6991651570432813</v>
      </c>
      <c r="AM180" s="153">
        <v>4.548053276594068</v>
      </c>
    </row>
    <row r="181" spans="2:39" ht="14.25" customHeight="1" outlineLevel="1" x14ac:dyDescent="0.25">
      <c r="B181" s="84" t="str">
        <f t="shared" ref="B181:C181" si="169">+B99</f>
        <v>Container</v>
      </c>
      <c r="C181" s="84" t="str">
        <f t="shared" si="169"/>
        <v>(TEU) 0 - 999</v>
      </c>
      <c r="D181" s="153">
        <v>41.496505361613124</v>
      </c>
      <c r="E181" s="153">
        <v>42.293696405231479</v>
      </c>
      <c r="F181" s="153">
        <v>41.150215114817478</v>
      </c>
      <c r="G181" s="153">
        <v>41.571344536477703</v>
      </c>
      <c r="H181" s="153">
        <v>39.963714605693369</v>
      </c>
      <c r="I181" s="153">
        <v>38.440623851828541</v>
      </c>
      <c r="J181" s="153">
        <v>36.92071854611433</v>
      </c>
      <c r="K181" s="153">
        <v>35.461914454785415</v>
      </c>
      <c r="L181" s="153">
        <v>34.064534157936556</v>
      </c>
      <c r="M181" s="153">
        <v>32.728900235662401</v>
      </c>
      <c r="N181" s="153">
        <v>31.455335268057645</v>
      </c>
      <c r="O181" s="153">
        <v>30.245900956524636</v>
      </c>
      <c r="P181" s="153">
        <v>29.10961548769588</v>
      </c>
      <c r="Q181" s="153">
        <v>28.057236169511587</v>
      </c>
      <c r="R181" s="153">
        <v>27.09952030991197</v>
      </c>
      <c r="S181" s="153">
        <v>26.247225216837229</v>
      </c>
      <c r="T181" s="153">
        <v>25.501146129065482</v>
      </c>
      <c r="U181" s="153">
        <v>24.82223000872693</v>
      </c>
      <c r="V181" s="153">
        <v>24.161461748789716</v>
      </c>
      <c r="W181" s="153">
        <v>23.469826242222027</v>
      </c>
      <c r="X181" s="153">
        <v>22.698308381992046</v>
      </c>
      <c r="Y181" s="153">
        <v>21.816533629863823</v>
      </c>
      <c r="Z181" s="153">
        <v>20.868689722785177</v>
      </c>
      <c r="AA181" s="153">
        <v>19.917604966499699</v>
      </c>
      <c r="AB181" s="153">
        <v>19.026107666751152</v>
      </c>
      <c r="AC181" s="153">
        <v>18.25702612928313</v>
      </c>
      <c r="AD181" s="153">
        <v>17.632182344008065</v>
      </c>
      <c r="AE181" s="153">
        <v>17.040648731972421</v>
      </c>
      <c r="AF181" s="153">
        <v>16.455594176229592</v>
      </c>
      <c r="AG181" s="153">
        <v>15.881463254292532</v>
      </c>
      <c r="AH181" s="153">
        <v>15.322700543674111</v>
      </c>
      <c r="AI181" s="153">
        <v>14.783537971100154</v>
      </c>
      <c r="AJ181" s="153">
        <v>14.267356860147601</v>
      </c>
      <c r="AK181" s="153">
        <v>13.777325883606167</v>
      </c>
      <c r="AL181" s="153">
        <v>13.316613714265671</v>
      </c>
      <c r="AM181" s="153">
        <v>12.888389024915828</v>
      </c>
    </row>
    <row r="182" spans="2:39" ht="14.25" customHeight="1" outlineLevel="1" x14ac:dyDescent="0.25">
      <c r="B182" s="84" t="str">
        <f t="shared" ref="B182:C182" si="170">+B100</f>
        <v>Container</v>
      </c>
      <c r="C182" s="84" t="str">
        <f t="shared" si="170"/>
        <v>(TEU) 1,000 - 1,999</v>
      </c>
      <c r="D182" s="153">
        <v>32.049048344676905</v>
      </c>
      <c r="E182" s="153">
        <v>32.465665959641825</v>
      </c>
      <c r="F182" s="153">
        <v>31.54242361607507</v>
      </c>
      <c r="G182" s="153">
        <v>31.095293661126782</v>
      </c>
      <c r="H182" s="153">
        <v>29.892789259271531</v>
      </c>
      <c r="I182" s="153">
        <v>28.75352001522733</v>
      </c>
      <c r="J182" s="153">
        <v>27.616633480878725</v>
      </c>
      <c r="K182" s="153">
        <v>26.525450548988655</v>
      </c>
      <c r="L182" s="153">
        <v>25.48021250890891</v>
      </c>
      <c r="M182" s="153">
        <v>24.481160649991182</v>
      </c>
      <c r="N182" s="153">
        <v>23.528536261587199</v>
      </c>
      <c r="O182" s="153">
        <v>22.623881492772544</v>
      </c>
      <c r="P182" s="153">
        <v>21.773941931517857</v>
      </c>
      <c r="Q182" s="153">
        <v>20.986764025517669</v>
      </c>
      <c r="R182" s="153">
        <v>20.270394222466503</v>
      </c>
      <c r="S182" s="153">
        <v>19.632878970058893</v>
      </c>
      <c r="T182" s="153">
        <v>19.074813105522537</v>
      </c>
      <c r="U182" s="153">
        <v>18.566985024218223</v>
      </c>
      <c r="V182" s="153">
        <v>18.072731511039926</v>
      </c>
      <c r="W182" s="153">
        <v>17.555389350881672</v>
      </c>
      <c r="X182" s="153">
        <v>16.978295328637472</v>
      </c>
      <c r="Y182" s="153">
        <v>16.318729342352494</v>
      </c>
      <c r="Z182" s="153">
        <v>15.609743742676784</v>
      </c>
      <c r="AA182" s="153">
        <v>14.898333993411455</v>
      </c>
      <c r="AB182" s="153">
        <v>14.231495558357764</v>
      </c>
      <c r="AC182" s="153">
        <v>13.656223901316833</v>
      </c>
      <c r="AD182" s="153">
        <v>13.188841832920916</v>
      </c>
      <c r="AE182" s="153">
        <v>12.746375716374331</v>
      </c>
      <c r="AF182" s="153">
        <v>12.308755922705162</v>
      </c>
      <c r="AG182" s="153">
        <v>11.879306988189681</v>
      </c>
      <c r="AH182" s="153">
        <v>11.461353449104097</v>
      </c>
      <c r="AI182" s="153">
        <v>11.058060779304482</v>
      </c>
      <c r="AJ182" s="153">
        <v>10.671958202965817</v>
      </c>
      <c r="AK182" s="153">
        <v>10.305415881842814</v>
      </c>
      <c r="AL182" s="153">
        <v>9.9608039776902579</v>
      </c>
      <c r="AM182" s="153">
        <v>9.6404926522628607</v>
      </c>
    </row>
    <row r="183" spans="2:39" ht="14.25" customHeight="1" outlineLevel="1" x14ac:dyDescent="0.25">
      <c r="B183" s="84" t="str">
        <f t="shared" ref="B183:C183" si="171">+B101</f>
        <v>Container</v>
      </c>
      <c r="C183" s="84" t="str">
        <f t="shared" si="171"/>
        <v>(TEU) 2,000 - 2,999</v>
      </c>
      <c r="D183" s="153">
        <v>22.380865747232143</v>
      </c>
      <c r="E183" s="153">
        <v>23.14119232674151</v>
      </c>
      <c r="F183" s="153">
        <v>22.61043260825663</v>
      </c>
      <c r="G183" s="153">
        <v>22.055464990261548</v>
      </c>
      <c r="H183" s="153">
        <v>21.202545123197883</v>
      </c>
      <c r="I183" s="153">
        <v>20.39447708562502</v>
      </c>
      <c r="J183" s="153">
        <v>19.588099071334966</v>
      </c>
      <c r="K183" s="153">
        <v>18.814137994956432</v>
      </c>
      <c r="L183" s="153">
        <v>18.072764999714778</v>
      </c>
      <c r="M183" s="153">
        <v>17.364151228835301</v>
      </c>
      <c r="N183" s="153">
        <v>16.688467825543331</v>
      </c>
      <c r="O183" s="153">
        <v>16.046808615011155</v>
      </c>
      <c r="P183" s="153">
        <v>15.443958150198672</v>
      </c>
      <c r="Q183" s="153">
        <v>14.885623666012762</v>
      </c>
      <c r="R183" s="153">
        <v>14.377512397360316</v>
      </c>
      <c r="S183" s="153">
        <v>13.925331579148216</v>
      </c>
      <c r="T183" s="153">
        <v>13.529503121257536</v>
      </c>
      <c r="U183" s="153">
        <v>13.169307633466373</v>
      </c>
      <c r="V183" s="153">
        <v>12.818740400527025</v>
      </c>
      <c r="W183" s="153">
        <v>12.451796707191818</v>
      </c>
      <c r="X183" s="153">
        <v>12.042471838213078</v>
      </c>
      <c r="Y183" s="153">
        <v>11.574650737122745</v>
      </c>
      <c r="Z183" s="153">
        <v>11.071776982571407</v>
      </c>
      <c r="AA183" s="153">
        <v>10.567183811989217</v>
      </c>
      <c r="AB183" s="153">
        <v>10.094204462806427</v>
      </c>
      <c r="AC183" s="153">
        <v>9.6861721724531922</v>
      </c>
      <c r="AD183" s="153">
        <v>9.3546644864695434</v>
      </c>
      <c r="AE183" s="153">
        <v>9.0408293431446243</v>
      </c>
      <c r="AF183" s="153">
        <v>8.7304316301176517</v>
      </c>
      <c r="AG183" s="153">
        <v>8.4258293953379173</v>
      </c>
      <c r="AH183" s="153">
        <v>8.1293806867546667</v>
      </c>
      <c r="AI183" s="153">
        <v>7.843330731525775</v>
      </c>
      <c r="AJ183" s="153">
        <v>7.5694734736432769</v>
      </c>
      <c r="AK183" s="153">
        <v>7.3094900363077429</v>
      </c>
      <c r="AL183" s="153">
        <v>7.0650615427197954</v>
      </c>
      <c r="AM183" s="153">
        <v>6.8378691160800065</v>
      </c>
    </row>
    <row r="184" spans="2:39" ht="14.25" customHeight="1" outlineLevel="1" x14ac:dyDescent="0.25">
      <c r="B184" s="84" t="str">
        <f t="shared" ref="B184:C184" si="172">+B102</f>
        <v>Container</v>
      </c>
      <c r="C184" s="84" t="str">
        <f t="shared" si="172"/>
        <v>(TEU) 3,000 - 4,999</v>
      </c>
      <c r="D184" s="153">
        <v>19.182906170714357</v>
      </c>
      <c r="E184" s="153">
        <v>19.855175474050228</v>
      </c>
      <c r="F184" s="153">
        <v>19.753413937907474</v>
      </c>
      <c r="G184" s="153">
        <v>19.375157864781446</v>
      </c>
      <c r="H184" s="153">
        <v>18.625889732023253</v>
      </c>
      <c r="I184" s="153">
        <v>17.916022776129495</v>
      </c>
      <c r="J184" s="153">
        <v>17.207640462156188</v>
      </c>
      <c r="K184" s="153">
        <v>16.527735593106655</v>
      </c>
      <c r="L184" s="153">
        <v>15.876458513895885</v>
      </c>
      <c r="M184" s="153">
        <v>15.253959569438805</v>
      </c>
      <c r="N184" s="153">
        <v>14.660389104650367</v>
      </c>
      <c r="O184" s="153">
        <v>14.09670801676846</v>
      </c>
      <c r="P184" s="153">
        <v>13.567119412322526</v>
      </c>
      <c r="Q184" s="153">
        <v>13.076636950164968</v>
      </c>
      <c r="R184" s="153">
        <v>12.63027428914819</v>
      </c>
      <c r="S184" s="153">
        <v>12.233045088124594</v>
      </c>
      <c r="T184" s="153">
        <v>11.885319984056682</v>
      </c>
      <c r="U184" s="153">
        <v>11.568897526347573</v>
      </c>
      <c r="V184" s="153">
        <v>11.260933242510502</v>
      </c>
      <c r="W184" s="153">
        <v>10.938582660058726</v>
      </c>
      <c r="X184" s="153">
        <v>10.579001306505498</v>
      </c>
      <c r="Y184" s="153">
        <v>10.168032519853153</v>
      </c>
      <c r="Z184" s="153">
        <v>9.7262708800604933</v>
      </c>
      <c r="AA184" s="153">
        <v>9.2829987775753597</v>
      </c>
      <c r="AB184" s="153">
        <v>8.8674986028456733</v>
      </c>
      <c r="AC184" s="153">
        <v>8.5090527463192753</v>
      </c>
      <c r="AD184" s="153">
        <v>8.2178317835258081</v>
      </c>
      <c r="AE184" s="153">
        <v>7.9421356942290515</v>
      </c>
      <c r="AF184" s="153">
        <v>7.6694592989038952</v>
      </c>
      <c r="AG184" s="153">
        <v>7.4018740819325712</v>
      </c>
      <c r="AH184" s="153">
        <v>7.1414515276972734</v>
      </c>
      <c r="AI184" s="153">
        <v>6.8901640104211435</v>
      </c>
      <c r="AJ184" s="153">
        <v>6.6495874636907795</v>
      </c>
      <c r="AK184" s="153">
        <v>6.4211987109336439</v>
      </c>
      <c r="AL184" s="153">
        <v>6.2064745755772472</v>
      </c>
      <c r="AM184" s="153">
        <v>6.0068918810490519</v>
      </c>
    </row>
    <row r="185" spans="2:39" ht="14.25" customHeight="1" outlineLevel="1" x14ac:dyDescent="0.25">
      <c r="B185" s="84" t="str">
        <f t="shared" ref="B185:C185" si="173">+B103</f>
        <v>Container</v>
      </c>
      <c r="C185" s="84" t="str">
        <f t="shared" si="173"/>
        <v>(TEU) 5,000 - 7,999</v>
      </c>
      <c r="D185" s="153">
        <v>18.150372495238976</v>
      </c>
      <c r="E185" s="153">
        <v>18.974156211510891</v>
      </c>
      <c r="F185" s="153">
        <v>18.953893859296411</v>
      </c>
      <c r="G185" s="153">
        <v>18.488268272187419</v>
      </c>
      <c r="H185" s="153">
        <v>17.773297568830486</v>
      </c>
      <c r="I185" s="153">
        <v>17.095924470261778</v>
      </c>
      <c r="J185" s="153">
        <v>16.419968054762446</v>
      </c>
      <c r="K185" s="153">
        <v>15.771185541284019</v>
      </c>
      <c r="L185" s="153">
        <v>15.149720392767088</v>
      </c>
      <c r="M185" s="153">
        <v>14.555716072152187</v>
      </c>
      <c r="N185" s="153">
        <v>13.989316042379865</v>
      </c>
      <c r="O185" s="153">
        <v>13.451437216026534</v>
      </c>
      <c r="P185" s="153">
        <v>12.946090304211825</v>
      </c>
      <c r="Q185" s="153">
        <v>12.478059467691246</v>
      </c>
      <c r="R185" s="153">
        <v>12.052128867220304</v>
      </c>
      <c r="S185" s="153">
        <v>11.673082663554508</v>
      </c>
      <c r="T185" s="153">
        <v>11.341274527907384</v>
      </c>
      <c r="U185" s="153">
        <v>11.039336173324751</v>
      </c>
      <c r="V185" s="153">
        <v>10.745468823310462</v>
      </c>
      <c r="W185" s="153">
        <v>10.437873701368391</v>
      </c>
      <c r="X185" s="153">
        <v>10.094752031002413</v>
      </c>
      <c r="Y185" s="153">
        <v>9.702595165383519</v>
      </c>
      <c r="Z185" s="153">
        <v>9.2810549763513492</v>
      </c>
      <c r="AA185" s="153">
        <v>8.8580734654126179</v>
      </c>
      <c r="AB185" s="153">
        <v>8.461592634074119</v>
      </c>
      <c r="AC185" s="153">
        <v>8.1195544838425739</v>
      </c>
      <c r="AD185" s="153">
        <v>7.8416640364879608</v>
      </c>
      <c r="AE185" s="153">
        <v>7.5785878181632302</v>
      </c>
      <c r="AF185" s="153">
        <v>7.3183930686056948</v>
      </c>
      <c r="AG185" s="153">
        <v>7.0630564508829607</v>
      </c>
      <c r="AH185" s="153">
        <v>6.8145546280625995</v>
      </c>
      <c r="AI185" s="153">
        <v>6.5747696897784111</v>
      </c>
      <c r="AJ185" s="153">
        <v>6.3452054319288109</v>
      </c>
      <c r="AK185" s="153">
        <v>6.1272710769783654</v>
      </c>
      <c r="AL185" s="153">
        <v>5.9223758473916854</v>
      </c>
      <c r="AM185" s="153">
        <v>5.7319289656333394</v>
      </c>
    </row>
    <row r="186" spans="2:39" ht="14.25" customHeight="1" outlineLevel="1" x14ac:dyDescent="0.25">
      <c r="B186" s="84" t="str">
        <f t="shared" ref="B186:C186" si="174">+B104</f>
        <v>Container</v>
      </c>
      <c r="C186" s="84" t="str">
        <f t="shared" si="174"/>
        <v>(TEU) 8,000 - 11,999</v>
      </c>
      <c r="D186" s="153">
        <v>15.165810636189057</v>
      </c>
      <c r="E186" s="153">
        <v>15.354191383531871</v>
      </c>
      <c r="F186" s="153">
        <v>15.694475753873853</v>
      </c>
      <c r="G186" s="153">
        <v>15.37549322504678</v>
      </c>
      <c r="H186" s="153">
        <v>14.780898477516605</v>
      </c>
      <c r="I186" s="153">
        <v>14.21757121860076</v>
      </c>
      <c r="J186" s="153">
        <v>13.655422123080996</v>
      </c>
      <c r="K186" s="153">
        <v>13.115871798861466</v>
      </c>
      <c r="L186" s="153">
        <v>12.599039554762154</v>
      </c>
      <c r="M186" s="153">
        <v>12.105044699602992</v>
      </c>
      <c r="N186" s="153">
        <v>11.634006542203933</v>
      </c>
      <c r="O186" s="153">
        <v>11.186687619266579</v>
      </c>
      <c r="P186" s="153">
        <v>10.76642337901894</v>
      </c>
      <c r="Q186" s="153">
        <v>10.377192497570693</v>
      </c>
      <c r="R186" s="153">
        <v>10.022973651031519</v>
      </c>
      <c r="S186" s="153">
        <v>9.707745515511089</v>
      </c>
      <c r="T186" s="153">
        <v>9.431802216411926</v>
      </c>
      <c r="U186" s="153">
        <v>9.1806996763081106</v>
      </c>
      <c r="V186" s="153">
        <v>8.9363092670665765</v>
      </c>
      <c r="W186" s="153">
        <v>8.6805023605542786</v>
      </c>
      <c r="X186" s="153">
        <v>8.3951503286381666</v>
      </c>
      <c r="Y186" s="153">
        <v>8.0690189061755557</v>
      </c>
      <c r="Z186" s="153">
        <v>7.7184512799853149</v>
      </c>
      <c r="AA186" s="153">
        <v>7.3666849998766448</v>
      </c>
      <c r="AB186" s="153">
        <v>7.0369576156588076</v>
      </c>
      <c r="AC186" s="153">
        <v>6.7525066771410023</v>
      </c>
      <c r="AD186" s="153">
        <v>6.5214032212790141</v>
      </c>
      <c r="AE186" s="153">
        <v>6.3026197985715582</v>
      </c>
      <c r="AF186" s="153">
        <v>6.0862327064915007</v>
      </c>
      <c r="AG186" s="153">
        <v>5.8738858074686124</v>
      </c>
      <c r="AH186" s="153">
        <v>5.6672229639326348</v>
      </c>
      <c r="AI186" s="153">
        <v>5.4678093877242562</v>
      </c>
      <c r="AJ186" s="153">
        <v>5.2768956883276914</v>
      </c>
      <c r="AK186" s="153">
        <v>5.0956538246380392</v>
      </c>
      <c r="AL186" s="153">
        <v>4.9252557555504328</v>
      </c>
      <c r="AM186" s="153">
        <v>4.7668734399599701</v>
      </c>
    </row>
    <row r="187" spans="2:39" ht="14.25" customHeight="1" outlineLevel="1" x14ac:dyDescent="0.25">
      <c r="B187" s="84" t="str">
        <f t="shared" ref="B187:C187" si="175">+B105</f>
        <v>Container</v>
      </c>
      <c r="C187" s="84" t="str">
        <f t="shared" si="175"/>
        <v>(TEU) 12,000 - 14,499</v>
      </c>
      <c r="D187" s="153">
        <v>11.641104384276158</v>
      </c>
      <c r="E187" s="153">
        <v>11.805312722764295</v>
      </c>
      <c r="F187" s="153">
        <v>12.028093969238347</v>
      </c>
      <c r="G187" s="153">
        <v>12.110890919230521</v>
      </c>
      <c r="H187" s="153">
        <v>11.642543528803085</v>
      </c>
      <c r="I187" s="153">
        <v>11.198824756032584</v>
      </c>
      <c r="J187" s="153">
        <v>10.75603399306093</v>
      </c>
      <c r="K187" s="153">
        <v>10.331043716234326</v>
      </c>
      <c r="L187" s="153">
        <v>9.9239479021220713</v>
      </c>
      <c r="M187" s="153">
        <v>9.5348405272934187</v>
      </c>
      <c r="N187" s="153">
        <v>9.1638155683176397</v>
      </c>
      <c r="O187" s="153">
        <v>8.8114736562561156</v>
      </c>
      <c r="P187" s="153">
        <v>8.4804420401385165</v>
      </c>
      <c r="Q187" s="153">
        <v>8.1738546234866316</v>
      </c>
      <c r="R187" s="153">
        <v>7.8948453098222524</v>
      </c>
      <c r="S187" s="153">
        <v>7.6465480026671697</v>
      </c>
      <c r="T187" s="153">
        <v>7.4291943772342925</v>
      </c>
      <c r="U187" s="153">
        <v>7.2314071955011512</v>
      </c>
      <c r="V187" s="153">
        <v>7.0389069911364013</v>
      </c>
      <c r="W187" s="153">
        <v>6.8374142978087162</v>
      </c>
      <c r="X187" s="153">
        <v>6.6126496491867668</v>
      </c>
      <c r="Y187" s="153">
        <v>6.3557640959907218</v>
      </c>
      <c r="Z187" s="153">
        <v>6.0796307571468446</v>
      </c>
      <c r="AA187" s="153">
        <v>5.8025532686328702</v>
      </c>
      <c r="AB187" s="153">
        <v>5.5428352664265841</v>
      </c>
      <c r="AC187" s="153">
        <v>5.3187803865057219</v>
      </c>
      <c r="AD187" s="153">
        <v>5.1367459825334079</v>
      </c>
      <c r="AE187" s="153">
        <v>4.9644157601097403</v>
      </c>
      <c r="AF187" s="153">
        <v>4.7939730673028507</v>
      </c>
      <c r="AG187" s="153">
        <v>4.6267127333765394</v>
      </c>
      <c r="AH187" s="153">
        <v>4.4639295875945857</v>
      </c>
      <c r="AI187" s="153">
        <v>4.3068565081216512</v>
      </c>
      <c r="AJ187" s="153">
        <v>4.1564785687257251</v>
      </c>
      <c r="AK187" s="153">
        <v>4.0137188920756293</v>
      </c>
      <c r="AL187" s="153">
        <v>3.879500600840212</v>
      </c>
      <c r="AM187" s="153">
        <v>3.7547468176882961</v>
      </c>
    </row>
    <row r="188" spans="2:39" ht="14.25" customHeight="1" outlineLevel="1" x14ac:dyDescent="0.25">
      <c r="B188" s="84" t="str">
        <f t="shared" ref="B188:C188" si="176">+B106</f>
        <v>Container</v>
      </c>
      <c r="C188" s="84" t="str">
        <f t="shared" si="176"/>
        <v>(TEU) 14,500 - 19,999</v>
      </c>
      <c r="D188" s="153">
        <v>9.4807840430469721</v>
      </c>
      <c r="E188" s="153">
        <v>9.7689328810910645</v>
      </c>
      <c r="F188" s="153">
        <v>9.5196919025527897</v>
      </c>
      <c r="G188" s="153">
        <v>9.5844674166015853</v>
      </c>
      <c r="H188" s="153">
        <v>9.2138208363343637</v>
      </c>
      <c r="I188" s="153">
        <v>8.862665157688097</v>
      </c>
      <c r="J188" s="153">
        <v>8.5122438989733311</v>
      </c>
      <c r="K188" s="153">
        <v>8.1759098102772487</v>
      </c>
      <c r="L188" s="153">
        <v>7.8537372639455603</v>
      </c>
      <c r="M188" s="153">
        <v>7.5458006323239495</v>
      </c>
      <c r="N188" s="153">
        <v>7.2521742877581099</v>
      </c>
      <c r="O188" s="153">
        <v>6.9733335651243582</v>
      </c>
      <c r="P188" s="153">
        <v>6.7113576494213971</v>
      </c>
      <c r="Q188" s="153">
        <v>6.4687266881785597</v>
      </c>
      <c r="R188" s="153">
        <v>6.2479208289251833</v>
      </c>
      <c r="S188" s="153">
        <v>6.051420219190601</v>
      </c>
      <c r="T188" s="153">
        <v>5.8794082049849612</v>
      </c>
      <c r="U188" s="153">
        <v>5.7228809262417721</v>
      </c>
      <c r="V188" s="153">
        <v>5.5705377213753611</v>
      </c>
      <c r="W188" s="153">
        <v>5.4110779288000694</v>
      </c>
      <c r="X188" s="153">
        <v>5.2332008869302333</v>
      </c>
      <c r="Y188" s="153">
        <v>5.0299036042758543</v>
      </c>
      <c r="Z188" s="153">
        <v>4.8113737697296521</v>
      </c>
      <c r="AA188" s="153">
        <v>4.5920967422799883</v>
      </c>
      <c r="AB188" s="153">
        <v>4.386557880915265</v>
      </c>
      <c r="AC188" s="153">
        <v>4.2092425446238435</v>
      </c>
      <c r="AD188" s="153">
        <v>4.0651818949813991</v>
      </c>
      <c r="AE188" s="153">
        <v>3.928801061173981</v>
      </c>
      <c r="AF188" s="153">
        <v>3.7939140040201988</v>
      </c>
      <c r="AG188" s="153">
        <v>3.6615454415999795</v>
      </c>
      <c r="AH188" s="153">
        <v>3.5327200919932333</v>
      </c>
      <c r="AI188" s="153">
        <v>3.4084136456488832</v>
      </c>
      <c r="AJ188" s="153">
        <v>3.2894056824917417</v>
      </c>
      <c r="AK188" s="153">
        <v>3.1764267548155969</v>
      </c>
      <c r="AL188" s="153">
        <v>3.0702074149142571</v>
      </c>
      <c r="AM188" s="153">
        <v>2.9714782150815093</v>
      </c>
    </row>
    <row r="189" spans="2:39" ht="14.25" customHeight="1" outlineLevel="1" x14ac:dyDescent="0.25">
      <c r="B189" s="84" t="str">
        <f t="shared" ref="B189:C189" si="177">+B107</f>
        <v>Container</v>
      </c>
      <c r="C189" s="84" t="str">
        <f t="shared" si="177"/>
        <v>(TEU) &gt;20,000</v>
      </c>
      <c r="D189" s="153">
        <v>11.172111893821601</v>
      </c>
      <c r="E189" s="153">
        <v>10.842574256508675</v>
      </c>
      <c r="F189" s="153">
        <v>11.126450441287455</v>
      </c>
      <c r="G189" s="153">
        <v>9.1041293043341156</v>
      </c>
      <c r="H189" s="153">
        <v>8.7520581619024451</v>
      </c>
      <c r="I189" s="153">
        <v>8.4185011090807897</v>
      </c>
      <c r="J189" s="153">
        <v>8.0856416697758213</v>
      </c>
      <c r="K189" s="153">
        <v>7.7661634035509639</v>
      </c>
      <c r="L189" s="153">
        <v>7.4601369554846126</v>
      </c>
      <c r="M189" s="153">
        <v>7.1676329706551352</v>
      </c>
      <c r="N189" s="153">
        <v>6.8887220941409115</v>
      </c>
      <c r="O189" s="153">
        <v>6.6238558387896296</v>
      </c>
      <c r="P189" s="153">
        <v>6.375009188526116</v>
      </c>
      <c r="Q189" s="153">
        <v>6.1445379950445158</v>
      </c>
      <c r="R189" s="153">
        <v>5.9347981100389786</v>
      </c>
      <c r="S189" s="153">
        <v>5.7481453852036477</v>
      </c>
      <c r="T189" s="153">
        <v>5.5847539779237243</v>
      </c>
      <c r="U189" s="153">
        <v>5.4360712683487327</v>
      </c>
      <c r="V189" s="153">
        <v>5.2913629423192576</v>
      </c>
      <c r="W189" s="153">
        <v>5.1398946856758947</v>
      </c>
      <c r="X189" s="153">
        <v>4.9709321842592393</v>
      </c>
      <c r="Y189" s="153">
        <v>4.7778234106512949</v>
      </c>
      <c r="Z189" s="153">
        <v>4.5702454843997806</v>
      </c>
      <c r="AA189" s="153">
        <v>4.3619578117938049</v>
      </c>
      <c r="AB189" s="153">
        <v>4.1667197991225127</v>
      </c>
      <c r="AC189" s="153">
        <v>3.9982908526750136</v>
      </c>
      <c r="AD189" s="153">
        <v>3.8614499907884765</v>
      </c>
      <c r="AE189" s="153">
        <v>3.7319040607282452</v>
      </c>
      <c r="AF189" s="153">
        <v>3.6037770447521642</v>
      </c>
      <c r="AG189" s="153">
        <v>3.4780423058541947</v>
      </c>
      <c r="AH189" s="153">
        <v>3.3556732070282815</v>
      </c>
      <c r="AI189" s="153">
        <v>3.2375965407211917</v>
      </c>
      <c r="AJ189" s="153">
        <v>3.1245528171908328</v>
      </c>
      <c r="AK189" s="153">
        <v>3.0172359761478966</v>
      </c>
      <c r="AL189" s="153">
        <v>2.9163399573030957</v>
      </c>
      <c r="AM189" s="153">
        <v>2.8225587003671224</v>
      </c>
    </row>
    <row r="190" spans="2:39" ht="14.25" customHeight="1" outlineLevel="1" x14ac:dyDescent="0.25">
      <c r="B190" s="84" t="str">
        <f t="shared" ref="B190:C190" si="178">+B108</f>
        <v>General Cargo</v>
      </c>
      <c r="C190" s="84" t="str">
        <f t="shared" si="178"/>
        <v>(DWT) 0 - 4,999</v>
      </c>
      <c r="D190" s="153">
        <v>45.185962539452461</v>
      </c>
      <c r="E190" s="153">
        <v>46.195024774138766</v>
      </c>
      <c r="F190" s="153">
        <v>45.566951269449241</v>
      </c>
      <c r="G190" s="153">
        <v>44.152567562297214</v>
      </c>
      <c r="H190" s="153">
        <v>42.445117636739894</v>
      </c>
      <c r="I190" s="153">
        <v>40.827456044040659</v>
      </c>
      <c r="J190" s="153">
        <v>39.213177688430697</v>
      </c>
      <c r="K190" s="153">
        <v>37.663794407213082</v>
      </c>
      <c r="L190" s="153">
        <v>36.17964880993263</v>
      </c>
      <c r="M190" s="153">
        <v>34.761083506134014</v>
      </c>
      <c r="N190" s="153">
        <v>33.408441105361945</v>
      </c>
      <c r="O190" s="153">
        <v>32.123911322947407</v>
      </c>
      <c r="P190" s="153">
        <v>30.917072297365845</v>
      </c>
      <c r="Q190" s="153">
        <v>29.799349272879006</v>
      </c>
      <c r="R190" s="153">
        <v>28.782167493748641</v>
      </c>
      <c r="S190" s="153">
        <v>27.876952204236495</v>
      </c>
      <c r="T190" s="153">
        <v>27.084548020610583</v>
      </c>
      <c r="U190" s="153">
        <v>26.363477047164498</v>
      </c>
      <c r="V190" s="153">
        <v>25.661680760198134</v>
      </c>
      <c r="W190" s="153">
        <v>24.927100636011442</v>
      </c>
      <c r="X190" s="153">
        <v>24.107678150904366</v>
      </c>
      <c r="Y190" s="153">
        <v>23.171152769005616</v>
      </c>
      <c r="Z190" s="153">
        <v>22.164455905759354</v>
      </c>
      <c r="AA190" s="153">
        <v>21.154316964438415</v>
      </c>
      <c r="AB190" s="153">
        <v>20.207465348315818</v>
      </c>
      <c r="AC190" s="153">
        <v>19.390630460664397</v>
      </c>
      <c r="AD190" s="153">
        <v>18.726989249323957</v>
      </c>
      <c r="AE190" s="153">
        <v>18.098726486548603</v>
      </c>
      <c r="AF190" s="153">
        <v>17.477345073748776</v>
      </c>
      <c r="AG190" s="153">
        <v>16.867565558482276</v>
      </c>
      <c r="AH190" s="153">
        <v>16.274108488306826</v>
      </c>
      <c r="AI190" s="153">
        <v>15.701468556207807</v>
      </c>
      <c r="AJ190" s="153">
        <v>15.153237036880448</v>
      </c>
      <c r="AK190" s="153">
        <v>14.632779350447453</v>
      </c>
      <c r="AL190" s="153">
        <v>14.143460917031627</v>
      </c>
      <c r="AM190" s="153">
        <v>13.688647156755673</v>
      </c>
    </row>
    <row r="191" spans="2:39" ht="14.25" customHeight="1" outlineLevel="1" x14ac:dyDescent="0.25">
      <c r="B191" s="84" t="str">
        <f t="shared" ref="B191:C191" si="179">+B109</f>
        <v>General Cargo</v>
      </c>
      <c r="C191" s="84" t="str">
        <f t="shared" si="179"/>
        <v>(DWT) 5,000 - 9,999</v>
      </c>
      <c r="D191" s="153">
        <v>36.652502101529713</v>
      </c>
      <c r="E191" s="153">
        <v>37.447080881364208</v>
      </c>
      <c r="F191" s="153">
        <v>36.802536502909909</v>
      </c>
      <c r="G191" s="153">
        <v>36.080341936147676</v>
      </c>
      <c r="H191" s="153">
        <v>34.685057798570952</v>
      </c>
      <c r="I191" s="153">
        <v>33.363146375883922</v>
      </c>
      <c r="J191" s="153">
        <v>32.043999647477904</v>
      </c>
      <c r="K191" s="153">
        <v>30.777883503776717</v>
      </c>
      <c r="L191" s="153">
        <v>29.565077916483244</v>
      </c>
      <c r="M191" s="153">
        <v>28.405862857300249</v>
      </c>
      <c r="N191" s="153">
        <v>27.300518297930562</v>
      </c>
      <c r="O191" s="153">
        <v>26.250833617389851</v>
      </c>
      <c r="P191" s="153">
        <v>25.264635823944825</v>
      </c>
      <c r="Q191" s="153">
        <v>24.351261333175071</v>
      </c>
      <c r="R191" s="153">
        <v>23.520046560660198</v>
      </c>
      <c r="S191" s="153">
        <v>22.78032792197979</v>
      </c>
      <c r="T191" s="153">
        <v>22.132795615811698</v>
      </c>
      <c r="U191" s="153">
        <v>21.543554973227153</v>
      </c>
      <c r="V191" s="153">
        <v>20.970065108395659</v>
      </c>
      <c r="W191" s="153">
        <v>20.369785135486769</v>
      </c>
      <c r="X191" s="153">
        <v>19.700174168670028</v>
      </c>
      <c r="Y191" s="153">
        <v>18.934869728263209</v>
      </c>
      <c r="Z191" s="153">
        <v>18.11222295917727</v>
      </c>
      <c r="AA191" s="153">
        <v>17.28676341247132</v>
      </c>
      <c r="AB191" s="153">
        <v>16.513020639204615</v>
      </c>
      <c r="AC191" s="153">
        <v>15.845524190436269</v>
      </c>
      <c r="AD191" s="153">
        <v>15.303213671477252</v>
      </c>
      <c r="AE191" s="153">
        <v>14.789813510213696</v>
      </c>
      <c r="AF191" s="153">
        <v>14.282036611057123</v>
      </c>
      <c r="AG191" s="153">
        <v>13.783740483987474</v>
      </c>
      <c r="AH191" s="153">
        <v>13.298782638984621</v>
      </c>
      <c r="AI191" s="153">
        <v>12.830836023484325</v>
      </c>
      <c r="AJ191" s="153">
        <v>12.382835334745316</v>
      </c>
      <c r="AK191" s="153">
        <v>11.957530707482054</v>
      </c>
      <c r="AL191" s="153">
        <v>11.557672276409091</v>
      </c>
      <c r="AM191" s="153">
        <v>11.186010176240897</v>
      </c>
    </row>
    <row r="192" spans="2:39" ht="14.25" customHeight="1" outlineLevel="1" x14ac:dyDescent="0.25">
      <c r="B192" s="84" t="str">
        <f t="shared" ref="B192:C192" si="180">+B110</f>
        <v>General Cargo</v>
      </c>
      <c r="C192" s="84" t="str">
        <f t="shared" si="180"/>
        <v>(DWT) 10,000 - 19,999</v>
      </c>
      <c r="D192" s="153">
        <v>35.439291878741052</v>
      </c>
      <c r="E192" s="153">
        <v>35.667708771570794</v>
      </c>
      <c r="F192" s="153">
        <v>33.693219336982608</v>
      </c>
      <c r="G192" s="153">
        <v>32.178169043850005</v>
      </c>
      <c r="H192" s="153">
        <v>30.933788130758803</v>
      </c>
      <c r="I192" s="153">
        <v>29.754844502799347</v>
      </c>
      <c r="J192" s="153">
        <v>28.578366561004582</v>
      </c>
      <c r="K192" s="153">
        <v>27.4491838228458</v>
      </c>
      <c r="L192" s="153">
        <v>26.367545980435096</v>
      </c>
      <c r="M192" s="153">
        <v>25.333702725884454</v>
      </c>
      <c r="N192" s="153">
        <v>24.347903751305907</v>
      </c>
      <c r="O192" s="153">
        <v>23.411744910213034</v>
      </c>
      <c r="P192" s="153">
        <v>22.532206701725251</v>
      </c>
      <c r="Q192" s="153">
        <v>21.717615786363552</v>
      </c>
      <c r="R192" s="153">
        <v>20.97629882464895</v>
      </c>
      <c r="S192" s="153">
        <v>20.316582477102436</v>
      </c>
      <c r="T192" s="153">
        <v>19.739082295809649</v>
      </c>
      <c r="U192" s="153">
        <v>19.213569399115169</v>
      </c>
      <c r="V192" s="153">
        <v>18.702103796928228</v>
      </c>
      <c r="W192" s="153">
        <v>18.166745499158107</v>
      </c>
      <c r="X192" s="153">
        <v>17.569554515714078</v>
      </c>
      <c r="Y192" s="153">
        <v>16.887019530402654</v>
      </c>
      <c r="Z192" s="153">
        <v>16.15334392261958</v>
      </c>
      <c r="AA192" s="153">
        <v>15.417159745657759</v>
      </c>
      <c r="AB192" s="153">
        <v>14.727099052810246</v>
      </c>
      <c r="AC192" s="153">
        <v>14.131793897369947</v>
      </c>
      <c r="AD192" s="153">
        <v>13.648135522285699</v>
      </c>
      <c r="AE192" s="153">
        <v>13.190260782475447</v>
      </c>
      <c r="AF192" s="153">
        <v>12.73740113589731</v>
      </c>
      <c r="AG192" s="153">
        <v>12.292996893855502</v>
      </c>
      <c r="AH192" s="153">
        <v>11.860488367654179</v>
      </c>
      <c r="AI192" s="153">
        <v>11.443151266921767</v>
      </c>
      <c r="AJ192" s="153">
        <v>11.043602894583245</v>
      </c>
      <c r="AK192" s="153">
        <v>10.664295951887732</v>
      </c>
      <c r="AL192" s="153">
        <v>10.307683140084425</v>
      </c>
      <c r="AM192" s="153">
        <v>9.9762171604224434</v>
      </c>
    </row>
    <row r="193" spans="2:39" ht="14.25" customHeight="1" outlineLevel="1" x14ac:dyDescent="0.25">
      <c r="B193" s="84" t="str">
        <f t="shared" ref="B193:C193" si="181">+B111</f>
        <v>General Cargo</v>
      </c>
      <c r="C193" s="84" t="str">
        <f t="shared" si="181"/>
        <v>(DWT) &gt;20,000</v>
      </c>
      <c r="D193" s="153">
        <v>17.444739560593781</v>
      </c>
      <c r="E193" s="153">
        <v>17.784810880282794</v>
      </c>
      <c r="F193" s="153">
        <v>16.854905604731886</v>
      </c>
      <c r="G193" s="153">
        <v>16.576025727992636</v>
      </c>
      <c r="H193" s="153">
        <v>15.935004481484983</v>
      </c>
      <c r="I193" s="153">
        <v>15.327692117556561</v>
      </c>
      <c r="J193" s="153">
        <v>14.72164990909433</v>
      </c>
      <c r="K193" s="153">
        <v>14.139971004560685</v>
      </c>
      <c r="L193" s="153">
        <v>13.582784028516844</v>
      </c>
      <c r="M193" s="153">
        <v>13.050217605523974</v>
      </c>
      <c r="N193" s="153">
        <v>12.542400360143263</v>
      </c>
      <c r="O193" s="153">
        <v>12.060154368635892</v>
      </c>
      <c r="P193" s="153">
        <v>11.607075514062826</v>
      </c>
      <c r="Q193" s="153">
        <v>11.187453131185041</v>
      </c>
      <c r="R193" s="153">
        <v>10.805576554763514</v>
      </c>
      <c r="S193" s="153">
        <v>10.46573511955922</v>
      </c>
      <c r="T193" s="153">
        <v>10.168245916553769</v>
      </c>
      <c r="U193" s="153">
        <v>9.8975370616114926</v>
      </c>
      <c r="V193" s="153">
        <v>9.6340644268173659</v>
      </c>
      <c r="W193" s="153">
        <v>9.3582838842563856</v>
      </c>
      <c r="X193" s="153">
        <v>9.0506513060135472</v>
      </c>
      <c r="Y193" s="153">
        <v>8.6990552453004675</v>
      </c>
      <c r="Z193" s="153">
        <v>8.3211149798353876</v>
      </c>
      <c r="AA193" s="153">
        <v>7.9418824684631319</v>
      </c>
      <c r="AB193" s="153">
        <v>7.5864096700285995</v>
      </c>
      <c r="AC193" s="153">
        <v>7.2797485433766163</v>
      </c>
      <c r="AD193" s="153">
        <v>7.0306003193732405</v>
      </c>
      <c r="AE193" s="153">
        <v>6.7947340879245228</v>
      </c>
      <c r="AF193" s="153">
        <v>6.561451294779288</v>
      </c>
      <c r="AG193" s="153">
        <v>6.3325241566417638</v>
      </c>
      <c r="AH193" s="153">
        <v>6.1097248902161461</v>
      </c>
      <c r="AI193" s="153">
        <v>5.8947409205080108</v>
      </c>
      <c r="AJ193" s="153">
        <v>5.6889205057281735</v>
      </c>
      <c r="AK193" s="153">
        <v>5.4935271123887626</v>
      </c>
      <c r="AL193" s="153">
        <v>5.3098242070019444</v>
      </c>
      <c r="AM193" s="153">
        <v>5.1390752560798463</v>
      </c>
    </row>
    <row r="194" spans="2:39" ht="14.25" customHeight="1" outlineLevel="1" x14ac:dyDescent="0.25">
      <c r="B194" s="84" t="str">
        <f t="shared" ref="B194:C194" si="182">+B112</f>
        <v>Liquefied Gas Tanker</v>
      </c>
      <c r="C194" s="84" t="str">
        <f t="shared" si="182"/>
        <v>(cbm) 0 - 49,999</v>
      </c>
      <c r="D194" s="153">
        <v>86.095025905148901</v>
      </c>
      <c r="E194" s="153">
        <v>83.098433138742323</v>
      </c>
      <c r="F194" s="153">
        <v>76.281312679171322</v>
      </c>
      <c r="G194" s="153">
        <v>76.089808161272998</v>
      </c>
      <c r="H194" s="153">
        <v>73.147294408311168</v>
      </c>
      <c r="I194" s="153">
        <v>70.359516323046392</v>
      </c>
      <c r="J194" s="153">
        <v>67.577568699639215</v>
      </c>
      <c r="K194" s="153">
        <v>64.907457239647883</v>
      </c>
      <c r="L194" s="153">
        <v>62.349772375203003</v>
      </c>
      <c r="M194" s="153">
        <v>59.905104538434983</v>
      </c>
      <c r="N194" s="153">
        <v>57.574044161474305</v>
      </c>
      <c r="O194" s="153">
        <v>55.360364864489867</v>
      </c>
      <c r="P194" s="153">
        <v>53.280573019803292</v>
      </c>
      <c r="Q194" s="153">
        <v>51.3543581877747</v>
      </c>
      <c r="R194" s="153">
        <v>49.601409928764213</v>
      </c>
      <c r="S194" s="153">
        <v>48.041417803131942</v>
      </c>
      <c r="T194" s="153">
        <v>46.675837370392351</v>
      </c>
      <c r="U194" s="153">
        <v>45.433188186678152</v>
      </c>
      <c r="V194" s="153">
        <v>44.223755807276426</v>
      </c>
      <c r="W194" s="153">
        <v>42.957825787474398</v>
      </c>
      <c r="X194" s="153">
        <v>41.545683682559236</v>
      </c>
      <c r="Y194" s="153">
        <v>39.931733677357521</v>
      </c>
      <c r="Z194" s="153">
        <v>38.19685447485395</v>
      </c>
      <c r="AA194" s="153">
        <v>36.45604340757243</v>
      </c>
      <c r="AB194" s="153">
        <v>34.824297808037223</v>
      </c>
      <c r="AC194" s="153">
        <v>33.416615008772226</v>
      </c>
      <c r="AD194" s="153">
        <v>32.272936730321909</v>
      </c>
      <c r="AE194" s="153">
        <v>31.190227485225396</v>
      </c>
      <c r="AF194" s="153">
        <v>30.119377133698073</v>
      </c>
      <c r="AG194" s="153">
        <v>29.068520775869356</v>
      </c>
      <c r="AH194" s="153">
        <v>28.045793511868506</v>
      </c>
      <c r="AI194" s="153">
        <v>27.058941218003131</v>
      </c>
      <c r="AJ194" s="153">
        <v>26.114152875292952</v>
      </c>
      <c r="AK194" s="153">
        <v>25.217228240935718</v>
      </c>
      <c r="AL194" s="153">
        <v>24.37396707212935</v>
      </c>
      <c r="AM194" s="153">
        <v>23.590169126071601</v>
      </c>
    </row>
    <row r="195" spans="2:39" ht="14.25" customHeight="1" outlineLevel="1" x14ac:dyDescent="0.25">
      <c r="B195" s="84" t="str">
        <f t="shared" ref="B195:C195" si="183">+B113</f>
        <v>Liquefied Gas Tanker</v>
      </c>
      <c r="C195" s="84" t="str">
        <f t="shared" si="183"/>
        <v>(cbm) 50,000 - 99,999</v>
      </c>
      <c r="D195" s="153">
        <v>24.990715191233804</v>
      </c>
      <c r="E195" s="153">
        <v>24.611092627564659</v>
      </c>
      <c r="F195" s="153">
        <v>23.687990671949294</v>
      </c>
      <c r="G195" s="153">
        <v>23.565848431960177</v>
      </c>
      <c r="H195" s="153">
        <v>22.65451963790823</v>
      </c>
      <c r="I195" s="153">
        <v>21.791114177875453</v>
      </c>
      <c r="J195" s="153">
        <v>20.929514475850805</v>
      </c>
      <c r="K195" s="153">
        <v>20.102551660683378</v>
      </c>
      <c r="L195" s="153">
        <v>19.310408595682144</v>
      </c>
      <c r="M195" s="153">
        <v>18.553268144156011</v>
      </c>
      <c r="N195" s="153">
        <v>17.83131316941391</v>
      </c>
      <c r="O195" s="153">
        <v>17.145712403025662</v>
      </c>
      <c r="P195" s="153">
        <v>16.501578049604383</v>
      </c>
      <c r="Q195" s="153">
        <v>15.905008182024106</v>
      </c>
      <c r="R195" s="153">
        <v>15.362100873158861</v>
      </c>
      <c r="S195" s="153">
        <v>14.878954195882676</v>
      </c>
      <c r="T195" s="153">
        <v>14.45601895294733</v>
      </c>
      <c r="U195" s="153">
        <v>14.071156866615871</v>
      </c>
      <c r="V195" s="153">
        <v>13.696582389029107</v>
      </c>
      <c r="W195" s="153">
        <v>13.30450997232788</v>
      </c>
      <c r="X195" s="153">
        <v>12.867154068653026</v>
      </c>
      <c r="Y195" s="153">
        <v>12.367296044057518</v>
      </c>
      <c r="Z195" s="153">
        <v>11.829984920243074</v>
      </c>
      <c r="AA195" s="153">
        <v>11.29083663282349</v>
      </c>
      <c r="AB195" s="153">
        <v>10.78546711741267</v>
      </c>
      <c r="AC195" s="153">
        <v>10.349492309624413</v>
      </c>
      <c r="AD195" s="153">
        <v>9.9952825985450957</v>
      </c>
      <c r="AE195" s="153">
        <v>9.6599556660372983</v>
      </c>
      <c r="AF195" s="153">
        <v>9.3283015629816379</v>
      </c>
      <c r="AG195" s="153">
        <v>9.0028398191451302</v>
      </c>
      <c r="AH195" s="153">
        <v>8.6860899642947391</v>
      </c>
      <c r="AI195" s="153">
        <v>8.3804509813093659</v>
      </c>
      <c r="AJ195" s="153">
        <v>8.0878396655152631</v>
      </c>
      <c r="AK195" s="153">
        <v>7.8100522653505227</v>
      </c>
      <c r="AL195" s="153">
        <v>7.548885029253289</v>
      </c>
      <c r="AM195" s="153">
        <v>7.3061342056616523</v>
      </c>
    </row>
    <row r="196" spans="2:39" ht="14.25" customHeight="1" outlineLevel="1" x14ac:dyDescent="0.25">
      <c r="B196" s="84" t="str">
        <f t="shared" ref="B196:C196" si="184">+B114</f>
        <v>Liquefied Gas Tanker</v>
      </c>
      <c r="C196" s="84" t="str">
        <f t="shared" si="184"/>
        <v>(cbm) 100,000 - 199,999</v>
      </c>
      <c r="D196" s="153">
        <v>18.921694287876342</v>
      </c>
      <c r="E196" s="153">
        <v>18.776372922880661</v>
      </c>
      <c r="F196" s="153">
        <v>18.714148996494824</v>
      </c>
      <c r="G196" s="153">
        <v>18.550153805531849</v>
      </c>
      <c r="H196" s="153">
        <v>17.832789890293117</v>
      </c>
      <c r="I196" s="153">
        <v>17.153149429802735</v>
      </c>
      <c r="J196" s="153">
        <v>16.474930394426032</v>
      </c>
      <c r="K196" s="153">
        <v>15.823976219909371</v>
      </c>
      <c r="L196" s="153">
        <v>15.200430849404922</v>
      </c>
      <c r="M196" s="153">
        <v>14.604438226064802</v>
      </c>
      <c r="N196" s="153">
        <v>14.036142293041147</v>
      </c>
      <c r="O196" s="153">
        <v>13.496463032079582</v>
      </c>
      <c r="P196" s="153">
        <v>12.989424579299479</v>
      </c>
      <c r="Q196" s="153">
        <v>12.519827109413713</v>
      </c>
      <c r="R196" s="153">
        <v>12.092470797135165</v>
      </c>
      <c r="S196" s="153">
        <v>11.712155817176711</v>
      </c>
      <c r="T196" s="153">
        <v>11.379237024590807</v>
      </c>
      <c r="U196" s="153">
        <v>11.076287995788427</v>
      </c>
      <c r="V196" s="153">
        <v>10.781436987520134</v>
      </c>
      <c r="W196" s="153">
        <v>10.472812256536519</v>
      </c>
      <c r="X196" s="153">
        <v>10.128542059588169</v>
      </c>
      <c r="Y196" s="153">
        <v>9.7350725325330494</v>
      </c>
      <c r="Z196" s="153">
        <v>9.3121213276588168</v>
      </c>
      <c r="AA196" s="153">
        <v>8.8877239763604621</v>
      </c>
      <c r="AB196" s="153">
        <v>8.4899160100330633</v>
      </c>
      <c r="AC196" s="153">
        <v>8.1467329600716134</v>
      </c>
      <c r="AD196" s="153">
        <v>7.8679123337357852</v>
      </c>
      <c r="AE196" s="153">
        <v>7.6039555239007202</v>
      </c>
      <c r="AF196" s="153">
        <v>7.3428898279347532</v>
      </c>
      <c r="AG196" s="153">
        <v>7.0866985253633628</v>
      </c>
      <c r="AH196" s="153">
        <v>6.8373648957119944</v>
      </c>
      <c r="AI196" s="153">
        <v>6.5967773285079305</v>
      </c>
      <c r="AJ196" s="153">
        <v>6.3664446532855026</v>
      </c>
      <c r="AK196" s="153">
        <v>6.1477808095808033</v>
      </c>
      <c r="AL196" s="153">
        <v>5.9421997369299699</v>
      </c>
      <c r="AM196" s="153">
        <v>5.7511153748690944</v>
      </c>
    </row>
    <row r="197" spans="2:39" ht="14.25" customHeight="1" outlineLevel="1" x14ac:dyDescent="0.25">
      <c r="B197" s="84" t="str">
        <f t="shared" ref="B197:C197" si="185">+B115</f>
        <v>Liquefied Gas Tanker</v>
      </c>
      <c r="C197" s="84" t="str">
        <f t="shared" si="185"/>
        <v>(cbm) &gt;200,000</v>
      </c>
      <c r="D197" s="153">
        <v>19.114644966479961</v>
      </c>
      <c r="E197" s="153">
        <v>19.374042516350915</v>
      </c>
      <c r="F197" s="153">
        <v>19.920221192818435</v>
      </c>
      <c r="G197" s="153">
        <v>19.2002640327918</v>
      </c>
      <c r="H197" s="153">
        <v>18.457759322341719</v>
      </c>
      <c r="I197" s="153">
        <v>17.754300125960707</v>
      </c>
      <c r="J197" s="153">
        <v>17.052312170075687</v>
      </c>
      <c r="K197" s="153">
        <v>16.378544601623464</v>
      </c>
      <c r="L197" s="153">
        <v>15.73314640839985</v>
      </c>
      <c r="M197" s="153">
        <v>15.116266578200596</v>
      </c>
      <c r="N197" s="153">
        <v>14.528054098821475</v>
      </c>
      <c r="O197" s="153">
        <v>13.969461193764594</v>
      </c>
      <c r="P197" s="153">
        <v>13.444653029357188</v>
      </c>
      <c r="Q197" s="153">
        <v>12.958598007632844</v>
      </c>
      <c r="R197" s="153">
        <v>12.516264530625154</v>
      </c>
      <c r="S197" s="153">
        <v>12.122621000367705</v>
      </c>
      <c r="T197" s="153">
        <v>11.778034708192518</v>
      </c>
      <c r="U197" s="153">
        <v>11.464468502625589</v>
      </c>
      <c r="V197" s="153">
        <v>11.159284121491355</v>
      </c>
      <c r="W197" s="153">
        <v>10.839843302614284</v>
      </c>
      <c r="X197" s="153">
        <v>10.483507783818833</v>
      </c>
      <c r="Y197" s="153">
        <v>10.076248691117236</v>
      </c>
      <c r="Z197" s="153">
        <v>9.6384747032729408</v>
      </c>
      <c r="AA197" s="153">
        <v>9.1992038872371236</v>
      </c>
      <c r="AB197" s="153">
        <v>8.787454309961042</v>
      </c>
      <c r="AC197" s="153">
        <v>8.4322440383958739</v>
      </c>
      <c r="AD197" s="153">
        <v>8.1436518412875234</v>
      </c>
      <c r="AE197" s="153">
        <v>7.8704443792245771</v>
      </c>
      <c r="AF197" s="153">
        <v>7.6002293532469309</v>
      </c>
      <c r="AG197" s="153">
        <v>7.3350595490586405</v>
      </c>
      <c r="AH197" s="153">
        <v>7.0769877523637259</v>
      </c>
      <c r="AI197" s="153">
        <v>6.8279685333453086</v>
      </c>
      <c r="AJ197" s="153">
        <v>6.5895636001025943</v>
      </c>
      <c r="AK197" s="153">
        <v>6.3632364452138122</v>
      </c>
      <c r="AL197" s="153">
        <v>6.1504505612572347</v>
      </c>
      <c r="AM197" s="153">
        <v>5.952669440811091</v>
      </c>
    </row>
    <row r="198" spans="2:39" ht="14.25" customHeight="1" outlineLevel="1" x14ac:dyDescent="0.25">
      <c r="B198" s="84" t="str">
        <f t="shared" ref="B198:C198" si="186">+B116</f>
        <v>Oil Tanker</v>
      </c>
      <c r="C198" s="84" t="str">
        <f t="shared" si="186"/>
        <v>(DWT) 0 - 4,999</v>
      </c>
      <c r="D198" s="153">
        <v>133.80578846585595</v>
      </c>
      <c r="E198" s="153">
        <v>137.45765319094383</v>
      </c>
      <c r="F198" s="153">
        <v>133.92590371981527</v>
      </c>
      <c r="G198" s="153">
        <v>129.87646611033875</v>
      </c>
      <c r="H198" s="153">
        <v>124.85393685246818</v>
      </c>
      <c r="I198" s="153">
        <v>120.09552340967659</v>
      </c>
      <c r="J198" s="153">
        <v>115.34706188817582</v>
      </c>
      <c r="K198" s="153">
        <v>110.7894917099283</v>
      </c>
      <c r="L198" s="153">
        <v>106.42382067401326</v>
      </c>
      <c r="M198" s="153">
        <v>102.25105657950952</v>
      </c>
      <c r="N198" s="153">
        <v>98.272207225496103</v>
      </c>
      <c r="O198" s="153">
        <v>94.493713743365234</v>
      </c>
      <c r="P198" s="153">
        <v>90.943750593760726</v>
      </c>
      <c r="Q198" s="153">
        <v>87.65592556963982</v>
      </c>
      <c r="R198" s="153">
        <v>84.663846463959715</v>
      </c>
      <c r="S198" s="153">
        <v>82.001121069677609</v>
      </c>
      <c r="T198" s="153">
        <v>79.670233857848459</v>
      </c>
      <c r="U198" s="153">
        <v>77.549176011919485</v>
      </c>
      <c r="V198" s="153">
        <v>75.484815393435753</v>
      </c>
      <c r="W198" s="153">
        <v>73.324019863942496</v>
      </c>
      <c r="X198" s="153">
        <v>70.913657284984879</v>
      </c>
      <c r="Y198" s="153">
        <v>68.15883205648538</v>
      </c>
      <c r="Z198" s="153">
        <v>65.197594731876549</v>
      </c>
      <c r="AA198" s="153">
        <v>62.226232402967931</v>
      </c>
      <c r="AB198" s="153">
        <v>59.441032161569609</v>
      </c>
      <c r="AC198" s="153">
        <v>57.038281099491122</v>
      </c>
      <c r="AD198" s="153">
        <v>55.086155095211325</v>
      </c>
      <c r="AE198" s="153">
        <v>53.238096150443241</v>
      </c>
      <c r="AF198" s="153">
        <v>51.410278959807073</v>
      </c>
      <c r="AG198" s="153">
        <v>49.616589194482636</v>
      </c>
      <c r="AH198" s="153">
        <v>47.870912525649466</v>
      </c>
      <c r="AI198" s="153">
        <v>46.186470264624688</v>
      </c>
      <c r="AJ198" s="153">
        <v>44.573826283273526</v>
      </c>
      <c r="AK198" s="153">
        <v>43.042880093598221</v>
      </c>
      <c r="AL198" s="153">
        <v>41.603531207601343</v>
      </c>
      <c r="AM198" s="153">
        <v>40.265679137285126</v>
      </c>
    </row>
    <row r="199" spans="2:39" ht="14.25" customHeight="1" outlineLevel="1" x14ac:dyDescent="0.25">
      <c r="B199" s="84" t="str">
        <f t="shared" ref="B199:C199" si="187">+B117</f>
        <v>Oil Tanker</v>
      </c>
      <c r="C199" s="84" t="str">
        <f t="shared" si="187"/>
        <v>(DWT) 5,000 - 9,999</v>
      </c>
      <c r="D199" s="153">
        <v>75.869940711761117</v>
      </c>
      <c r="E199" s="153">
        <v>76.724085863387785</v>
      </c>
      <c r="F199" s="153">
        <v>74.788428204360017</v>
      </c>
      <c r="G199" s="153">
        <v>73.217488028301204</v>
      </c>
      <c r="H199" s="153">
        <v>70.386051457664038</v>
      </c>
      <c r="I199" s="153">
        <v>67.703509425874287</v>
      </c>
      <c r="J199" s="153">
        <v>65.026577761380409</v>
      </c>
      <c r="K199" s="153">
        <v>62.45726054820274</v>
      </c>
      <c r="L199" s="153">
        <v>59.996125930203107</v>
      </c>
      <c r="M199" s="153">
        <v>57.643742051243137</v>
      </c>
      <c r="N199" s="153">
        <v>55.400677055184531</v>
      </c>
      <c r="O199" s="153">
        <v>53.270562111512625</v>
      </c>
      <c r="P199" s="153">
        <v>51.269280492206327</v>
      </c>
      <c r="Q199" s="153">
        <v>49.415778494868263</v>
      </c>
      <c r="R199" s="153">
        <v>47.72900241710105</v>
      </c>
      <c r="S199" s="153">
        <v>46.227898556507306</v>
      </c>
      <c r="T199" s="153">
        <v>44.913867526571259</v>
      </c>
      <c r="U199" s="153">
        <v>43.718127204304544</v>
      </c>
      <c r="V199" s="153">
        <v>42.554349782600454</v>
      </c>
      <c r="W199" s="153">
        <v>41.336207454352376</v>
      </c>
      <c r="X199" s="153">
        <v>39.977372412453704</v>
      </c>
      <c r="Y199" s="153">
        <v>38.424347532516137</v>
      </c>
      <c r="Z199" s="153">
        <v>36.754958421025322</v>
      </c>
      <c r="AA199" s="153">
        <v>35.079861367185067</v>
      </c>
      <c r="AB199" s="153">
        <v>33.509712660199497</v>
      </c>
      <c r="AC199" s="153">
        <v>32.155168589272428</v>
      </c>
      <c r="AD199" s="153">
        <v>31.054663111808459</v>
      </c>
      <c r="AE199" s="153">
        <v>30.012825142878835</v>
      </c>
      <c r="AF199" s="153">
        <v>28.982398405215445</v>
      </c>
      <c r="AG199" s="153">
        <v>27.971210906415198</v>
      </c>
      <c r="AH199" s="153">
        <v>26.987090654074866</v>
      </c>
      <c r="AI199" s="153">
        <v>26.037491124810121</v>
      </c>
      <c r="AJ199" s="153">
        <v>25.128367671311011</v>
      </c>
      <c r="AK199" s="153">
        <v>24.265301115286189</v>
      </c>
      <c r="AL199" s="153">
        <v>23.453872278444468</v>
      </c>
      <c r="AM199" s="153">
        <v>22.699661982494497</v>
      </c>
    </row>
    <row r="200" spans="2:39" ht="14.25" customHeight="1" outlineLevel="1" x14ac:dyDescent="0.25">
      <c r="B200" s="84" t="str">
        <f t="shared" ref="B200:C200" si="188">+B118</f>
        <v>Oil Tanker</v>
      </c>
      <c r="C200" s="84" t="str">
        <f t="shared" si="188"/>
        <v>(DWT) 10,000 - 19,999</v>
      </c>
      <c r="D200" s="153">
        <v>56.588891997554121</v>
      </c>
      <c r="E200" s="153">
        <v>55.138574974437397</v>
      </c>
      <c r="F200" s="153">
        <v>54.426967465702035</v>
      </c>
      <c r="G200" s="153">
        <v>59.213859248780516</v>
      </c>
      <c r="H200" s="153">
        <v>56.923965248309585</v>
      </c>
      <c r="I200" s="153">
        <v>54.754488111400207</v>
      </c>
      <c r="J200" s="153">
        <v>52.589548298951662</v>
      </c>
      <c r="K200" s="153">
        <v>50.511640521403152</v>
      </c>
      <c r="L200" s="153">
        <v>48.521224259017856</v>
      </c>
      <c r="M200" s="153">
        <v>46.618758992058766</v>
      </c>
      <c r="N200" s="153">
        <v>44.80470420078894</v>
      </c>
      <c r="O200" s="153">
        <v>43.081996554638096</v>
      </c>
      <c r="P200" s="153">
        <v>41.463481479701784</v>
      </c>
      <c r="Q200" s="153">
        <v>39.964481591242262</v>
      </c>
      <c r="R200" s="153">
        <v>38.600319504521806</v>
      </c>
      <c r="S200" s="153">
        <v>37.386317834802661</v>
      </c>
      <c r="T200" s="153">
        <v>36.323609313238968</v>
      </c>
      <c r="U200" s="153">
        <v>35.356567134553131</v>
      </c>
      <c r="V200" s="153">
        <v>34.415374609359453</v>
      </c>
      <c r="W200" s="153">
        <v>33.430215048272323</v>
      </c>
      <c r="X200" s="153">
        <v>32.33127176190613</v>
      </c>
      <c r="Y200" s="153">
        <v>31.075279523891471</v>
      </c>
      <c r="Z200" s="153">
        <v>29.725178959924371</v>
      </c>
      <c r="AA200" s="153">
        <v>28.37046215871694</v>
      </c>
      <c r="AB200" s="153">
        <v>27.10062120898154</v>
      </c>
      <c r="AC200" s="153">
        <v>26.005148199430291</v>
      </c>
      <c r="AD200" s="153">
        <v>25.115126181468206</v>
      </c>
      <c r="AE200" s="153">
        <v>24.272550882676363</v>
      </c>
      <c r="AF200" s="153">
        <v>23.439204294951374</v>
      </c>
      <c r="AG200" s="153">
        <v>22.621417235595555</v>
      </c>
      <c r="AH200" s="153">
        <v>21.825520521911113</v>
      </c>
      <c r="AI200" s="153">
        <v>21.057542073280697</v>
      </c>
      <c r="AJ200" s="153">
        <v>20.322298217407724</v>
      </c>
      <c r="AK200" s="153">
        <v>19.624302384075808</v>
      </c>
      <c r="AL200" s="153">
        <v>18.968068003068705</v>
      </c>
      <c r="AM200" s="153">
        <v>18.358108504170023</v>
      </c>
    </row>
    <row r="201" spans="2:39" ht="14.25" customHeight="1" outlineLevel="1" x14ac:dyDescent="0.25">
      <c r="B201" s="84" t="str">
        <f t="shared" ref="B201:C201" si="189">+B119</f>
        <v>Oil Tanker</v>
      </c>
      <c r="C201" s="84" t="str">
        <f t="shared" si="189"/>
        <v>(DWT) 20,000 - 59,999</v>
      </c>
      <c r="D201" s="153">
        <v>29.084590648992876</v>
      </c>
      <c r="E201" s="153">
        <v>29.208013336745676</v>
      </c>
      <c r="F201" s="153">
        <v>30.599660669314591</v>
      </c>
      <c r="G201" s="153">
        <v>30.114305797040558</v>
      </c>
      <c r="H201" s="153">
        <v>28.949737754223619</v>
      </c>
      <c r="I201" s="153">
        <v>27.846409939596796</v>
      </c>
      <c r="J201" s="153">
        <v>26.745389665435123</v>
      </c>
      <c r="K201" s="153">
        <v>25.68863114597697</v>
      </c>
      <c r="L201" s="153">
        <v>24.676368058427787</v>
      </c>
      <c r="M201" s="153">
        <v>23.708834079992926</v>
      </c>
      <c r="N201" s="153">
        <v>22.786262887877779</v>
      </c>
      <c r="O201" s="153">
        <v>21.910147979759291</v>
      </c>
      <c r="P201" s="153">
        <v>21.087022135200257</v>
      </c>
      <c r="Q201" s="153">
        <v>20.324677954235067</v>
      </c>
      <c r="R201" s="153">
        <v>19.630908036898106</v>
      </c>
      <c r="S201" s="153">
        <v>19.013504983223758</v>
      </c>
      <c r="T201" s="153">
        <v>18.473044864638446</v>
      </c>
      <c r="U201" s="153">
        <v>17.981237638137138</v>
      </c>
      <c r="V201" s="153">
        <v>17.502576732106849</v>
      </c>
      <c r="W201" s="153">
        <v>17.001555574934645</v>
      </c>
      <c r="X201" s="153">
        <v>16.442667595007581</v>
      </c>
      <c r="Y201" s="153">
        <v>15.803909459426988</v>
      </c>
      <c r="Z201" s="153">
        <v>15.117290790151527</v>
      </c>
      <c r="AA201" s="153">
        <v>14.428324447854061</v>
      </c>
      <c r="AB201" s="153">
        <v>13.782523293207589</v>
      </c>
      <c r="AC201" s="153">
        <v>13.225400186884976</v>
      </c>
      <c r="AD201" s="153">
        <v>12.772762990879864</v>
      </c>
      <c r="AE201" s="153">
        <v>12.34425570345166</v>
      </c>
      <c r="AF201" s="153">
        <v>11.920441848113605</v>
      </c>
      <c r="AG201" s="153">
        <v>11.504541079362227</v>
      </c>
      <c r="AH201" s="153">
        <v>11.099773051693999</v>
      </c>
      <c r="AI201" s="153">
        <v>10.709203375253438</v>
      </c>
      <c r="AJ201" s="153">
        <v>10.335281482776722</v>
      </c>
      <c r="AK201" s="153">
        <v>9.9803027626479484</v>
      </c>
      <c r="AL201" s="153">
        <v>9.6465626032512866</v>
      </c>
      <c r="AM201" s="153">
        <v>9.3363563929708295</v>
      </c>
    </row>
    <row r="202" spans="2:39" ht="14.25" customHeight="1" outlineLevel="1" x14ac:dyDescent="0.25">
      <c r="B202" s="84" t="str">
        <f t="shared" ref="B202:C202" si="190">+B120</f>
        <v>Oil Tanker</v>
      </c>
      <c r="C202" s="84" t="str">
        <f t="shared" si="190"/>
        <v>(DWT) 60,000 - 79,999</v>
      </c>
      <c r="D202" s="153">
        <v>18.065540070357514</v>
      </c>
      <c r="E202" s="153">
        <v>17.681674254454354</v>
      </c>
      <c r="F202" s="153">
        <v>17.798141369197271</v>
      </c>
      <c r="G202" s="153">
        <v>17.471344363752038</v>
      </c>
      <c r="H202" s="153">
        <v>16.795699723354083</v>
      </c>
      <c r="I202" s="153">
        <v>16.155584678851032</v>
      </c>
      <c r="J202" s="153">
        <v>15.516808394549578</v>
      </c>
      <c r="K202" s="153">
        <v>14.903711346016699</v>
      </c>
      <c r="L202" s="153">
        <v>14.316429105194642</v>
      </c>
      <c r="M202" s="153">
        <v>13.755097244025597</v>
      </c>
      <c r="N202" s="153">
        <v>13.219851334451784</v>
      </c>
      <c r="O202" s="153">
        <v>12.711557855428289</v>
      </c>
      <c r="P202" s="153">
        <v>12.234006913961515</v>
      </c>
      <c r="Q202" s="153">
        <v>11.791719524070752</v>
      </c>
      <c r="R202" s="153">
        <v>11.389216699775297</v>
      </c>
      <c r="S202" s="153">
        <v>11.031019455094441</v>
      </c>
      <c r="T202" s="153">
        <v>10.717462008002096</v>
      </c>
      <c r="U202" s="153">
        <v>10.432131392290856</v>
      </c>
      <c r="V202" s="153">
        <v>10.154427845707936</v>
      </c>
      <c r="W202" s="153">
        <v>9.8637516060005819</v>
      </c>
      <c r="X202" s="153">
        <v>9.5395029109160348</v>
      </c>
      <c r="Y202" s="153">
        <v>9.1689161397285837</v>
      </c>
      <c r="Z202" s="153">
        <v>8.7705622378208847</v>
      </c>
      <c r="AA202" s="153">
        <v>8.3708462921026001</v>
      </c>
      <c r="AB202" s="153">
        <v>7.9961733894834728</v>
      </c>
      <c r="AC202" s="153">
        <v>7.6729486168731684</v>
      </c>
      <c r="AD202" s="153">
        <v>7.4103431835436835</v>
      </c>
      <c r="AE202" s="153">
        <v>7.1617371412363378</v>
      </c>
      <c r="AF202" s="153">
        <v>6.9158540761361538</v>
      </c>
      <c r="AG202" s="153">
        <v>6.674561927448516</v>
      </c>
      <c r="AH202" s="153">
        <v>6.4397286343787723</v>
      </c>
      <c r="AI202" s="153">
        <v>6.2131327645911023</v>
      </c>
      <c r="AJ202" s="153">
        <v>5.9961953995847148</v>
      </c>
      <c r="AK202" s="153">
        <v>5.7902482493175738</v>
      </c>
      <c r="AL202" s="153">
        <v>5.5966230237476839</v>
      </c>
      <c r="AM202" s="153">
        <v>5.416651432833012</v>
      </c>
    </row>
    <row r="203" spans="2:39" ht="14.25" customHeight="1" outlineLevel="1" x14ac:dyDescent="0.25">
      <c r="B203" s="84" t="str">
        <f t="shared" ref="B203:C203" si="191">+B121</f>
        <v>Oil Tanker</v>
      </c>
      <c r="C203" s="84" t="str">
        <f t="shared" si="191"/>
        <v>(DWT) 80,000 - 119,999</v>
      </c>
      <c r="D203" s="153">
        <v>14.727060057769082</v>
      </c>
      <c r="E203" s="153">
        <v>14.783775848482772</v>
      </c>
      <c r="F203" s="153">
        <v>14.159671453350736</v>
      </c>
      <c r="G203" s="153">
        <v>13.637696887555611</v>
      </c>
      <c r="H203" s="153">
        <v>13.110305484947483</v>
      </c>
      <c r="I203" s="153">
        <v>12.610647601252603</v>
      </c>
      <c r="J203" s="153">
        <v>12.112034720475325</v>
      </c>
      <c r="K203" s="153">
        <v>11.633466412481035</v>
      </c>
      <c r="L203" s="153">
        <v>11.175048501356098</v>
      </c>
      <c r="M203" s="153">
        <v>10.736886811186832</v>
      </c>
      <c r="N203" s="153">
        <v>10.319087166059576</v>
      </c>
      <c r="O203" s="153">
        <v>9.9223259178968259</v>
      </c>
      <c r="P203" s="153">
        <v>9.5495615299655423</v>
      </c>
      <c r="Q203" s="153">
        <v>9.2043229933688657</v>
      </c>
      <c r="R203" s="153">
        <v>8.8901392992099328</v>
      </c>
      <c r="S203" s="153">
        <v>8.6105394385918768</v>
      </c>
      <c r="T203" s="153">
        <v>8.3657842937529363</v>
      </c>
      <c r="U203" s="153">
        <v>8.1430623114718976</v>
      </c>
      <c r="V203" s="153">
        <v>7.9262938296626526</v>
      </c>
      <c r="W203" s="153">
        <v>7.6993991862391162</v>
      </c>
      <c r="X203" s="153">
        <v>7.4462987191151955</v>
      </c>
      <c r="Y203" s="153">
        <v>7.1570279022410315</v>
      </c>
      <c r="Z203" s="153">
        <v>6.8460827537117979</v>
      </c>
      <c r="AA203" s="153">
        <v>6.5340744276588669</v>
      </c>
      <c r="AB203" s="153">
        <v>6.2416140782136695</v>
      </c>
      <c r="AC203" s="153">
        <v>5.9893128595075789</v>
      </c>
      <c r="AD203" s="153">
        <v>5.7843295894048534</v>
      </c>
      <c r="AE203" s="153">
        <v>5.5902738957607783</v>
      </c>
      <c r="AF203" s="153">
        <v>5.398343690402541</v>
      </c>
      <c r="AG203" s="153">
        <v>5.2099970402170985</v>
      </c>
      <c r="AH203" s="153">
        <v>5.0266920120913801</v>
      </c>
      <c r="AI203" s="153">
        <v>4.8498169117100023</v>
      </c>
      <c r="AJ203" s="153">
        <v>4.6804809999480996</v>
      </c>
      <c r="AK203" s="153">
        <v>4.5197237764784362</v>
      </c>
      <c r="AL203" s="153">
        <v>4.3685847409738061</v>
      </c>
      <c r="AM203" s="153">
        <v>4.2281033931069745</v>
      </c>
    </row>
    <row r="204" spans="2:39" ht="14.25" customHeight="1" outlineLevel="1" x14ac:dyDescent="0.25">
      <c r="B204" s="84" t="str">
        <f t="shared" ref="B204:C204" si="192">+B122</f>
        <v>Oil Tanker</v>
      </c>
      <c r="C204" s="84" t="str">
        <f t="shared" si="192"/>
        <v>(DWT) 120,000 - 199,999</v>
      </c>
      <c r="D204" s="153">
        <v>11.585039243879711</v>
      </c>
      <c r="E204" s="153">
        <v>10.925230503735417</v>
      </c>
      <c r="F204" s="153">
        <v>10.465632226404121</v>
      </c>
      <c r="G204" s="153">
        <v>10.124973082001757</v>
      </c>
      <c r="H204" s="153">
        <v>9.7334242890410465</v>
      </c>
      <c r="I204" s="153">
        <v>9.3624655660005764</v>
      </c>
      <c r="J204" s="153">
        <v>8.9922826797086834</v>
      </c>
      <c r="K204" s="153">
        <v>8.6369813941402374</v>
      </c>
      <c r="L204" s="153">
        <v>8.2966402757888815</v>
      </c>
      <c r="M204" s="153">
        <v>7.9713378911482327</v>
      </c>
      <c r="N204" s="153">
        <v>7.6611528067119146</v>
      </c>
      <c r="O204" s="153">
        <v>7.3665871633520768</v>
      </c>
      <c r="P204" s="153">
        <v>7.08983739945484</v>
      </c>
      <c r="Q204" s="153">
        <v>6.8335235277848581</v>
      </c>
      <c r="R204" s="153">
        <v>6.600265561106788</v>
      </c>
      <c r="S204" s="153">
        <v>6.3926835121852816</v>
      </c>
      <c r="T204" s="153">
        <v>6.2109710666302682</v>
      </c>
      <c r="U204" s="153">
        <v>6.045616601432898</v>
      </c>
      <c r="V204" s="153">
        <v>5.8846821664296014</v>
      </c>
      <c r="W204" s="153">
        <v>5.7162298114568211</v>
      </c>
      <c r="X204" s="153">
        <v>5.5283215863509989</v>
      </c>
      <c r="Y204" s="153">
        <v>5.3135595734973364</v>
      </c>
      <c r="Z204" s="153">
        <v>5.0827059854761538</v>
      </c>
      <c r="AA204" s="153">
        <v>4.8510630674165061</v>
      </c>
      <c r="AB204" s="153">
        <v>4.6339330644474925</v>
      </c>
      <c r="AC204" s="153">
        <v>4.44661822169817</v>
      </c>
      <c r="AD204" s="153">
        <v>4.2944334276553704</v>
      </c>
      <c r="AE204" s="153">
        <v>4.1503615443487156</v>
      </c>
      <c r="AF204" s="153">
        <v>4.0078676776131621</v>
      </c>
      <c r="AG204" s="153">
        <v>3.8680343333955656</v>
      </c>
      <c r="AH204" s="153">
        <v>3.7319440176427614</v>
      </c>
      <c r="AI204" s="153">
        <v>3.6006274438104189</v>
      </c>
      <c r="AJ204" s="153">
        <v>3.4749081553893668</v>
      </c>
      <c r="AK204" s="153">
        <v>3.3555579033792249</v>
      </c>
      <c r="AL204" s="153">
        <v>3.2433484387796372</v>
      </c>
      <c r="AM204" s="153">
        <v>3.1390515125902225</v>
      </c>
    </row>
    <row r="205" spans="2:39" ht="14.25" customHeight="1" outlineLevel="1" x14ac:dyDescent="0.25">
      <c r="B205" s="84" t="str">
        <f t="shared" ref="B205:C205" si="193">+B123</f>
        <v>Oil Tanker</v>
      </c>
      <c r="C205" s="84" t="str">
        <f t="shared" si="193"/>
        <v>(DWT) &gt;200,000</v>
      </c>
      <c r="D205" s="153">
        <v>6.6594140854872883</v>
      </c>
      <c r="E205" s="153">
        <v>6.6553664693266921</v>
      </c>
      <c r="F205" s="153">
        <v>6.3721428165574858</v>
      </c>
      <c r="G205" s="153">
        <v>6.3009214431762031</v>
      </c>
      <c r="H205" s="153">
        <v>6.0572548017308563</v>
      </c>
      <c r="I205" s="153">
        <v>5.8264016672475751</v>
      </c>
      <c r="J205" s="153">
        <v>5.5960313475200385</v>
      </c>
      <c r="K205" s="153">
        <v>5.3749220694118458</v>
      </c>
      <c r="L205" s="153">
        <v>5.1631227260213297</v>
      </c>
      <c r="M205" s="153">
        <v>4.9606822104468042</v>
      </c>
      <c r="N205" s="153">
        <v>4.7676494157865932</v>
      </c>
      <c r="O205" s="153">
        <v>4.5843368317790061</v>
      </c>
      <c r="P205" s="153">
        <v>4.4121113347222485</v>
      </c>
      <c r="Q205" s="153">
        <v>4.2526033975545179</v>
      </c>
      <c r="R205" s="153">
        <v>4.1074434932140154</v>
      </c>
      <c r="S205" s="153">
        <v>3.9782620946389406</v>
      </c>
      <c r="T205" s="153">
        <v>3.8651797352670574</v>
      </c>
      <c r="U205" s="153">
        <v>3.7622771905344585</v>
      </c>
      <c r="V205" s="153">
        <v>3.6621252963768058</v>
      </c>
      <c r="W205" s="153">
        <v>3.5572948887297691</v>
      </c>
      <c r="X205" s="153">
        <v>3.4403568035290157</v>
      </c>
      <c r="Y205" s="153">
        <v>3.3067072065365277</v>
      </c>
      <c r="Z205" s="153">
        <v>3.1630435828195891</v>
      </c>
      <c r="AA205" s="153">
        <v>3.0188887472717814</v>
      </c>
      <c r="AB205" s="153">
        <v>2.8837655147867141</v>
      </c>
      <c r="AC205" s="153">
        <v>2.7671967002579705</v>
      </c>
      <c r="AD205" s="153">
        <v>2.6724898378946333</v>
      </c>
      <c r="AE205" s="153">
        <v>2.5828317606302731</v>
      </c>
      <c r="AF205" s="153">
        <v>2.494155706564396</v>
      </c>
      <c r="AG205" s="153">
        <v>2.4071353352591225</v>
      </c>
      <c r="AH205" s="153">
        <v>2.3224443062765614</v>
      </c>
      <c r="AI205" s="153">
        <v>2.2407240479407182</v>
      </c>
      <c r="AJ205" s="153">
        <v>2.162487063623082</v>
      </c>
      <c r="AK205" s="153">
        <v>2.0882136254570116</v>
      </c>
      <c r="AL205" s="153">
        <v>2.0183840055758804</v>
      </c>
      <c r="AM205" s="153">
        <v>1.9534784761130486</v>
      </c>
    </row>
    <row r="206" spans="2:39" ht="14.25" customHeight="1" outlineLevel="1" x14ac:dyDescent="0.25">
      <c r="B206" s="84" t="str">
        <f t="shared" ref="B206:C206" si="194">+B124</f>
        <v>Other Liquids Tankers</v>
      </c>
      <c r="C206" s="84" t="str">
        <f t="shared" si="194"/>
        <v>(DWT) 0 - 999</v>
      </c>
      <c r="D206" s="153">
        <v>1656.6347738226607</v>
      </c>
      <c r="E206" s="153">
        <v>1629.8945854687527</v>
      </c>
      <c r="F206" s="153">
        <v>1816.8316125500378</v>
      </c>
      <c r="G206" s="153">
        <v>2100.141103976031</v>
      </c>
      <c r="H206" s="153">
        <v>2018.92531133647</v>
      </c>
      <c r="I206" s="153">
        <v>1941.9803500189307</v>
      </c>
      <c r="J206" s="153">
        <v>1865.1963142300292</v>
      </c>
      <c r="K206" s="153">
        <v>1791.4990482645283</v>
      </c>
      <c r="L206" s="153">
        <v>1720.9048485334276</v>
      </c>
      <c r="M206" s="153">
        <v>1653.4300114477194</v>
      </c>
      <c r="N206" s="153">
        <v>1589.0908334183991</v>
      </c>
      <c r="O206" s="153">
        <v>1527.9914694567485</v>
      </c>
      <c r="P206" s="153">
        <v>1470.5875089751726</v>
      </c>
      <c r="Q206" s="153">
        <v>1417.422399986365</v>
      </c>
      <c r="R206" s="153">
        <v>1369.03959050302</v>
      </c>
      <c r="S206" s="153">
        <v>1325.9825285378313</v>
      </c>
      <c r="T206" s="153">
        <v>1288.2913887270536</v>
      </c>
      <c r="U206" s="153">
        <v>1253.9932522012116</v>
      </c>
      <c r="V206" s="153">
        <v>1220.6119267143924</v>
      </c>
      <c r="W206" s="153">
        <v>1185.6712200206857</v>
      </c>
      <c r="X206" s="153">
        <v>1146.6949398741813</v>
      </c>
      <c r="Y206" s="153">
        <v>1102.1485961838105</v>
      </c>
      <c r="Z206" s="153">
        <v>1054.2645074778893</v>
      </c>
      <c r="AA206" s="153">
        <v>1006.2166944395719</v>
      </c>
      <c r="AB206" s="153">
        <v>961.17917775202056</v>
      </c>
      <c r="AC206" s="153">
        <v>922.32597809838899</v>
      </c>
      <c r="AD206" s="153">
        <v>890.7595197205834</v>
      </c>
      <c r="AE206" s="153">
        <v>860.87585666202199</v>
      </c>
      <c r="AF206" s="153">
        <v>831.31950879105523</v>
      </c>
      <c r="AG206" s="153">
        <v>802.31501154258024</v>
      </c>
      <c r="AH206" s="153">
        <v>774.08690035149016</v>
      </c>
      <c r="AI206" s="153">
        <v>746.84896775601078</v>
      </c>
      <c r="AJ206" s="153">
        <v>720.77203470766437</v>
      </c>
      <c r="AK206" s="153">
        <v>696.016179261297</v>
      </c>
      <c r="AL206" s="153">
        <v>672.74147947175959</v>
      </c>
      <c r="AM206" s="153">
        <v>651.10801339389832</v>
      </c>
    </row>
    <row r="207" spans="2:39" ht="14.25" customHeight="1" outlineLevel="1" x14ac:dyDescent="0.25">
      <c r="B207" s="84" t="str">
        <f t="shared" ref="B207:C207" si="195">+B125</f>
        <v>Other Liquids Tankers</v>
      </c>
      <c r="C207" s="84" t="str">
        <f t="shared" si="195"/>
        <v>(DWT) &gt;1,000</v>
      </c>
      <c r="D207" s="153">
        <v>90.105302312520678</v>
      </c>
      <c r="E207" s="153">
        <v>82.072510767010442</v>
      </c>
      <c r="F207" s="153">
        <v>52.721841698065731</v>
      </c>
      <c r="G207" s="153">
        <v>45.705903793658585</v>
      </c>
      <c r="H207" s="153">
        <v>43.938383888504696</v>
      </c>
      <c r="I207" s="153">
        <v>42.263811169210705</v>
      </c>
      <c r="J207" s="153">
        <v>40.592740713034139</v>
      </c>
      <c r="K207" s="153">
        <v>38.988848411846512</v>
      </c>
      <c r="L207" s="153">
        <v>37.452488928575889</v>
      </c>
      <c r="M207" s="153">
        <v>35.984016926150204</v>
      </c>
      <c r="N207" s="153">
        <v>34.583787067497454</v>
      </c>
      <c r="O207" s="153">
        <v>33.254066104559335</v>
      </c>
      <c r="P207" s="153">
        <v>32.004769145331863</v>
      </c>
      <c r="Q207" s="153">
        <v>30.847723386824796</v>
      </c>
      <c r="R207" s="153">
        <v>29.794756026047921</v>
      </c>
      <c r="S207" s="153">
        <v>28.857694260010994</v>
      </c>
      <c r="T207" s="153">
        <v>28.03741241951786</v>
      </c>
      <c r="U207" s="153">
        <v>27.290973370549182</v>
      </c>
      <c r="V207" s="153">
        <v>26.564487112879718</v>
      </c>
      <c r="W207" s="153">
        <v>25.804063646284295</v>
      </c>
      <c r="X207" s="153">
        <v>24.955812970537725</v>
      </c>
      <c r="Y207" s="153">
        <v>23.986339588384169</v>
      </c>
      <c r="Z207" s="153">
        <v>22.944226014445558</v>
      </c>
      <c r="AA207" s="153">
        <v>21.898549266313069</v>
      </c>
      <c r="AB207" s="153">
        <v>20.918386361578069</v>
      </c>
      <c r="AC207" s="153">
        <v>20.072814317831735</v>
      </c>
      <c r="AD207" s="153">
        <v>19.385825473610257</v>
      </c>
      <c r="AE207" s="153">
        <v>18.735459730960471</v>
      </c>
      <c r="AF207" s="153">
        <v>18.092217431800304</v>
      </c>
      <c r="AG207" s="153">
        <v>17.460985197779248</v>
      </c>
      <c r="AH207" s="153">
        <v>16.846649650546713</v>
      </c>
      <c r="AI207" s="153">
        <v>16.253863611365727</v>
      </c>
      <c r="AJ207" s="153">
        <v>15.686344699953095</v>
      </c>
      <c r="AK207" s="153">
        <v>15.147576735639063</v>
      </c>
      <c r="AL207" s="153">
        <v>14.641043537753983</v>
      </c>
      <c r="AM207" s="153">
        <v>14.170228925628098</v>
      </c>
    </row>
    <row r="208" spans="2:39" ht="14.25" customHeight="1" outlineLevel="1" x14ac:dyDescent="0.25">
      <c r="B208" s="84" t="str">
        <f t="shared" ref="B208:C208" si="196">+B126</f>
        <v>Ferry Passenger Only</v>
      </c>
      <c r="C208" s="84" t="str">
        <f t="shared" si="196"/>
        <v>(GT) 0 - 299</v>
      </c>
      <c r="D208" s="153">
        <v>282.49390488752528</v>
      </c>
      <c r="E208" s="153">
        <v>299.60311983168981</v>
      </c>
      <c r="F208" s="153">
        <v>255.07963912724242</v>
      </c>
      <c r="G208" s="153">
        <v>262.05372227885897</v>
      </c>
      <c r="H208" s="153">
        <v>251.91968855668114</v>
      </c>
      <c r="I208" s="153">
        <v>242.31856533420356</v>
      </c>
      <c r="J208" s="153">
        <v>232.73752225477412</v>
      </c>
      <c r="K208" s="153">
        <v>223.54164354382874</v>
      </c>
      <c r="L208" s="153">
        <v>214.73296265290736</v>
      </c>
      <c r="M208" s="153">
        <v>206.31351303354919</v>
      </c>
      <c r="N208" s="153">
        <v>198.28532813729376</v>
      </c>
      <c r="O208" s="153">
        <v>190.66140433297969</v>
      </c>
      <c r="P208" s="153">
        <v>183.49858965863905</v>
      </c>
      <c r="Q208" s="153">
        <v>176.86469506960324</v>
      </c>
      <c r="R208" s="153">
        <v>170.82753152120384</v>
      </c>
      <c r="S208" s="153">
        <v>165.45490996877217</v>
      </c>
      <c r="T208" s="153">
        <v>160.75184336736731</v>
      </c>
      <c r="U208" s="153">
        <v>156.47215267096163</v>
      </c>
      <c r="V208" s="153">
        <v>152.30686083325523</v>
      </c>
      <c r="W208" s="153">
        <v>147.94699080794851</v>
      </c>
      <c r="X208" s="153">
        <v>143.08356554874189</v>
      </c>
      <c r="Y208" s="153">
        <v>137.52511275912957</v>
      </c>
      <c r="Z208" s="153">
        <v>131.55017914178305</v>
      </c>
      <c r="AA208" s="153">
        <v>125.55481614916694</v>
      </c>
      <c r="AB208" s="153">
        <v>119.93507523374711</v>
      </c>
      <c r="AC208" s="153">
        <v>115.08700784798826</v>
      </c>
      <c r="AD208" s="153">
        <v>111.14817349947533</v>
      </c>
      <c r="AE208" s="153">
        <v>107.41931684075027</v>
      </c>
      <c r="AF208" s="153">
        <v>103.73130227739925</v>
      </c>
      <c r="AG208" s="153">
        <v>100.11214713948975</v>
      </c>
      <c r="AH208" s="153">
        <v>96.589868757088681</v>
      </c>
      <c r="AI208" s="153">
        <v>93.191143971257588</v>
      </c>
      <c r="AJ208" s="153">
        <v>89.937287667031967</v>
      </c>
      <c r="AK208" s="153">
        <v>86.848274240440801</v>
      </c>
      <c r="AL208" s="153">
        <v>83.944078087513702</v>
      </c>
      <c r="AM208" s="153">
        <v>81.244673604279669</v>
      </c>
    </row>
    <row r="209" spans="2:39" ht="14.25" customHeight="1" outlineLevel="1" x14ac:dyDescent="0.25">
      <c r="B209" s="84" t="str">
        <f t="shared" ref="B209:C209" si="197">+B127</f>
        <v>Ferry Passenger Only</v>
      </c>
      <c r="C209" s="84" t="str">
        <f t="shared" si="197"/>
        <v>(GT) 300 - 999</v>
      </c>
      <c r="D209" s="153">
        <v>178.86515514884161</v>
      </c>
      <c r="E209" s="153">
        <v>176.22534952830549</v>
      </c>
      <c r="F209" s="153">
        <v>152.45564393673268</v>
      </c>
      <c r="G209" s="153">
        <v>128.9668311510905</v>
      </c>
      <c r="H209" s="153">
        <v>123.97947892208153</v>
      </c>
      <c r="I209" s="153">
        <v>119.25439268126695</v>
      </c>
      <c r="J209" s="153">
        <v>114.5391886600044</v>
      </c>
      <c r="K209" s="153">
        <v>110.0135390081426</v>
      </c>
      <c r="L209" s="153">
        <v>105.67844446628979</v>
      </c>
      <c r="M209" s="153">
        <v>101.53490577505374</v>
      </c>
      <c r="N209" s="153">
        <v>97.583923675042428</v>
      </c>
      <c r="O209" s="153">
        <v>93.83189418494625</v>
      </c>
      <c r="P209" s="153">
        <v>90.306794435783985</v>
      </c>
      <c r="Q209" s="153">
        <v>87.041996836656992</v>
      </c>
      <c r="R209" s="153">
        <v>84.070873796666646</v>
      </c>
      <c r="S209" s="153">
        <v>81.426797724914309</v>
      </c>
      <c r="T209" s="153">
        <v>79.112235691598585</v>
      </c>
      <c r="U209" s="153">
        <v>77.006033411308465</v>
      </c>
      <c r="V209" s="153">
        <v>74.956131259730313</v>
      </c>
      <c r="W209" s="153">
        <v>72.810469612550591</v>
      </c>
      <c r="X209" s="153">
        <v>70.416988845455805</v>
      </c>
      <c r="Y209" s="153">
        <v>67.681457992677409</v>
      </c>
      <c r="Z209" s="153">
        <v>64.740960722627875</v>
      </c>
      <c r="AA209" s="153">
        <v>61.790409362264334</v>
      </c>
      <c r="AB209" s="153">
        <v>59.024716238544514</v>
      </c>
      <c r="AC209" s="153">
        <v>56.638793678425579</v>
      </c>
      <c r="AD209" s="153">
        <v>54.700340066932029</v>
      </c>
      <c r="AE209" s="153">
        <v>52.865224645138184</v>
      </c>
      <c r="AF209" s="153">
        <v>51.050209207317693</v>
      </c>
      <c r="AG209" s="153">
        <v>49.269082171527323</v>
      </c>
      <c r="AH209" s="153">
        <v>47.53563195582359</v>
      </c>
      <c r="AI209" s="153">
        <v>45.862987271475724</v>
      </c>
      <c r="AJ209" s="153">
        <v>44.261638002601657</v>
      </c>
      <c r="AK209" s="153">
        <v>42.741414326531505</v>
      </c>
      <c r="AL209" s="153">
        <v>41.312146420595674</v>
      </c>
      <c r="AM209" s="153">
        <v>39.983664462124267</v>
      </c>
    </row>
    <row r="210" spans="2:39" ht="14.25" customHeight="1" outlineLevel="1" x14ac:dyDescent="0.25">
      <c r="B210" s="84" t="str">
        <f t="shared" ref="B210:C210" si="198">+B128</f>
        <v>Ferry Passenger Only</v>
      </c>
      <c r="C210" s="84" t="str">
        <f t="shared" si="198"/>
        <v>(GT) 1,000 - 1,999</v>
      </c>
      <c r="D210" s="153">
        <v>148.6966411604788</v>
      </c>
      <c r="E210" s="153">
        <v>69.896052740073941</v>
      </c>
      <c r="F210" s="153">
        <v>80.929937084969566</v>
      </c>
      <c r="G210" s="153">
        <v>84.265692497841258</v>
      </c>
      <c r="H210" s="153">
        <v>81.00700430990139</v>
      </c>
      <c r="I210" s="153">
        <v>77.919678207209174</v>
      </c>
      <c r="J210" s="153">
        <v>74.838809052140888</v>
      </c>
      <c r="K210" s="153">
        <v>71.881792906881245</v>
      </c>
      <c r="L210" s="153">
        <v>69.049283645760653</v>
      </c>
      <c r="M210" s="153">
        <v>66.341935143109239</v>
      </c>
      <c r="N210" s="153">
        <v>63.760401273257195</v>
      </c>
      <c r="O210" s="153">
        <v>61.308861133569089</v>
      </c>
      <c r="P210" s="153">
        <v>59.005594713545769</v>
      </c>
      <c r="Q210" s="153">
        <v>56.872407225722469</v>
      </c>
      <c r="R210" s="153">
        <v>54.931103882634474</v>
      </c>
      <c r="S210" s="153">
        <v>53.203489896817018</v>
      </c>
      <c r="T210" s="153">
        <v>51.691177228313393</v>
      </c>
      <c r="U210" s="153">
        <v>50.315004827200028</v>
      </c>
      <c r="V210" s="153">
        <v>48.975618391061417</v>
      </c>
      <c r="W210" s="153">
        <v>47.573663617482197</v>
      </c>
      <c r="X210" s="153">
        <v>46.009786204046954</v>
      </c>
      <c r="Y210" s="153">
        <v>44.222416540070896</v>
      </c>
      <c r="Z210" s="153">
        <v>42.301123781792242</v>
      </c>
      <c r="AA210" s="153">
        <v>40.3732617771796</v>
      </c>
      <c r="AB210" s="153">
        <v>38.56618437420196</v>
      </c>
      <c r="AC210" s="153">
        <v>37.00724542082795</v>
      </c>
      <c r="AD210" s="153">
        <v>35.740678393558127</v>
      </c>
      <c r="AE210" s="153">
        <v>34.541631549879682</v>
      </c>
      <c r="AF210" s="153">
        <v>33.355717843253551</v>
      </c>
      <c r="AG210" s="153">
        <v>32.191946494001215</v>
      </c>
      <c r="AH210" s="153">
        <v>31.059326722443988</v>
      </c>
      <c r="AI210" s="153">
        <v>29.966436702805677</v>
      </c>
      <c r="AJ210" s="153">
        <v>28.920130424918629</v>
      </c>
      <c r="AK210" s="153">
        <v>27.926830832517332</v>
      </c>
      <c r="AL210" s="153">
        <v>26.992960869336461</v>
      </c>
      <c r="AM210" s="153">
        <v>26.124943479110502</v>
      </c>
    </row>
    <row r="211" spans="2:39" ht="14.25" customHeight="1" outlineLevel="1" x14ac:dyDescent="0.25">
      <c r="B211" s="84" t="str">
        <f t="shared" ref="B211:C211" si="199">+B129</f>
        <v>Ferry Passenger Only</v>
      </c>
      <c r="C211" s="84" t="str">
        <f t="shared" si="199"/>
        <v>(GT) &gt;2,000</v>
      </c>
      <c r="D211" s="153">
        <v>55.71234838092132</v>
      </c>
      <c r="E211" s="153">
        <v>50.495588860815268</v>
      </c>
      <c r="F211" s="153">
        <v>48.822115887504289</v>
      </c>
      <c r="G211" s="153">
        <v>47.905551494549023</v>
      </c>
      <c r="H211" s="153">
        <v>46.052967718583126</v>
      </c>
      <c r="I211" s="153">
        <v>44.297804315674213</v>
      </c>
      <c r="J211" s="153">
        <v>42.546311726209375</v>
      </c>
      <c r="K211" s="153">
        <v>40.865230315520471</v>
      </c>
      <c r="L211" s="153">
        <v>39.254931815085364</v>
      </c>
      <c r="M211" s="153">
        <v>37.715787956381767</v>
      </c>
      <c r="N211" s="153">
        <v>36.248170470887452</v>
      </c>
      <c r="O211" s="153">
        <v>34.854455200514622</v>
      </c>
      <c r="P211" s="153">
        <v>33.545034428912707</v>
      </c>
      <c r="Q211" s="153">
        <v>32.332304550165617</v>
      </c>
      <c r="R211" s="153">
        <v>31.228661958357279</v>
      </c>
      <c r="S211" s="153">
        <v>30.246503047571593</v>
      </c>
      <c r="T211" s="153">
        <v>29.386744226759493</v>
      </c>
      <c r="U211" s="153">
        <v>28.604381964340504</v>
      </c>
      <c r="V211" s="153">
        <v>27.842932743601207</v>
      </c>
      <c r="W211" s="153">
        <v>27.045913047828233</v>
      </c>
      <c r="X211" s="153">
        <v>26.156839360308211</v>
      </c>
      <c r="Y211" s="153">
        <v>25.140708988157133</v>
      </c>
      <c r="Z211" s="153">
        <v>24.048442533808821</v>
      </c>
      <c r="AA211" s="153">
        <v>22.952441423526349</v>
      </c>
      <c r="AB211" s="153">
        <v>21.925107083573007</v>
      </c>
      <c r="AC211" s="153">
        <v>21.03884094021187</v>
      </c>
      <c r="AD211" s="153">
        <v>20.318789990084962</v>
      </c>
      <c r="AE211" s="153">
        <v>19.637124669222789</v>
      </c>
      <c r="AF211" s="153">
        <v>18.962925615529318</v>
      </c>
      <c r="AG211" s="153">
        <v>18.301314624782201</v>
      </c>
      <c r="AH211" s="153">
        <v>17.657413492758998</v>
      </c>
      <c r="AI211" s="153">
        <v>17.036098962946014</v>
      </c>
      <c r="AJ211" s="153">
        <v>16.441267569663726</v>
      </c>
      <c r="AK211" s="153">
        <v>15.876570794941154</v>
      </c>
      <c r="AL211" s="153">
        <v>15.345660120807432</v>
      </c>
      <c r="AM211" s="153">
        <v>14.852187029291581</v>
      </c>
    </row>
    <row r="212" spans="2:39" ht="14.25" customHeight="1" outlineLevel="1" x14ac:dyDescent="0.25">
      <c r="B212" s="84" t="str">
        <f t="shared" ref="B212:C212" si="200">+B130</f>
        <v>Cruise</v>
      </c>
      <c r="C212" s="84" t="str">
        <f t="shared" si="200"/>
        <v>(GT) 0 - 1 999</v>
      </c>
      <c r="D212" s="153">
        <v>622.73477295233545</v>
      </c>
      <c r="E212" s="153">
        <v>681.356671269922</v>
      </c>
      <c r="F212" s="153">
        <v>613.99225663888762</v>
      </c>
      <c r="G212" s="153">
        <v>822.1738239922588</v>
      </c>
      <c r="H212" s="153">
        <v>790.37905616612886</v>
      </c>
      <c r="I212" s="153">
        <v>760.25625491072344</v>
      </c>
      <c r="J212" s="153">
        <v>730.19645359232584</v>
      </c>
      <c r="K212" s="153">
        <v>701.34507648156102</v>
      </c>
      <c r="L212" s="153">
        <v>673.70850337954016</v>
      </c>
      <c r="M212" s="153">
        <v>647.29311408737169</v>
      </c>
      <c r="N212" s="153">
        <v>622.10528840616507</v>
      </c>
      <c r="O212" s="153">
        <v>598.1858014646732</v>
      </c>
      <c r="P212" s="153">
        <v>575.71300970221239</v>
      </c>
      <c r="Q212" s="153">
        <v>554.89966488574339</v>
      </c>
      <c r="R212" s="153">
        <v>535.95851878222675</v>
      </c>
      <c r="S212" s="153">
        <v>519.10232315862311</v>
      </c>
      <c r="T212" s="153">
        <v>504.34680578401168</v>
      </c>
      <c r="U212" s="153">
        <v>490.91959843595629</v>
      </c>
      <c r="V212" s="153">
        <v>477.85130889414006</v>
      </c>
      <c r="W212" s="153">
        <v>464.17254493824709</v>
      </c>
      <c r="X212" s="153">
        <v>448.91391434796134</v>
      </c>
      <c r="Y212" s="153">
        <v>431.47468720867687</v>
      </c>
      <c r="Z212" s="153">
        <v>412.72878282863434</v>
      </c>
      <c r="AA212" s="153">
        <v>393.91878282178266</v>
      </c>
      <c r="AB212" s="153">
        <v>376.28726880207427</v>
      </c>
      <c r="AC212" s="153">
        <v>361.07682238345808</v>
      </c>
      <c r="AD212" s="153">
        <v>348.71902616431925</v>
      </c>
      <c r="AE212" s="153">
        <v>337.02001913796374</v>
      </c>
      <c r="AF212" s="153">
        <v>325.44915111090023</v>
      </c>
      <c r="AG212" s="153">
        <v>314.09432434682969</v>
      </c>
      <c r="AH212" s="153">
        <v>303.04344110945169</v>
      </c>
      <c r="AI212" s="153">
        <v>292.38019797913478</v>
      </c>
      <c r="AJ212" s="153">
        <v>282.17146880290994</v>
      </c>
      <c r="AK212" s="153">
        <v>272.47992174447393</v>
      </c>
      <c r="AL212" s="153">
        <v>263.36822496752529</v>
      </c>
      <c r="AM212" s="153">
        <v>254.8990466357607</v>
      </c>
    </row>
    <row r="213" spans="2:39" ht="14.25" customHeight="1" outlineLevel="1" x14ac:dyDescent="0.25">
      <c r="B213" s="84" t="str">
        <f t="shared" ref="B213:C213" si="201">+B131</f>
        <v>Cruise</v>
      </c>
      <c r="C213" s="84" t="str">
        <f t="shared" si="201"/>
        <v>(GT) 2,000 - 9,999</v>
      </c>
      <c r="D213" s="153">
        <v>53.111504982707032</v>
      </c>
      <c r="E213" s="153">
        <v>57.484320310695367</v>
      </c>
      <c r="F213" s="153">
        <v>55.799463321740824</v>
      </c>
      <c r="G213" s="153">
        <v>57.687896754882331</v>
      </c>
      <c r="H213" s="153">
        <v>55.457014148096121</v>
      </c>
      <c r="I213" s="153">
        <v>53.343445218898452</v>
      </c>
      <c r="J213" s="153">
        <v>51.234296685674991</v>
      </c>
      <c r="K213" s="153">
        <v>49.209937340445286</v>
      </c>
      <c r="L213" s="153">
        <v>47.270814822500526</v>
      </c>
      <c r="M213" s="153">
        <v>45.417376771131735</v>
      </c>
      <c r="N213" s="153">
        <v>43.650070825629996</v>
      </c>
      <c r="O213" s="153">
        <v>41.971757976395409</v>
      </c>
      <c r="P213" s="153">
        <v>40.394952618263488</v>
      </c>
      <c r="Q213" s="153">
        <v>38.934582497178809</v>
      </c>
      <c r="R213" s="153">
        <v>37.605575359085954</v>
      </c>
      <c r="S213" s="153">
        <v>36.422858949929513</v>
      </c>
      <c r="T213" s="153">
        <v>35.387536809973533</v>
      </c>
      <c r="U213" s="153">
        <v>34.445415656760666</v>
      </c>
      <c r="V213" s="153">
        <v>33.528478002153093</v>
      </c>
      <c r="W213" s="153">
        <v>32.568706358013046</v>
      </c>
      <c r="X213" s="153">
        <v>31.49808323620276</v>
      </c>
      <c r="Y213" s="153">
        <v>30.27445837082945</v>
      </c>
      <c r="Z213" s="153">
        <v>28.959150384980742</v>
      </c>
      <c r="AA213" s="153">
        <v>27.639345123989106</v>
      </c>
      <c r="AB213" s="153">
        <v>26.402228433187261</v>
      </c>
      <c r="AC213" s="153">
        <v>25.334986157907693</v>
      </c>
      <c r="AD213" s="153">
        <v>24.467900328118169</v>
      </c>
      <c r="AE213" s="153">
        <v>23.64703849844577</v>
      </c>
      <c r="AF213" s="153">
        <v>22.835167552629944</v>
      </c>
      <c r="AG213" s="153">
        <v>22.038455160529459</v>
      </c>
      <c r="AH213" s="153">
        <v>21.263068992002978</v>
      </c>
      <c r="AI213" s="153">
        <v>20.514881624778159</v>
      </c>
      <c r="AJ213" s="153">
        <v>19.798585268057664</v>
      </c>
      <c r="AK213" s="153">
        <v>19.118577038912917</v>
      </c>
      <c r="AL213" s="153">
        <v>18.479254054415474</v>
      </c>
      <c r="AM213" s="153">
        <v>17.88501343163675</v>
      </c>
    </row>
    <row r="214" spans="2:39" ht="14.25" customHeight="1" outlineLevel="1" x14ac:dyDescent="0.25">
      <c r="B214" s="84" t="str">
        <f t="shared" ref="B214:C214" si="202">+B132</f>
        <v>Cruise</v>
      </c>
      <c r="C214" s="84" t="str">
        <f t="shared" si="202"/>
        <v>(GT) 10,000 - 59,999</v>
      </c>
      <c r="D214" s="153">
        <v>18.917730921689323</v>
      </c>
      <c r="E214" s="153">
        <v>19.503353665954883</v>
      </c>
      <c r="F214" s="153">
        <v>19.331310510998719</v>
      </c>
      <c r="G214" s="153">
        <v>19.667955760837447</v>
      </c>
      <c r="H214" s="153">
        <v>18.907364668318902</v>
      </c>
      <c r="I214" s="153">
        <v>18.186770184287518</v>
      </c>
      <c r="J214" s="153">
        <v>17.467682778124399</v>
      </c>
      <c r="K214" s="153">
        <v>16.777503168782928</v>
      </c>
      <c r="L214" s="153">
        <v>16.116383973194409</v>
      </c>
      <c r="M214" s="153">
        <v>15.484477808290089</v>
      </c>
      <c r="N214" s="153">
        <v>14.881937291001227</v>
      </c>
      <c r="O214" s="153">
        <v>14.309737839670092</v>
      </c>
      <c r="P214" s="153">
        <v>13.77214607828272</v>
      </c>
      <c r="Q214" s="153">
        <v>13.274251432236165</v>
      </c>
      <c r="R214" s="153">
        <v>12.821143326927487</v>
      </c>
      <c r="S214" s="153">
        <v>12.417911187753738</v>
      </c>
      <c r="T214" s="153">
        <v>12.064931252752963</v>
      </c>
      <c r="U214" s="153">
        <v>11.74372701052738</v>
      </c>
      <c r="V214" s="153">
        <v>11.431108762320202</v>
      </c>
      <c r="W214" s="153">
        <v>11.103886809374671</v>
      </c>
      <c r="X214" s="153">
        <v>10.738871452934029</v>
      </c>
      <c r="Y214" s="153">
        <v>10.321692095151565</v>
      </c>
      <c r="Z214" s="153">
        <v>9.8732545418209483</v>
      </c>
      <c r="AA214" s="153">
        <v>9.4232836996458591</v>
      </c>
      <c r="AB214" s="153">
        <v>9.0015044753300586</v>
      </c>
      <c r="AC214" s="153">
        <v>8.6376417755772277</v>
      </c>
      <c r="AD214" s="153">
        <v>8.3420198739223359</v>
      </c>
      <c r="AE214" s="153">
        <v>8.0621574580614137</v>
      </c>
      <c r="AF214" s="153">
        <v>7.7853603698669378</v>
      </c>
      <c r="AG214" s="153">
        <v>7.5137313980476952</v>
      </c>
      <c r="AH214" s="153">
        <v>7.2493733313124338</v>
      </c>
      <c r="AI214" s="153">
        <v>6.9942883504555127</v>
      </c>
      <c r="AJ214" s="153">
        <v>6.7500762046134062</v>
      </c>
      <c r="AK214" s="153">
        <v>6.5182360350081172</v>
      </c>
      <c r="AL214" s="153">
        <v>6.3002669828616966</v>
      </c>
      <c r="AM214" s="153">
        <v>6.0976681893961464</v>
      </c>
    </row>
    <row r="215" spans="2:39" ht="14.25" customHeight="1" outlineLevel="1" x14ac:dyDescent="0.25">
      <c r="B215" s="84" t="str">
        <f t="shared" ref="B215:C215" si="203">+B133</f>
        <v>Cruise</v>
      </c>
      <c r="C215" s="84" t="str">
        <f t="shared" si="203"/>
        <v>(GT) 60,000 - 99,999</v>
      </c>
      <c r="D215" s="153">
        <v>17.415680457471137</v>
      </c>
      <c r="E215" s="153">
        <v>16.958880948385801</v>
      </c>
      <c r="F215" s="153">
        <v>16.825568934120692</v>
      </c>
      <c r="G215" s="153">
        <v>17.05882837508733</v>
      </c>
      <c r="H215" s="153">
        <v>16.399136383267354</v>
      </c>
      <c r="I215" s="153">
        <v>15.774135097897238</v>
      </c>
      <c r="J215" s="153">
        <v>15.150440963255708</v>
      </c>
      <c r="K215" s="153">
        <v>14.551819751834007</v>
      </c>
      <c r="L215" s="153">
        <v>13.978403834584652</v>
      </c>
      <c r="M215" s="153">
        <v>13.430325582460119</v>
      </c>
      <c r="N215" s="153">
        <v>12.907717366412893</v>
      </c>
      <c r="O215" s="153">
        <v>12.411425206959644</v>
      </c>
      <c r="P215" s="153">
        <v>11.945149722873564</v>
      </c>
      <c r="Q215" s="153">
        <v>11.513305182492038</v>
      </c>
      <c r="R215" s="153">
        <v>11.120305854152456</v>
      </c>
      <c r="S215" s="153">
        <v>10.770566006192201</v>
      </c>
      <c r="T215" s="153">
        <v>10.464411965363135</v>
      </c>
      <c r="U215" s="153">
        <v>10.185818292075204</v>
      </c>
      <c r="V215" s="153">
        <v>9.9146716051528401</v>
      </c>
      <c r="W215" s="153">
        <v>9.6308585234204962</v>
      </c>
      <c r="X215" s="153">
        <v>9.3142656657026208</v>
      </c>
      <c r="Y215" s="153">
        <v>8.9524288204006481</v>
      </c>
      <c r="Z215" s="153">
        <v>8.563480454224063</v>
      </c>
      <c r="AA215" s="153">
        <v>8.1732022034593008</v>
      </c>
      <c r="AB215" s="153">
        <v>7.8073757043928662</v>
      </c>
      <c r="AC215" s="153">
        <v>7.4917825933111901</v>
      </c>
      <c r="AD215" s="153">
        <v>7.2353775380237852</v>
      </c>
      <c r="AE215" s="153">
        <v>6.9926413340754845</v>
      </c>
      <c r="AF215" s="153">
        <v>6.752563815107524</v>
      </c>
      <c r="AG215" s="153">
        <v>6.5169688164044866</v>
      </c>
      <c r="AH215" s="153">
        <v>6.2876801732509247</v>
      </c>
      <c r="AI215" s="153">
        <v>6.0664344595420703</v>
      </c>
      <c r="AJ215" s="153">
        <v>5.8546192036155986</v>
      </c>
      <c r="AK215" s="153">
        <v>5.6535346724197977</v>
      </c>
      <c r="AL215" s="153">
        <v>5.4644811329029928</v>
      </c>
      <c r="AM215" s="153">
        <v>5.2887588520134692</v>
      </c>
    </row>
    <row r="216" spans="2:39" ht="14.25" customHeight="1" outlineLevel="1" x14ac:dyDescent="0.25">
      <c r="B216" s="84" t="str">
        <f t="shared" ref="B216:C216" si="204">+B134</f>
        <v>Cruise</v>
      </c>
      <c r="C216" s="84" t="str">
        <f t="shared" si="204"/>
        <v>(GT) 100,000 - 149,999</v>
      </c>
      <c r="D216" s="153">
        <v>12.995289910830802</v>
      </c>
      <c r="E216" s="153">
        <v>13.095856690862702</v>
      </c>
      <c r="F216" s="153">
        <v>12.730838927561123</v>
      </c>
      <c r="G216" s="153">
        <v>13.121430123416941</v>
      </c>
      <c r="H216" s="153">
        <v>12.614003576686164</v>
      </c>
      <c r="I216" s="153">
        <v>12.133260672618594</v>
      </c>
      <c r="J216" s="153">
        <v>11.65352321198294</v>
      </c>
      <c r="K216" s="153">
        <v>11.193071519559787</v>
      </c>
      <c r="L216" s="153">
        <v>10.752007413373544</v>
      </c>
      <c r="M216" s="153">
        <v>10.33043271144858</v>
      </c>
      <c r="N216" s="153">
        <v>9.9284492318092781</v>
      </c>
      <c r="O216" s="153">
        <v>9.5467077224934513</v>
      </c>
      <c r="P216" s="153">
        <v>9.1880546515924664</v>
      </c>
      <c r="Q216" s="153">
        <v>8.8558854172111339</v>
      </c>
      <c r="R216" s="153">
        <v>8.5535954174542663</v>
      </c>
      <c r="S216" s="153">
        <v>8.2845800504266656</v>
      </c>
      <c r="T216" s="153">
        <v>8.0490903224447017</v>
      </c>
      <c r="U216" s="153">
        <v>7.8347996726711111</v>
      </c>
      <c r="V216" s="153">
        <v>7.6262371484801967</v>
      </c>
      <c r="W216" s="153">
        <v>7.4079317972462784</v>
      </c>
      <c r="X216" s="153">
        <v>7.1644126663436731</v>
      </c>
      <c r="Y216" s="153">
        <v>6.8860924454402737</v>
      </c>
      <c r="Z216" s="153">
        <v>6.5869183933783839</v>
      </c>
      <c r="AA216" s="153">
        <v>6.2867214112938505</v>
      </c>
      <c r="AB216" s="153">
        <v>6.0053324003225788</v>
      </c>
      <c r="AC216" s="153">
        <v>5.7625822616004179</v>
      </c>
      <c r="AD216" s="153">
        <v>5.5653588097742714</v>
      </c>
      <c r="AE216" s="153">
        <v>5.3786492615861592</v>
      </c>
      <c r="AF216" s="153">
        <v>5.1939847394937813</v>
      </c>
      <c r="AG216" s="153">
        <v>5.0127681140060076</v>
      </c>
      <c r="AH216" s="153">
        <v>4.8364022556316835</v>
      </c>
      <c r="AI216" s="153">
        <v>4.6662229145477516</v>
      </c>
      <c r="AJ216" s="153">
        <v>4.503297359603323</v>
      </c>
      <c r="AK216" s="153">
        <v>4.3486257393155521</v>
      </c>
      <c r="AL216" s="153">
        <v>4.2032082022016235</v>
      </c>
      <c r="AM216" s="153">
        <v>4.0680448967786909</v>
      </c>
    </row>
    <row r="217" spans="2:39" ht="14.25" customHeight="1" outlineLevel="1" x14ac:dyDescent="0.25">
      <c r="B217" s="84" t="str">
        <f t="shared" ref="B217:C217" si="205">+B135</f>
        <v>Cruise</v>
      </c>
      <c r="C217" s="84" t="str">
        <f t="shared" si="205"/>
        <v>(GT) &gt;150,000</v>
      </c>
      <c r="D217" s="153">
        <v>9.4946063999693617</v>
      </c>
      <c r="E217" s="153">
        <v>9.1609889974996666</v>
      </c>
      <c r="F217" s="153">
        <v>9.0547742759841423</v>
      </c>
      <c r="G217" s="153">
        <v>9.7276601666715461</v>
      </c>
      <c r="H217" s="153">
        <v>9.3514760952923446</v>
      </c>
      <c r="I217" s="153">
        <v>8.9950741212451515</v>
      </c>
      <c r="J217" s="153">
        <v>8.6394175394250645</v>
      </c>
      <c r="K217" s="153">
        <v>8.2980585911296618</v>
      </c>
      <c r="L217" s="153">
        <v>7.9710727598337661</v>
      </c>
      <c r="M217" s="153">
        <v>7.6585355290121617</v>
      </c>
      <c r="N217" s="153">
        <v>7.3605223821396502</v>
      </c>
      <c r="O217" s="153">
        <v>7.0775157556356154</v>
      </c>
      <c r="P217" s="153">
        <v>6.8116258976976765</v>
      </c>
      <c r="Q217" s="153">
        <v>6.5653700094680456</v>
      </c>
      <c r="R217" s="153">
        <v>6.3412652920889396</v>
      </c>
      <c r="S217" s="153">
        <v>6.1418289467025691</v>
      </c>
      <c r="T217" s="153">
        <v>5.9672470585239097</v>
      </c>
      <c r="U217" s="153">
        <v>5.8083812490590887</v>
      </c>
      <c r="V217" s="153">
        <v>5.6537620238869994</v>
      </c>
      <c r="W217" s="153">
        <v>5.4919198885865512</v>
      </c>
      <c r="X217" s="153">
        <v>5.3113853487366463</v>
      </c>
      <c r="Y217" s="153">
        <v>5.1050507875648812</v>
      </c>
      <c r="Z217" s="153">
        <v>4.8832560988936811</v>
      </c>
      <c r="AA217" s="153">
        <v>4.6607030541941388</v>
      </c>
      <c r="AB217" s="153">
        <v>4.4520934249373907</v>
      </c>
      <c r="AC217" s="153">
        <v>4.2721289825945288</v>
      </c>
      <c r="AD217" s="153">
        <v>4.1259160547187168</v>
      </c>
      <c r="AE217" s="153">
        <v>3.987497679773031</v>
      </c>
      <c r="AF217" s="153">
        <v>3.8505953986299386</v>
      </c>
      <c r="AG217" s="153">
        <v>3.7162492387437478</v>
      </c>
      <c r="AH217" s="153">
        <v>3.5854992275687478</v>
      </c>
      <c r="AI217" s="153">
        <v>3.4593356324513067</v>
      </c>
      <c r="AJ217" s="153">
        <v>3.3385496803059427</v>
      </c>
      <c r="AK217" s="153">
        <v>3.2238828379392142</v>
      </c>
      <c r="AL217" s="153">
        <v>3.1160765721577004</v>
      </c>
      <c r="AM217" s="153">
        <v>3.0158723497679589</v>
      </c>
    </row>
    <row r="218" spans="2:39" ht="14.25" customHeight="1" outlineLevel="1" x14ac:dyDescent="0.25">
      <c r="B218" s="84" t="str">
        <f t="shared" ref="B218:C218" si="206">+B136</f>
        <v>Ferry RoRo and Passenger</v>
      </c>
      <c r="C218" s="84" t="str">
        <f t="shared" si="206"/>
        <v>(GT) 0 - 1,999</v>
      </c>
      <c r="D218" s="153">
        <v>773.95137559783825</v>
      </c>
      <c r="E218" s="153">
        <v>147.3092138141526</v>
      </c>
      <c r="F218" s="153">
        <v>650.24737676452594</v>
      </c>
      <c r="G218" s="153">
        <v>827.76409825946587</v>
      </c>
      <c r="H218" s="153">
        <v>795.75314564707355</v>
      </c>
      <c r="I218" s="153">
        <v>765.42552794555877</v>
      </c>
      <c r="J218" s="153">
        <v>735.16133854171756</v>
      </c>
      <c r="K218" s="153">
        <v>706.11378988385513</v>
      </c>
      <c r="L218" s="153">
        <v>678.28930515179002</v>
      </c>
      <c r="M218" s="153">
        <v>651.69430752533867</v>
      </c>
      <c r="N218" s="153">
        <v>626.33522018431802</v>
      </c>
      <c r="O218" s="153">
        <v>602.25309550317581</v>
      </c>
      <c r="P218" s="153">
        <v>579.62750263487101</v>
      </c>
      <c r="Q218" s="153">
        <v>558.67263992699429</v>
      </c>
      <c r="R218" s="153">
        <v>539.60270572713603</v>
      </c>
      <c r="S218" s="153">
        <v>522.63189838288656</v>
      </c>
      <c r="T218" s="153">
        <v>507.77605260244235</v>
      </c>
      <c r="U218" s="153">
        <v>494.25754853643286</v>
      </c>
      <c r="V218" s="153">
        <v>481.10040269609414</v>
      </c>
      <c r="W218" s="153">
        <v>467.32863159266327</v>
      </c>
      <c r="X218" s="153">
        <v>451.96625173737721</v>
      </c>
      <c r="Y218" s="153">
        <v>434.40844862319324</v>
      </c>
      <c r="Z218" s="153">
        <v>415.53508366995658</v>
      </c>
      <c r="AA218" s="153">
        <v>396.59718727923092</v>
      </c>
      <c r="AB218" s="153">
        <v>378.84578985258349</v>
      </c>
      <c r="AC218" s="153">
        <v>363.53192179157804</v>
      </c>
      <c r="AD218" s="153">
        <v>351.09010018974368</v>
      </c>
      <c r="AE218" s="153">
        <v>339.31154714036626</v>
      </c>
      <c r="AF218" s="153">
        <v>327.66200435634335</v>
      </c>
      <c r="AG218" s="153">
        <v>316.22997178248488</v>
      </c>
      <c r="AH218" s="153">
        <v>305.10394936359916</v>
      </c>
      <c r="AI218" s="153">
        <v>294.36820276511423</v>
      </c>
      <c r="AJ218" s="153">
        <v>284.09006053492283</v>
      </c>
      <c r="AK218" s="153">
        <v>274.33261694153373</v>
      </c>
      <c r="AL218" s="153">
        <v>265.15896625345783</v>
      </c>
      <c r="AM218" s="153">
        <v>256.63220273920399</v>
      </c>
    </row>
    <row r="219" spans="2:39" ht="14.25" customHeight="1" outlineLevel="1" x14ac:dyDescent="0.25">
      <c r="B219" s="84" t="str">
        <f t="shared" ref="B219:C219" si="207">+B137</f>
        <v>Ferry RoRo and Passenger</v>
      </c>
      <c r="C219" s="84" t="str">
        <f t="shared" si="207"/>
        <v>(GT) 2,000 - 4,999</v>
      </c>
      <c r="D219" s="153">
        <v>460.9963689394919</v>
      </c>
      <c r="E219" s="153">
        <v>433.5061804839666</v>
      </c>
      <c r="F219" s="153">
        <v>403.62730153276328</v>
      </c>
      <c r="G219" s="153">
        <v>403.23222175265818</v>
      </c>
      <c r="H219" s="153">
        <v>387.63859118876292</v>
      </c>
      <c r="I219" s="153">
        <v>372.86497067059713</v>
      </c>
      <c r="J219" s="153">
        <v>358.12224824700525</v>
      </c>
      <c r="K219" s="153">
        <v>343.97219316922764</v>
      </c>
      <c r="L219" s="153">
        <v>330.41793438798169</v>
      </c>
      <c r="M219" s="153">
        <v>317.46260085398347</v>
      </c>
      <c r="N219" s="153">
        <v>305.10932151794952</v>
      </c>
      <c r="O219" s="153">
        <v>293.37809439645423</v>
      </c>
      <c r="P219" s="153">
        <v>282.35639376949871</v>
      </c>
      <c r="Q219" s="153">
        <v>272.14856298294234</v>
      </c>
      <c r="R219" s="153">
        <v>262.85894538264444</v>
      </c>
      <c r="S219" s="153">
        <v>254.59188431446435</v>
      </c>
      <c r="T219" s="153">
        <v>247.35509340669333</v>
      </c>
      <c r="U219" s="153">
        <v>240.7697674173549</v>
      </c>
      <c r="V219" s="153">
        <v>234.36047138690478</v>
      </c>
      <c r="W219" s="153">
        <v>227.65177035579916</v>
      </c>
      <c r="X219" s="153">
        <v>220.16822936449424</v>
      </c>
      <c r="Y219" s="153">
        <v>211.61522256737058</v>
      </c>
      <c r="Z219" s="153">
        <v>202.42136057450981</v>
      </c>
      <c r="AA219" s="153">
        <v>193.19606310991705</v>
      </c>
      <c r="AB219" s="153">
        <v>184.54874989759918</v>
      </c>
      <c r="AC219" s="153">
        <v>177.08884066156136</v>
      </c>
      <c r="AD219" s="153">
        <v>171.02800354902294</v>
      </c>
      <c r="AE219" s="153">
        <v>165.29026724816291</v>
      </c>
      <c r="AF219" s="153">
        <v>159.6153762628187</v>
      </c>
      <c r="AG219" s="153">
        <v>154.04644194493923</v>
      </c>
      <c r="AH219" s="153">
        <v>148.6265756464725</v>
      </c>
      <c r="AI219" s="153">
        <v>143.39682605696606</v>
      </c>
      <c r="AJ219" s="153">
        <v>138.38999121635811</v>
      </c>
      <c r="AK219" s="153">
        <v>133.63680650218458</v>
      </c>
      <c r="AL219" s="153">
        <v>129.16800729198238</v>
      </c>
      <c r="AM219" s="153">
        <v>125.01432896328741</v>
      </c>
    </row>
    <row r="220" spans="2:39" ht="14.25" customHeight="1" outlineLevel="1" x14ac:dyDescent="0.25">
      <c r="B220" s="84" t="str">
        <f t="shared" ref="B220:C220" si="208">+B138</f>
        <v>Ferry RoRo and Passenger</v>
      </c>
      <c r="C220" s="84" t="str">
        <f t="shared" si="208"/>
        <v>(GT) 5,000 - 9,999</v>
      </c>
      <c r="D220" s="153">
        <v>389.44101809731916</v>
      </c>
      <c r="E220" s="153">
        <v>328.51964622982194</v>
      </c>
      <c r="F220" s="153">
        <v>353.13969701987702</v>
      </c>
      <c r="G220" s="153">
        <v>310.58070364593726</v>
      </c>
      <c r="H220" s="153">
        <v>298.57005446745939</v>
      </c>
      <c r="I220" s="153">
        <v>287.19099989690346</v>
      </c>
      <c r="J220" s="153">
        <v>275.83574390055969</v>
      </c>
      <c r="K220" s="153">
        <v>264.93697682390319</v>
      </c>
      <c r="L220" s="153">
        <v>254.49710867204524</v>
      </c>
      <c r="M220" s="153">
        <v>244.5185494500962</v>
      </c>
      <c r="N220" s="153">
        <v>235.0037091631668</v>
      </c>
      <c r="O220" s="153">
        <v>225.96799084138246</v>
      </c>
      <c r="P220" s="153">
        <v>217.47876961492389</v>
      </c>
      <c r="Q220" s="153">
        <v>209.61641363898693</v>
      </c>
      <c r="R220" s="153">
        <v>202.46129106876742</v>
      </c>
      <c r="S220" s="153">
        <v>196.09377005946115</v>
      </c>
      <c r="T220" s="153">
        <v>190.51979186271691</v>
      </c>
      <c r="U220" s="153">
        <v>185.44759011599945</v>
      </c>
      <c r="V220" s="153">
        <v>180.51097155322657</v>
      </c>
      <c r="W220" s="153">
        <v>175.34374290831667</v>
      </c>
      <c r="X220" s="153">
        <v>169.57971091518792</v>
      </c>
      <c r="Y220" s="153">
        <v>162.99194653020635</v>
      </c>
      <c r="Z220" s="153">
        <v>155.91057759953134</v>
      </c>
      <c r="AA220" s="153">
        <v>148.80499619176922</v>
      </c>
      <c r="AB220" s="153">
        <v>142.14459437552773</v>
      </c>
      <c r="AC220" s="153">
        <v>136.39876421941329</v>
      </c>
      <c r="AD220" s="153">
        <v>131.73053843399913</v>
      </c>
      <c r="AE220" s="153">
        <v>127.311173905266</v>
      </c>
      <c r="AF220" s="153">
        <v>122.94021459134663</v>
      </c>
      <c r="AG220" s="153">
        <v>118.65086605792027</v>
      </c>
      <c r="AH220" s="153">
        <v>114.47633387066558</v>
      </c>
      <c r="AI220" s="153">
        <v>110.44823487515107</v>
      </c>
      <c r="AJ220" s="153">
        <v>106.59183103649936</v>
      </c>
      <c r="AK220" s="153">
        <v>102.93079559972155</v>
      </c>
      <c r="AL220" s="153">
        <v>99.488801809829539</v>
      </c>
      <c r="AM220" s="153">
        <v>96.289522911834425</v>
      </c>
    </row>
    <row r="221" spans="2:39" ht="14.25" customHeight="1" outlineLevel="1" x14ac:dyDescent="0.25">
      <c r="B221" s="84" t="str">
        <f t="shared" ref="B221:C221" si="209">+B139</f>
        <v>Ferry RoRo and Passenger</v>
      </c>
      <c r="C221" s="84" t="str">
        <f t="shared" si="209"/>
        <v>(GT) 10,000 - 19,999</v>
      </c>
      <c r="D221" s="153">
        <v>237.43652311723969</v>
      </c>
      <c r="E221" s="153">
        <v>217.18231260579648</v>
      </c>
      <c r="F221" s="153">
        <v>203.52548013122308</v>
      </c>
      <c r="G221" s="153">
        <v>205.42803228071719</v>
      </c>
      <c r="H221" s="153">
        <v>197.48380394268921</v>
      </c>
      <c r="I221" s="153">
        <v>189.95733252252964</v>
      </c>
      <c r="J221" s="153">
        <v>182.44660224215784</v>
      </c>
      <c r="K221" s="153">
        <v>175.23780836488021</v>
      </c>
      <c r="L221" s="153">
        <v>168.33254494532403</v>
      </c>
      <c r="M221" s="153">
        <v>161.73240603811604</v>
      </c>
      <c r="N221" s="153">
        <v>155.43898569788308</v>
      </c>
      <c r="O221" s="153">
        <v>149.46247198245584</v>
      </c>
      <c r="P221" s="153">
        <v>143.84742896247752</v>
      </c>
      <c r="Q221" s="153">
        <v>138.64701471179524</v>
      </c>
      <c r="R221" s="153">
        <v>133.91438730425614</v>
      </c>
      <c r="S221" s="153">
        <v>129.70270481370733</v>
      </c>
      <c r="T221" s="153">
        <v>126.01589697442139</v>
      </c>
      <c r="U221" s="153">
        <v>122.66098016237488</v>
      </c>
      <c r="V221" s="153">
        <v>119.39574241396991</v>
      </c>
      <c r="W221" s="153">
        <v>115.97797176560887</v>
      </c>
      <c r="X221" s="153">
        <v>112.16545625369412</v>
      </c>
      <c r="Y221" s="153">
        <v>107.80809773512199</v>
      </c>
      <c r="Z221" s="153">
        <v>103.12425334876644</v>
      </c>
      <c r="AA221" s="153">
        <v>98.424394053994988</v>
      </c>
      <c r="AB221" s="153">
        <v>94.018990810175978</v>
      </c>
      <c r="AC221" s="153">
        <v>90.218514576676924</v>
      </c>
      <c r="AD221" s="153">
        <v>87.130800413877608</v>
      </c>
      <c r="AE221" s="153">
        <v>84.207691062873607</v>
      </c>
      <c r="AF221" s="153">
        <v>81.316598472455752</v>
      </c>
      <c r="AG221" s="153">
        <v>78.47948586808586</v>
      </c>
      <c r="AH221" s="153">
        <v>75.718316475225336</v>
      </c>
      <c r="AI221" s="153">
        <v>73.054002688932243</v>
      </c>
      <c r="AJ221" s="153">
        <v>70.503253582647929</v>
      </c>
      <c r="AK221" s="153">
        <v>68.081727399409544</v>
      </c>
      <c r="AL221" s="153">
        <v>65.80508238225471</v>
      </c>
      <c r="AM221" s="153">
        <v>63.688976774220571</v>
      </c>
    </row>
    <row r="222" spans="2:39" ht="14.25" customHeight="1" outlineLevel="1" x14ac:dyDescent="0.25">
      <c r="B222" s="84" t="str">
        <f t="shared" ref="B222:C222" si="210">+B140</f>
        <v>Ferry RoRo and Passenger</v>
      </c>
      <c r="C222" s="84" t="str">
        <f t="shared" si="210"/>
        <v>(GT) &gt;20,000</v>
      </c>
      <c r="D222" s="153">
        <v>173.0768195759274</v>
      </c>
      <c r="E222" s="153">
        <v>171.5077584206326</v>
      </c>
      <c r="F222" s="153">
        <v>164.27483317803612</v>
      </c>
      <c r="G222" s="153">
        <v>159.42280134757547</v>
      </c>
      <c r="H222" s="153">
        <v>153.25766837067698</v>
      </c>
      <c r="I222" s="153">
        <v>147.41673641634344</v>
      </c>
      <c r="J222" s="153">
        <v>141.58802040242227</v>
      </c>
      <c r="K222" s="153">
        <v>135.99362268808108</v>
      </c>
      <c r="L222" s="153">
        <v>130.63478034233802</v>
      </c>
      <c r="M222" s="153">
        <v>125.51273043421068</v>
      </c>
      <c r="N222" s="153">
        <v>120.6287100327169</v>
      </c>
      <c r="O222" s="153">
        <v>115.99062559882802</v>
      </c>
      <c r="P222" s="153">
        <v>111.63306116132782</v>
      </c>
      <c r="Q222" s="153">
        <v>107.5972701409538</v>
      </c>
      <c r="R222" s="153">
        <v>103.92450595844345</v>
      </c>
      <c r="S222" s="153">
        <v>100.65602203453426</v>
      </c>
      <c r="T222" s="153">
        <v>97.794868046718264</v>
      </c>
      <c r="U222" s="153">
        <v>95.191278699507563</v>
      </c>
      <c r="V222" s="153">
        <v>92.657284954168887</v>
      </c>
      <c r="W222" s="153">
        <v>90.004917771969176</v>
      </c>
      <c r="X222" s="153">
        <v>87.046208114175371</v>
      </c>
      <c r="Y222" s="153">
        <v>83.664672041448767</v>
      </c>
      <c r="Z222" s="153">
        <v>80.029766012029498</v>
      </c>
      <c r="AA222" s="153">
        <v>76.382431583551693</v>
      </c>
      <c r="AB222" s="153">
        <v>72.963610313650221</v>
      </c>
      <c r="AC222" s="153">
        <v>70.014243759959228</v>
      </c>
      <c r="AD222" s="153">
        <v>67.618017518930017</v>
      </c>
      <c r="AE222" s="153">
        <v>65.34953314409286</v>
      </c>
      <c r="AF222" s="153">
        <v>63.105895435049305</v>
      </c>
      <c r="AG222" s="153">
        <v>60.904148993214648</v>
      </c>
      <c r="AH222" s="153">
        <v>58.761338420003852</v>
      </c>
      <c r="AI222" s="153">
        <v>56.693692817969435</v>
      </c>
      <c r="AJ222" s="153">
        <v>54.714179294211462</v>
      </c>
      <c r="AK222" s="153">
        <v>52.834949456966882</v>
      </c>
      <c r="AL222" s="153">
        <v>51.068154914473027</v>
      </c>
      <c r="AM222" s="153">
        <v>49.425947274966845</v>
      </c>
    </row>
    <row r="223" spans="2:39" ht="14.25" customHeight="1" outlineLevel="1" x14ac:dyDescent="0.25">
      <c r="B223" s="84" t="str">
        <f t="shared" ref="B223:C223" si="211">+B141</f>
        <v>Refrigerated Bulk</v>
      </c>
      <c r="C223" s="84" t="str">
        <f t="shared" si="211"/>
        <v>(DWT) 0 - 1,999</v>
      </c>
      <c r="D223" s="153">
        <v>232.11715674614683</v>
      </c>
      <c r="E223" s="153">
        <v>235.09791954129028</v>
      </c>
      <c r="F223" s="153">
        <v>263.42005466309746</v>
      </c>
      <c r="G223" s="153">
        <v>247.1937068107195</v>
      </c>
      <c r="H223" s="153">
        <v>237.63433349235748</v>
      </c>
      <c r="I223" s="153">
        <v>228.57765145681222</v>
      </c>
      <c r="J223" s="153">
        <v>219.53991089994619</v>
      </c>
      <c r="K223" s="153">
        <v>210.86549358515822</v>
      </c>
      <c r="L223" s="153">
        <v>202.55631765510782</v>
      </c>
      <c r="M223" s="153">
        <v>194.61430125245377</v>
      </c>
      <c r="N223" s="153">
        <v>187.04136251985517</v>
      </c>
      <c r="O223" s="153">
        <v>179.84976085420342</v>
      </c>
      <c r="P223" s="153">
        <v>173.0931206693167</v>
      </c>
      <c r="Q223" s="153">
        <v>166.83540763324578</v>
      </c>
      <c r="R223" s="153">
        <v>161.14058741404139</v>
      </c>
      <c r="S223" s="153">
        <v>156.07262567975437</v>
      </c>
      <c r="T223" s="153">
        <v>151.6362511208697</v>
      </c>
      <c r="U223" s="153">
        <v>147.59924451761253</v>
      </c>
      <c r="V223" s="153">
        <v>143.67014967264245</v>
      </c>
      <c r="W223" s="153">
        <v>139.55751038861936</v>
      </c>
      <c r="X223" s="153">
        <v>134.96987046820311</v>
      </c>
      <c r="Y223" s="153">
        <v>129.72661524080922</v>
      </c>
      <c r="Z223" s="153">
        <v>124.0904961428779</v>
      </c>
      <c r="AA223" s="153">
        <v>118.43510613760438</v>
      </c>
      <c r="AB223" s="153">
        <v>113.13403818818506</v>
      </c>
      <c r="AC223" s="153">
        <v>108.56088525781522</v>
      </c>
      <c r="AD223" s="153">
        <v>104.84540640616891</v>
      </c>
      <c r="AE223" s="153">
        <v>101.32799825176299</v>
      </c>
      <c r="AF223" s="153">
        <v>97.849116201323966</v>
      </c>
      <c r="AG223" s="153">
        <v>94.435188834511351</v>
      </c>
      <c r="AH223" s="153">
        <v>91.112644730984115</v>
      </c>
      <c r="AI223" s="153">
        <v>87.90664799515055</v>
      </c>
      <c r="AJ223" s="153">
        <v>84.83730483041181</v>
      </c>
      <c r="AK223" s="153">
        <v>81.923456964917278</v>
      </c>
      <c r="AL223" s="153">
        <v>79.183946126816906</v>
      </c>
      <c r="AM223" s="153">
        <v>76.637614044260076</v>
      </c>
    </row>
    <row r="224" spans="2:39" ht="14.25" customHeight="1" outlineLevel="1" x14ac:dyDescent="0.25">
      <c r="B224" s="84" t="str">
        <f t="shared" ref="B224:C224" si="212">+B142</f>
        <v>Refrigerated Bulk</v>
      </c>
      <c r="C224" s="84" t="str">
        <f t="shared" si="212"/>
        <v>(DWT) 2,000 - 5,999</v>
      </c>
      <c r="D224" s="153">
        <v>125.83395757940109</v>
      </c>
      <c r="E224" s="153">
        <v>130.21704460913836</v>
      </c>
      <c r="F224" s="153">
        <v>128.96960816744317</v>
      </c>
      <c r="G224" s="153">
        <v>129.13916630914994</v>
      </c>
      <c r="H224" s="153">
        <v>124.14514960581828</v>
      </c>
      <c r="I224" s="153">
        <v>119.41374935017612</v>
      </c>
      <c r="J224" s="153">
        <v>114.69224451944935</v>
      </c>
      <c r="K224" s="153">
        <v>110.16054735489678</v>
      </c>
      <c r="L224" s="153">
        <v>105.81965993439134</v>
      </c>
      <c r="M224" s="153">
        <v>101.6705843358055</v>
      </c>
      <c r="N224" s="153">
        <v>97.714322637011932</v>
      </c>
      <c r="O224" s="153">
        <v>93.957279403541222</v>
      </c>
      <c r="P224" s="153">
        <v>90.427469151554121</v>
      </c>
      <c r="Q224" s="153">
        <v>87.158308884869456</v>
      </c>
      <c r="R224" s="153">
        <v>84.183215607306082</v>
      </c>
      <c r="S224" s="153">
        <v>81.53560632268281</v>
      </c>
      <c r="T224" s="153">
        <v>79.217951397882587</v>
      </c>
      <c r="U224" s="153">
        <v>77.108934652046258</v>
      </c>
      <c r="V224" s="153">
        <v>75.056293267378891</v>
      </c>
      <c r="W224" s="153">
        <v>72.90776442608572</v>
      </c>
      <c r="X224" s="153">
        <v>70.511085310371925</v>
      </c>
      <c r="Y224" s="153">
        <v>67.771899035980994</v>
      </c>
      <c r="Z224" s="153">
        <v>64.827472452810511</v>
      </c>
      <c r="AA224" s="153">
        <v>61.872978344296058</v>
      </c>
      <c r="AB224" s="153">
        <v>59.103589493873756</v>
      </c>
      <c r="AC224" s="153">
        <v>56.714478684979177</v>
      </c>
      <c r="AD224" s="153">
        <v>54.77343476629931</v>
      </c>
      <c r="AE224" s="153">
        <v>52.935867125563199</v>
      </c>
      <c r="AF224" s="153">
        <v>51.118426327907429</v>
      </c>
      <c r="AG224" s="153">
        <v>49.334919216507721</v>
      </c>
      <c r="AH224" s="153">
        <v>47.599152634539536</v>
      </c>
      <c r="AI224" s="153">
        <v>45.924272836841347</v>
      </c>
      <c r="AJ224" s="153">
        <v>44.32078372490146</v>
      </c>
      <c r="AK224" s="153">
        <v>42.798528611870637</v>
      </c>
      <c r="AL224" s="153">
        <v>41.367350810899929</v>
      </c>
      <c r="AM224" s="153">
        <v>40.037093635140103</v>
      </c>
    </row>
    <row r="225" spans="2:39" ht="14.25" customHeight="1" outlineLevel="1" x14ac:dyDescent="0.25">
      <c r="B225" s="84" t="str">
        <f t="shared" ref="B225:C225" si="213">+B143</f>
        <v>Refrigerated Bulk</v>
      </c>
      <c r="C225" s="84" t="str">
        <f t="shared" si="213"/>
        <v>(DWT) 6,000 - 9,999</v>
      </c>
      <c r="D225" s="153">
        <v>86.018594986984624</v>
      </c>
      <c r="E225" s="153">
        <v>99.02653566669791</v>
      </c>
      <c r="F225" s="153">
        <v>99.31210894312305</v>
      </c>
      <c r="G225" s="153">
        <v>97.393247636425741</v>
      </c>
      <c r="H225" s="153">
        <v>93.626896037688766</v>
      </c>
      <c r="I225" s="153">
        <v>90.058602622647911</v>
      </c>
      <c r="J225" s="153">
        <v>86.497772067998653</v>
      </c>
      <c r="K225" s="153">
        <v>83.080089293866607</v>
      </c>
      <c r="L225" s="153">
        <v>79.806310040134676</v>
      </c>
      <c r="M225" s="153">
        <v>76.677190046685482</v>
      </c>
      <c r="N225" s="153">
        <v>73.693485053401758</v>
      </c>
      <c r="O225" s="153">
        <v>70.860025209451649</v>
      </c>
      <c r="P225" s="153">
        <v>68.197938301143822</v>
      </c>
      <c r="Q225" s="153">
        <v>65.732426524072494</v>
      </c>
      <c r="R225" s="153">
        <v>63.488692073831857</v>
      </c>
      <c r="S225" s="153">
        <v>61.491937146016099</v>
      </c>
      <c r="T225" s="153">
        <v>59.744024824153314</v>
      </c>
      <c r="U225" s="153">
        <v>58.153461743508331</v>
      </c>
      <c r="V225" s="153">
        <v>56.605415427279944</v>
      </c>
      <c r="W225" s="153">
        <v>54.985053398667077</v>
      </c>
      <c r="X225" s="153">
        <v>53.177543180868611</v>
      </c>
      <c r="Y225" s="153">
        <v>51.111723377561177</v>
      </c>
      <c r="Z225" s="153">
        <v>48.891116914332997</v>
      </c>
      <c r="AA225" s="153">
        <v>46.66291779724979</v>
      </c>
      <c r="AB225" s="153">
        <v>44.574320032377699</v>
      </c>
      <c r="AC225" s="153">
        <v>42.772517625782442</v>
      </c>
      <c r="AD225" s="153">
        <v>41.308635083807474</v>
      </c>
      <c r="AE225" s="153">
        <v>39.922791536897307</v>
      </c>
      <c r="AF225" s="153">
        <v>38.552127107742713</v>
      </c>
      <c r="AG225" s="153">
        <v>37.207054542026675</v>
      </c>
      <c r="AH225" s="153">
        <v>35.897986585431994</v>
      </c>
      <c r="AI225" s="153">
        <v>34.634837785880634</v>
      </c>
      <c r="AJ225" s="153">
        <v>33.425529900249593</v>
      </c>
      <c r="AK225" s="153">
        <v>32.277486487654613</v>
      </c>
      <c r="AL225" s="153">
        <v>31.198131107211687</v>
      </c>
      <c r="AM225" s="153">
        <v>30.194887318036557</v>
      </c>
    </row>
    <row r="226" spans="2:39" ht="14.25" customHeight="1" outlineLevel="1" x14ac:dyDescent="0.25">
      <c r="B226" s="84" t="str">
        <f t="shared" ref="B226:C226" si="214">+B144</f>
        <v>Refrigerated Bulk</v>
      </c>
      <c r="C226" s="84" t="str">
        <f t="shared" si="214"/>
        <v>(DWT) &gt;10,000</v>
      </c>
      <c r="D226" s="153">
        <v>70.89372343980763</v>
      </c>
      <c r="E226" s="153">
        <v>73.619723080127386</v>
      </c>
      <c r="F226" s="153">
        <v>73.142827767654907</v>
      </c>
      <c r="G226" s="153">
        <v>71.656608176589174</v>
      </c>
      <c r="H226" s="153">
        <v>68.885533309330853</v>
      </c>
      <c r="I226" s="153">
        <v>66.260178787267918</v>
      </c>
      <c r="J226" s="153">
        <v>63.64031502843482</v>
      </c>
      <c r="K226" s="153">
        <v>61.125771552771269</v>
      </c>
      <c r="L226" s="153">
        <v>58.717104392219802</v>
      </c>
      <c r="M226" s="153">
        <v>56.414869578722737</v>
      </c>
      <c r="N226" s="153">
        <v>54.219623144222481</v>
      </c>
      <c r="O226" s="153">
        <v>52.134918847473102</v>
      </c>
      <c r="P226" s="153">
        <v>50.176301354474575</v>
      </c>
      <c r="Q226" s="153">
        <v>48.362313058038602</v>
      </c>
      <c r="R226" s="153">
        <v>46.711496350976915</v>
      </c>
      <c r="S226" s="153">
        <v>45.242393626101212</v>
      </c>
      <c r="T226" s="153">
        <v>43.956375638054269</v>
      </c>
      <c r="U226" s="153">
        <v>42.786126588803974</v>
      </c>
      <c r="V226" s="153">
        <v>41.647159042149312</v>
      </c>
      <c r="W226" s="153">
        <v>40.454985561889373</v>
      </c>
      <c r="X226" s="153">
        <v>39.125118711823227</v>
      </c>
      <c r="Y226" s="153">
        <v>37.605201840772345</v>
      </c>
      <c r="Z226" s="153">
        <v>35.971401437648396</v>
      </c>
      <c r="AA226" s="153">
        <v>34.332014776385265</v>
      </c>
      <c r="AB226" s="153">
        <v>32.795339130917164</v>
      </c>
      <c r="AC226" s="153">
        <v>31.469671775177982</v>
      </c>
      <c r="AD226" s="153">
        <v>30.392627316013467</v>
      </c>
      <c r="AE226" s="153">
        <v>29.372999667845221</v>
      </c>
      <c r="AF226" s="153">
        <v>28.364539981726434</v>
      </c>
      <c r="AG226" s="153">
        <v>27.374909384640301</v>
      </c>
      <c r="AH226" s="153">
        <v>26.411769003569876</v>
      </c>
      <c r="AI226" s="153">
        <v>25.48241341891918</v>
      </c>
      <c r="AJ226" s="153">
        <v>24.592671024774866</v>
      </c>
      <c r="AK226" s="153">
        <v>23.748003668644269</v>
      </c>
      <c r="AL226" s="153">
        <v>22.953873198034874</v>
      </c>
      <c r="AM226" s="153">
        <v>22.215741460454002</v>
      </c>
    </row>
    <row r="227" spans="2:39" ht="14.25" customHeight="1" outlineLevel="1" x14ac:dyDescent="0.25">
      <c r="B227" s="84" t="str">
        <f t="shared" ref="B227:C227" si="215">+B145</f>
        <v>RoRo</v>
      </c>
      <c r="C227" s="84" t="str">
        <f t="shared" si="215"/>
        <v>(DWT) 0 - 4,999</v>
      </c>
      <c r="D227" s="153">
        <v>328.62780752689508</v>
      </c>
      <c r="E227" s="153">
        <v>354.7135557976228</v>
      </c>
      <c r="F227" s="153">
        <v>341.28907761219909</v>
      </c>
      <c r="G227" s="153">
        <v>304.97943345809421</v>
      </c>
      <c r="H227" s="153">
        <v>293.18539429559701</v>
      </c>
      <c r="I227" s="153">
        <v>282.01155903964656</v>
      </c>
      <c r="J227" s="153">
        <v>270.86109315466837</v>
      </c>
      <c r="K227" s="153">
        <v>260.15888348931941</v>
      </c>
      <c r="L227" s="153">
        <v>249.90729658467853</v>
      </c>
      <c r="M227" s="153">
        <v>240.10869898182366</v>
      </c>
      <c r="N227" s="153">
        <v>230.76545722183309</v>
      </c>
      <c r="O227" s="153">
        <v>221.8926965438026</v>
      </c>
      <c r="P227" s="153">
        <v>213.5565769788947</v>
      </c>
      <c r="Q227" s="153">
        <v>205.83601725628978</v>
      </c>
      <c r="R227" s="153">
        <v>198.8099361051683</v>
      </c>
      <c r="S227" s="153">
        <v>192.55725225471059</v>
      </c>
      <c r="T227" s="153">
        <v>187.08379980710211</v>
      </c>
      <c r="U227" s="153">
        <v>182.10307435655207</v>
      </c>
      <c r="V227" s="153">
        <v>177.25548687027498</v>
      </c>
      <c r="W227" s="153">
        <v>172.18144831548574</v>
      </c>
      <c r="X227" s="153">
        <v>166.52136965939911</v>
      </c>
      <c r="Y227" s="153">
        <v>160.05241448510245</v>
      </c>
      <c r="Z227" s="153">
        <v>153.09875683917525</v>
      </c>
      <c r="AA227" s="153">
        <v>146.12132338406883</v>
      </c>
      <c r="AB227" s="153">
        <v>139.58104078223579</v>
      </c>
      <c r="AC227" s="153">
        <v>133.93883569612743</v>
      </c>
      <c r="AD227" s="153">
        <v>129.35480056909935</v>
      </c>
      <c r="AE227" s="153">
        <v>125.01513852829741</v>
      </c>
      <c r="AF227" s="153">
        <v>120.72300872248954</v>
      </c>
      <c r="AG227" s="153">
        <v>116.51101786062328</v>
      </c>
      <c r="AH227" s="153">
        <v>112.41177265164563</v>
      </c>
      <c r="AI227" s="153">
        <v>108.45631973669053</v>
      </c>
      <c r="AJ227" s="153">
        <v>104.6694654856344</v>
      </c>
      <c r="AK227" s="153">
        <v>101.07445620053934</v>
      </c>
      <c r="AL227" s="153">
        <v>97.694538183468168</v>
      </c>
      <c r="AM227" s="153">
        <v>94.552957736482966</v>
      </c>
    </row>
    <row r="228" spans="2:39" ht="14.25" customHeight="1" outlineLevel="1" x14ac:dyDescent="0.25">
      <c r="B228" s="84" t="str">
        <f t="shared" ref="B228:C228" si="216">+B146</f>
        <v>RoRo</v>
      </c>
      <c r="C228" s="84" t="str">
        <f t="shared" si="216"/>
        <v>(DWT) 5,000 - 9,999</v>
      </c>
      <c r="D228" s="153">
        <v>77.374567466198229</v>
      </c>
      <c r="E228" s="153">
        <v>75.282445564673196</v>
      </c>
      <c r="F228" s="153">
        <v>77.548509965810211</v>
      </c>
      <c r="G228" s="153">
        <v>75.094545657248432</v>
      </c>
      <c r="H228" s="153">
        <v>72.1905202863271</v>
      </c>
      <c r="I228" s="153">
        <v>69.439206624680338</v>
      </c>
      <c r="J228" s="153">
        <v>66.693647161851374</v>
      </c>
      <c r="K228" s="153">
        <v>64.058461033936865</v>
      </c>
      <c r="L228" s="153">
        <v>61.534230950154573</v>
      </c>
      <c r="M228" s="153">
        <v>59.121539619721972</v>
      </c>
      <c r="N228" s="153">
        <v>56.820969751856666</v>
      </c>
      <c r="O228" s="153">
        <v>54.636245607388247</v>
      </c>
      <c r="P228" s="153">
        <v>52.583657653593413</v>
      </c>
      <c r="Q228" s="153">
        <v>50.682637909360949</v>
      </c>
      <c r="R228" s="153">
        <v>48.952618393579655</v>
      </c>
      <c r="S228" s="153">
        <v>47.413031125138311</v>
      </c>
      <c r="T228" s="153">
        <v>46.065312624683457</v>
      </c>
      <c r="U228" s="153">
        <v>44.838917419893548</v>
      </c>
      <c r="V228" s="153">
        <v>43.645304540204862</v>
      </c>
      <c r="W228" s="153">
        <v>42.39593301505375</v>
      </c>
      <c r="X228" s="153">
        <v>41.002261873876563</v>
      </c>
      <c r="Y228" s="153">
        <v>39.409422500471194</v>
      </c>
      <c r="Z228" s="153">
        <v>37.697235696082288</v>
      </c>
      <c r="AA228" s="153">
        <v>35.979194616315844</v>
      </c>
      <c r="AB228" s="153">
        <v>34.368792416778199</v>
      </c>
      <c r="AC228" s="153">
        <v>32.979522253075373</v>
      </c>
      <c r="AD228" s="153">
        <v>31.850803403945694</v>
      </c>
      <c r="AE228" s="153">
        <v>30.782256106952939</v>
      </c>
      <c r="AF228" s="153">
        <v>29.725412587983769</v>
      </c>
      <c r="AG228" s="153">
        <v>28.68830153922254</v>
      </c>
      <c r="AH228" s="153">
        <v>27.678951652853478</v>
      </c>
      <c r="AI228" s="153">
        <v>26.705007488326704</v>
      </c>
      <c r="AJ228" s="153">
        <v>25.772577074154679</v>
      </c>
      <c r="AK228" s="153">
        <v>24.887384306115461</v>
      </c>
      <c r="AL228" s="153">
        <v>24.055153079987281</v>
      </c>
      <c r="AM228" s="153">
        <v>23.281607291548188</v>
      </c>
    </row>
    <row r="229" spans="2:39" ht="14.25" customHeight="1" outlineLevel="1" x14ac:dyDescent="0.25">
      <c r="B229" s="84" t="str">
        <f t="shared" ref="B229:C229" si="217">+B147</f>
        <v>RoRo</v>
      </c>
      <c r="C229" s="84" t="str">
        <f t="shared" si="217"/>
        <v>(DWT) 10,000 - 14,999</v>
      </c>
      <c r="D229" s="153">
        <v>61.254111480326472</v>
      </c>
      <c r="E229" s="153">
        <v>62.233967513118195</v>
      </c>
      <c r="F229" s="153">
        <v>60.414601135966898</v>
      </c>
      <c r="G229" s="153">
        <v>62.720536253078038</v>
      </c>
      <c r="H229" s="153">
        <v>60.295033482369831</v>
      </c>
      <c r="I229" s="153">
        <v>57.997078727486141</v>
      </c>
      <c r="J229" s="153">
        <v>55.70392999988978</v>
      </c>
      <c r="K229" s="153">
        <v>53.50296739171511</v>
      </c>
      <c r="L229" s="153">
        <v>51.394677593896802</v>
      </c>
      <c r="M229" s="153">
        <v>49.379547297369356</v>
      </c>
      <c r="N229" s="153">
        <v>47.458063193067339</v>
      </c>
      <c r="O229" s="153">
        <v>45.633335861583973</v>
      </c>
      <c r="P229" s="153">
        <v>43.918971442146358</v>
      </c>
      <c r="Q229" s="153">
        <v>42.331199963640309</v>
      </c>
      <c r="R229" s="153">
        <v>40.886251454951662</v>
      </c>
      <c r="S229" s="153">
        <v>39.600355944966211</v>
      </c>
      <c r="T229" s="153">
        <v>38.474713245794177</v>
      </c>
      <c r="U229" s="153">
        <v>37.45040230244404</v>
      </c>
      <c r="V229" s="153">
        <v>36.453471843148705</v>
      </c>
      <c r="W229" s="153">
        <v>35.409970596141157</v>
      </c>
      <c r="X229" s="153">
        <v>34.245947289654389</v>
      </c>
      <c r="Y229" s="153">
        <v>32.915574507042599</v>
      </c>
      <c r="Z229" s="153">
        <v>31.485520252145449</v>
      </c>
      <c r="AA229" s="153">
        <v>30.050576383923676</v>
      </c>
      <c r="AB229" s="153">
        <v>28.705534761338296</v>
      </c>
      <c r="AC229" s="153">
        <v>27.545187243350053</v>
      </c>
      <c r="AD229" s="153">
        <v>26.602457636602146</v>
      </c>
      <c r="AE229" s="153">
        <v>25.70998456958262</v>
      </c>
      <c r="AF229" s="153">
        <v>24.827286742927104</v>
      </c>
      <c r="AG229" s="153">
        <v>23.961069888387581</v>
      </c>
      <c r="AH229" s="153">
        <v>23.118039737715907</v>
      </c>
      <c r="AI229" s="153">
        <v>22.304581186964572</v>
      </c>
      <c r="AJ229" s="153">
        <v>21.525795789387512</v>
      </c>
      <c r="AK229" s="153">
        <v>20.786464262539031</v>
      </c>
      <c r="AL229" s="153">
        <v>20.091367323973589</v>
      </c>
      <c r="AM229" s="153">
        <v>19.445285691245488</v>
      </c>
    </row>
    <row r="230" spans="2:39" ht="14.25" customHeight="1" outlineLevel="1" x14ac:dyDescent="0.25">
      <c r="B230" s="84" t="str">
        <f t="shared" ref="B230:C230" si="218">+B148</f>
        <v>RoRo</v>
      </c>
      <c r="C230" s="84" t="str">
        <f t="shared" si="218"/>
        <v>(DWT) &gt;15,000</v>
      </c>
      <c r="D230" s="153">
        <v>34.947007219766803</v>
      </c>
      <c r="E230" s="153">
        <v>33.754206213716081</v>
      </c>
      <c r="F230" s="153">
        <v>32.416173503147263</v>
      </c>
      <c r="G230" s="153">
        <v>31.656441849646164</v>
      </c>
      <c r="H230" s="153">
        <v>30.432236955937022</v>
      </c>
      <c r="I230" s="153">
        <v>29.272408366819633</v>
      </c>
      <c r="J230" s="153">
        <v>28.115005485970034</v>
      </c>
      <c r="K230" s="153">
        <v>27.004130978491506</v>
      </c>
      <c r="L230" s="153">
        <v>25.940030488063027</v>
      </c>
      <c r="M230" s="153">
        <v>24.922949658363478</v>
      </c>
      <c r="N230" s="153">
        <v>23.953134133071774</v>
      </c>
      <c r="O230" s="153">
        <v>23.032153891010655</v>
      </c>
      <c r="P230" s="153">
        <v>22.166876251577747</v>
      </c>
      <c r="Q230" s="153">
        <v>21.365492869314547</v>
      </c>
      <c r="R230" s="153">
        <v>20.636195398762542</v>
      </c>
      <c r="S230" s="153">
        <v>19.987175494463209</v>
      </c>
      <c r="T230" s="153">
        <v>19.419038728125063</v>
      </c>
      <c r="U230" s="153">
        <v>18.902046340125054</v>
      </c>
      <c r="V230" s="153">
        <v>18.39887348800718</v>
      </c>
      <c r="W230" s="153">
        <v>17.872195329315474</v>
      </c>
      <c r="X230" s="153">
        <v>17.284687021593967</v>
      </c>
      <c r="Y230" s="153">
        <v>16.613218454087335</v>
      </c>
      <c r="Z230" s="153">
        <v>15.891438442843107</v>
      </c>
      <c r="AA230" s="153">
        <v>15.167190535609379</v>
      </c>
      <c r="AB230" s="153">
        <v>14.488318280134392</v>
      </c>
      <c r="AC230" s="153">
        <v>13.902665224166245</v>
      </c>
      <c r="AD230" s="153">
        <v>13.426848741100217</v>
      </c>
      <c r="AE230" s="153">
        <v>12.976397845169101</v>
      </c>
      <c r="AF230" s="153">
        <v>12.53088072925066</v>
      </c>
      <c r="AG230" s="153">
        <v>12.093681924472136</v>
      </c>
      <c r="AH230" s="153">
        <v>11.66818596196071</v>
      </c>
      <c r="AI230" s="153">
        <v>11.257615439970101</v>
      </c>
      <c r="AJ230" s="153">
        <v>10.864545225259652</v>
      </c>
      <c r="AK230" s="153">
        <v>10.491388251715117</v>
      </c>
      <c r="AL230" s="153">
        <v>10.140557453222316</v>
      </c>
      <c r="AM230" s="153">
        <v>9.8144657636670019</v>
      </c>
    </row>
    <row r="231" spans="2:39" ht="14.25" customHeight="1" outlineLevel="1" x14ac:dyDescent="0.25">
      <c r="B231" s="84" t="str">
        <f t="shared" ref="B231:C231" si="219">+B149</f>
        <v>Vehicle Carrier</v>
      </c>
      <c r="C231" s="84" t="str">
        <f t="shared" si="219"/>
        <v>(GT) 0 - 29,999</v>
      </c>
      <c r="D231" s="153">
        <v>162.32046617925252</v>
      </c>
      <c r="E231" s="153">
        <v>158.84020714698221</v>
      </c>
      <c r="F231" s="153">
        <v>167.15472469712569</v>
      </c>
      <c r="G231" s="153">
        <v>166.2483400492745</v>
      </c>
      <c r="H231" s="153">
        <v>159.81925264817045</v>
      </c>
      <c r="I231" s="153">
        <v>153.72824663434665</v>
      </c>
      <c r="J231" s="153">
        <v>147.6499795750421</v>
      </c>
      <c r="K231" s="153">
        <v>141.81606293499416</v>
      </c>
      <c r="L231" s="153">
        <v>136.22778674717836</v>
      </c>
      <c r="M231" s="153">
        <v>130.88644104456969</v>
      </c>
      <c r="N231" s="153">
        <v>125.79331586014335</v>
      </c>
      <c r="O231" s="153">
        <v>120.95665616263057</v>
      </c>
      <c r="P231" s="153">
        <v>116.41252666378473</v>
      </c>
      <c r="Q231" s="153">
        <v>112.2039470111154</v>
      </c>
      <c r="R231" s="153">
        <v>108.3739368521322</v>
      </c>
      <c r="S231" s="153">
        <v>104.96551583434467</v>
      </c>
      <c r="T231" s="153">
        <v>101.98186420434523</v>
      </c>
      <c r="U231" s="153">
        <v>99.266804605059519</v>
      </c>
      <c r="V231" s="153">
        <v>96.624320278496114</v>
      </c>
      <c r="W231" s="153">
        <v>93.85839446666381</v>
      </c>
      <c r="X231" s="153">
        <v>90.773010411571377</v>
      </c>
      <c r="Y231" s="153">
        <v>87.24669702254819</v>
      </c>
      <c r="Z231" s="153">
        <v>83.456165878207301</v>
      </c>
      <c r="AA231" s="153">
        <v>79.652674224482055</v>
      </c>
      <c r="AB231" s="153">
        <v>76.087479307306452</v>
      </c>
      <c r="AC231" s="153">
        <v>73.011838372613795</v>
      </c>
      <c r="AD231" s="153">
        <v>70.513019937695631</v>
      </c>
      <c r="AE231" s="153">
        <v>68.1474125179504</v>
      </c>
      <c r="AF231" s="153">
        <v>65.807715550844506</v>
      </c>
      <c r="AG231" s="153">
        <v>63.511703386521972</v>
      </c>
      <c r="AH231" s="153">
        <v>61.277150375126482</v>
      </c>
      <c r="AI231" s="153">
        <v>59.120980453115308</v>
      </c>
      <c r="AJ231" s="153">
        <v>57.05671590219724</v>
      </c>
      <c r="AK231" s="153">
        <v>55.097028590393954</v>
      </c>
      <c r="AL231" s="153">
        <v>53.254590385727518</v>
      </c>
      <c r="AM231" s="153">
        <v>51.542073156219601</v>
      </c>
    </row>
    <row r="232" spans="2:39" ht="14.25" customHeight="1" outlineLevel="1" x14ac:dyDescent="0.25">
      <c r="B232" s="84" t="str">
        <f t="shared" ref="B232:C232" si="220">+B150</f>
        <v>Vehicle Carrier</v>
      </c>
      <c r="C232" s="84" t="str">
        <f t="shared" si="220"/>
        <v>(GT) 30,000 - 49,999</v>
      </c>
      <c r="D232" s="153">
        <v>80.209284751810856</v>
      </c>
      <c r="E232" s="153">
        <v>85.238488155230911</v>
      </c>
      <c r="F232" s="153">
        <v>83.16438307615816</v>
      </c>
      <c r="G232" s="153">
        <v>81.033378340180647</v>
      </c>
      <c r="H232" s="153">
        <v>77.899688875363466</v>
      </c>
      <c r="I232" s="153">
        <v>74.930788285774383</v>
      </c>
      <c r="J232" s="153">
        <v>71.968096964325412</v>
      </c>
      <c r="K232" s="153">
        <v>69.124507824379933</v>
      </c>
      <c r="L232" s="153">
        <v>66.400649658563168</v>
      </c>
      <c r="M232" s="153">
        <v>63.797151259500048</v>
      </c>
      <c r="N232" s="153">
        <v>61.314641419815651</v>
      </c>
      <c r="O232" s="153">
        <v>58.957138932542136</v>
      </c>
      <c r="P232" s="153">
        <v>56.742222592339211</v>
      </c>
      <c r="Q232" s="153">
        <v>54.690861194273765</v>
      </c>
      <c r="R232" s="153">
        <v>52.824023533412714</v>
      </c>
      <c r="S232" s="153">
        <v>51.162678404822927</v>
      </c>
      <c r="T232" s="153">
        <v>49.708375936014022</v>
      </c>
      <c r="U232" s="153">
        <v>48.384991584267418</v>
      </c>
      <c r="V232" s="153">
        <v>47.096982139307279</v>
      </c>
      <c r="W232" s="153">
        <v>45.748804390857899</v>
      </c>
      <c r="X232" s="153">
        <v>44.244915128643541</v>
      </c>
      <c r="Y232" s="153">
        <v>42.526106466168663</v>
      </c>
      <c r="Z232" s="153">
        <v>40.678511812059199</v>
      </c>
      <c r="AA232" s="153">
        <v>38.824599898721075</v>
      </c>
      <c r="AB232" s="153">
        <v>37.086839458560569</v>
      </c>
      <c r="AC232" s="153">
        <v>35.587699223983634</v>
      </c>
      <c r="AD232" s="153">
        <v>34.369715937172309</v>
      </c>
      <c r="AE232" s="153">
        <v>33.216662854105508</v>
      </c>
      <c r="AF232" s="153">
        <v>32.076239139314303</v>
      </c>
      <c r="AG232" s="153">
        <v>30.957108432023869</v>
      </c>
      <c r="AH232" s="153">
        <v>29.867934371459224</v>
      </c>
      <c r="AI232" s="153">
        <v>28.816966085073545</v>
      </c>
      <c r="AJ232" s="153">
        <v>27.810794653231348</v>
      </c>
      <c r="AK232" s="153">
        <v>26.855596644524972</v>
      </c>
      <c r="AL232" s="153">
        <v>25.957548627546952</v>
      </c>
      <c r="AM232" s="153">
        <v>25.122827170889629</v>
      </c>
    </row>
    <row r="233" spans="2:39" ht="14.25" customHeight="1" outlineLevel="1" x14ac:dyDescent="0.25">
      <c r="B233" s="84" t="str">
        <f t="shared" ref="B233:C233" si="221">+B151</f>
        <v>Vehicle Carrier</v>
      </c>
      <c r="C233" s="84" t="str">
        <f t="shared" si="221"/>
        <v>(GT) &gt;50,000</v>
      </c>
      <c r="D233" s="153">
        <v>67.13307751498013</v>
      </c>
      <c r="E233" s="153">
        <v>67.555817753172846</v>
      </c>
      <c r="F233" s="153">
        <v>68.57833094852424</v>
      </c>
      <c r="G233" s="153">
        <v>65.569770394673512</v>
      </c>
      <c r="H233" s="153">
        <v>63.034083213600077</v>
      </c>
      <c r="I233" s="153">
        <v>60.631738229700531</v>
      </c>
      <c r="J233" s="153">
        <v>58.234417598661572</v>
      </c>
      <c r="K233" s="153">
        <v>55.933470867546959</v>
      </c>
      <c r="L233" s="153">
        <v>53.729406836420395</v>
      </c>
      <c r="M233" s="153">
        <v>51.622734305345368</v>
      </c>
      <c r="N233" s="153">
        <v>49.613962074385455</v>
      </c>
      <c r="O233" s="153">
        <v>47.706342029884034</v>
      </c>
      <c r="P233" s="153">
        <v>45.914098403303022</v>
      </c>
      <c r="Q233" s="153">
        <v>44.254198512384228</v>
      </c>
      <c r="R233" s="153">
        <v>42.743609674869447</v>
      </c>
      <c r="S233" s="153">
        <v>41.399299208500473</v>
      </c>
      <c r="T233" s="153">
        <v>40.222521429794405</v>
      </c>
      <c r="U233" s="153">
        <v>39.151678650370236</v>
      </c>
      <c r="V233" s="153">
        <v>38.109460180622321</v>
      </c>
      <c r="W233" s="153">
        <v>37.018555330945084</v>
      </c>
      <c r="X233" s="153">
        <v>35.801653411732921</v>
      </c>
      <c r="Y233" s="153">
        <v>34.410845183576285</v>
      </c>
      <c r="Z233" s="153">
        <v>32.915827207850185</v>
      </c>
      <c r="AA233" s="153">
        <v>31.415697496125521</v>
      </c>
      <c r="AB233" s="153">
        <v>30.009554059973471</v>
      </c>
      <c r="AC233" s="153">
        <v>28.796494910964928</v>
      </c>
      <c r="AD233" s="153">
        <v>27.810939500384592</v>
      </c>
      <c r="AE233" s="153">
        <v>26.877923656072056</v>
      </c>
      <c r="AF233" s="153">
        <v>25.955127116384642</v>
      </c>
      <c r="AG233" s="153">
        <v>25.04956023738071</v>
      </c>
      <c r="AH233" s="153">
        <v>24.168233375118497</v>
      </c>
      <c r="AI233" s="153">
        <v>23.317821475208579</v>
      </c>
      <c r="AJ233" s="153">
        <v>22.503657841469774</v>
      </c>
      <c r="AK233" s="153">
        <v>21.730740367272972</v>
      </c>
      <c r="AL233" s="153">
        <v>21.004066945989209</v>
      </c>
      <c r="AM233" s="153">
        <v>20.328635470989372</v>
      </c>
    </row>
    <row r="234" spans="2:39" ht="14.25" customHeight="1" outlineLevel="1" x14ac:dyDescent="0.25">
      <c r="B234" s="84" t="str">
        <f t="shared" ref="B234:C234" si="222">+B152</f>
        <v>Offshore</v>
      </c>
      <c r="C234" s="84" t="str">
        <f t="shared" si="222"/>
        <v>(GT) 0-+</v>
      </c>
      <c r="D234" s="153">
        <v>222.90150763332261</v>
      </c>
      <c r="E234" s="153">
        <v>238.73073219348157</v>
      </c>
      <c r="F234" s="153">
        <v>225.87193004556323</v>
      </c>
      <c r="G234" s="153">
        <v>214.04889119522554</v>
      </c>
      <c r="H234" s="153">
        <v>205.77128054843263</v>
      </c>
      <c r="I234" s="153">
        <v>197.9289581340494</v>
      </c>
      <c r="J234" s="153">
        <v>190.10303744186695</v>
      </c>
      <c r="K234" s="153">
        <v>182.59172401908319</v>
      </c>
      <c r="L234" s="153">
        <v>175.39667881538296</v>
      </c>
      <c r="M234" s="153">
        <v>168.51956278045051</v>
      </c>
      <c r="N234" s="153">
        <v>161.96203686397027</v>
      </c>
      <c r="O234" s="153">
        <v>155.73471666916774</v>
      </c>
      <c r="P234" s="153">
        <v>149.88403641342998</v>
      </c>
      <c r="Q234" s="153">
        <v>144.46538496768528</v>
      </c>
      <c r="R234" s="153">
        <v>139.53415120286201</v>
      </c>
      <c r="S234" s="153">
        <v>135.14572398988844</v>
      </c>
      <c r="T234" s="153">
        <v>131.30419797570437</v>
      </c>
      <c r="U234" s="153">
        <v>127.80849091129812</v>
      </c>
      <c r="V234" s="153">
        <v>124.40622632366967</v>
      </c>
      <c r="W234" s="153">
        <v>120.84502773981926</v>
      </c>
      <c r="X234" s="153">
        <v>116.87251868674709</v>
      </c>
      <c r="Y234" s="153">
        <v>112.33230210050282</v>
      </c>
      <c r="Z234" s="153">
        <v>107.45189855333564</v>
      </c>
      <c r="AA234" s="153">
        <v>102.55480802654371</v>
      </c>
      <c r="AB234" s="153">
        <v>97.964530501426111</v>
      </c>
      <c r="AC234" s="153">
        <v>94.00456595928101</v>
      </c>
      <c r="AD234" s="153">
        <v>90.787274796350346</v>
      </c>
      <c r="AE234" s="153">
        <v>87.741496143465227</v>
      </c>
      <c r="AF234" s="153">
        <v>84.729077845674027</v>
      </c>
      <c r="AG234" s="153">
        <v>81.772904822843699</v>
      </c>
      <c r="AH234" s="153">
        <v>78.895861994840772</v>
      </c>
      <c r="AI234" s="153">
        <v>76.119739352664652</v>
      </c>
      <c r="AJ234" s="153">
        <v>73.461947171842496</v>
      </c>
      <c r="AK234" s="153">
        <v>70.938800799033487</v>
      </c>
      <c r="AL234" s="153">
        <v>68.566615580897263</v>
      </c>
      <c r="AM234" s="153">
        <v>66.36170686409298</v>
      </c>
    </row>
    <row r="235" spans="2:39" ht="14.25" customHeight="1" outlineLevel="1" x14ac:dyDescent="0.25">
      <c r="B235" s="84" t="str">
        <f t="shared" ref="B235:C235" si="223">+B153</f>
        <v>Bulk Carrier</v>
      </c>
      <c r="C235" s="84" t="str">
        <f t="shared" si="223"/>
        <v>Default</v>
      </c>
      <c r="D235" s="154">
        <v>7.7</v>
      </c>
      <c r="E235" s="154">
        <v>7.7</v>
      </c>
      <c r="F235" s="154">
        <v>7.6</v>
      </c>
      <c r="G235" s="154">
        <v>7.5</v>
      </c>
      <c r="H235" s="154">
        <v>7.2</v>
      </c>
      <c r="I235" s="154">
        <v>6.9</v>
      </c>
      <c r="J235" s="154">
        <v>6.6</v>
      </c>
      <c r="K235" s="154">
        <v>6.4</v>
      </c>
      <c r="L235" s="154">
        <v>6.1</v>
      </c>
      <c r="M235" s="154">
        <v>5.9</v>
      </c>
      <c r="N235" s="154">
        <v>5.6</v>
      </c>
      <c r="O235" s="154">
        <v>5.4</v>
      </c>
      <c r="P235" s="154">
        <v>5.3</v>
      </c>
      <c r="Q235" s="154">
        <v>5.0999999999999996</v>
      </c>
      <c r="R235" s="154">
        <v>4.9000000000000004</v>
      </c>
      <c r="S235" s="154">
        <v>4.8</v>
      </c>
      <c r="T235" s="154">
        <v>4.5999999999999996</v>
      </c>
      <c r="U235" s="154">
        <v>4.5</v>
      </c>
      <c r="V235" s="154">
        <v>4.4000000000000004</v>
      </c>
      <c r="W235" s="154">
        <v>4.2</v>
      </c>
      <c r="X235" s="154">
        <v>4.0999999999999996</v>
      </c>
      <c r="Y235" s="154">
        <v>3.9</v>
      </c>
      <c r="Z235" s="154">
        <v>3.8</v>
      </c>
      <c r="AA235" s="154">
        <v>3.6</v>
      </c>
      <c r="AB235" s="154">
        <v>3.5</v>
      </c>
      <c r="AC235" s="154">
        <v>3.3</v>
      </c>
      <c r="AD235" s="154">
        <v>3.2</v>
      </c>
      <c r="AE235" s="154">
        <v>3.1</v>
      </c>
      <c r="AF235" s="154">
        <v>3</v>
      </c>
      <c r="AG235" s="154">
        <v>2.9</v>
      </c>
      <c r="AH235" s="154">
        <v>2.8</v>
      </c>
      <c r="AI235" s="154">
        <v>2.7</v>
      </c>
      <c r="AJ235" s="154">
        <v>2.6</v>
      </c>
      <c r="AK235" s="154">
        <v>2.5</v>
      </c>
      <c r="AL235" s="154">
        <v>2.4</v>
      </c>
      <c r="AM235" s="154">
        <v>2.2999999999999998</v>
      </c>
    </row>
    <row r="236" spans="2:39" ht="14.25" customHeight="1" outlineLevel="1" x14ac:dyDescent="0.25">
      <c r="B236" s="84" t="str">
        <f t="shared" ref="B236:C236" si="224">+B154</f>
        <v>Chemical Tanker</v>
      </c>
      <c r="C236" s="84" t="str">
        <f t="shared" si="224"/>
        <v>Default</v>
      </c>
      <c r="D236" s="154">
        <v>20</v>
      </c>
      <c r="E236" s="154">
        <v>19.3</v>
      </c>
      <c r="F236" s="154">
        <v>18.5</v>
      </c>
      <c r="G236" s="154">
        <v>18.3</v>
      </c>
      <c r="H236" s="154">
        <v>17.5</v>
      </c>
      <c r="I236" s="154">
        <v>16.8</v>
      </c>
      <c r="J236" s="154">
        <v>16.100000000000001</v>
      </c>
      <c r="K236" s="154">
        <v>15.5</v>
      </c>
      <c r="L236" s="154">
        <v>14.8</v>
      </c>
      <c r="M236" s="154">
        <v>14.3</v>
      </c>
      <c r="N236" s="154">
        <v>13.7</v>
      </c>
      <c r="O236" s="154">
        <v>13.3</v>
      </c>
      <c r="P236" s="154">
        <v>12.8</v>
      </c>
      <c r="Q236" s="154">
        <v>12.4</v>
      </c>
      <c r="R236" s="154">
        <v>12</v>
      </c>
      <c r="S236" s="154">
        <v>11.6</v>
      </c>
      <c r="T236" s="154">
        <v>11.3</v>
      </c>
      <c r="U236" s="154">
        <v>10.9</v>
      </c>
      <c r="V236" s="154">
        <v>10.6</v>
      </c>
      <c r="W236" s="154">
        <v>10.3</v>
      </c>
      <c r="X236" s="154">
        <v>10</v>
      </c>
      <c r="Y236" s="154">
        <v>9.6</v>
      </c>
      <c r="Z236" s="154">
        <v>9.1999999999999993</v>
      </c>
      <c r="AA236" s="154">
        <v>8.8000000000000007</v>
      </c>
      <c r="AB236" s="154">
        <v>8.5</v>
      </c>
      <c r="AC236" s="154">
        <v>8.1</v>
      </c>
      <c r="AD236" s="154">
        <v>7.8</v>
      </c>
      <c r="AE236" s="154">
        <v>7.5</v>
      </c>
      <c r="AF236" s="154">
        <v>7.3</v>
      </c>
      <c r="AG236" s="154">
        <v>7</v>
      </c>
      <c r="AH236" s="154">
        <v>6.7</v>
      </c>
      <c r="AI236" s="154">
        <v>6.5</v>
      </c>
      <c r="AJ236" s="154">
        <v>6.3</v>
      </c>
      <c r="AK236" s="154">
        <v>6.1</v>
      </c>
      <c r="AL236" s="154">
        <v>5.9</v>
      </c>
      <c r="AM236" s="154">
        <v>5.7</v>
      </c>
    </row>
    <row r="237" spans="2:39" ht="14.25" customHeight="1" outlineLevel="1" x14ac:dyDescent="0.25">
      <c r="B237" s="84" t="str">
        <f t="shared" ref="B237:C237" si="225">+B155</f>
        <v>Container</v>
      </c>
      <c r="C237" s="84" t="str">
        <f t="shared" si="225"/>
        <v>Default</v>
      </c>
      <c r="D237" s="154">
        <v>17.100000000000001</v>
      </c>
      <c r="E237" s="154">
        <v>17.100000000000001</v>
      </c>
      <c r="F237" s="154">
        <v>16.5</v>
      </c>
      <c r="G237" s="154">
        <v>16</v>
      </c>
      <c r="H237" s="154">
        <v>15.3</v>
      </c>
      <c r="I237" s="154">
        <v>14.7</v>
      </c>
      <c r="J237" s="154">
        <v>14.1</v>
      </c>
      <c r="K237" s="154">
        <v>13.5</v>
      </c>
      <c r="L237" s="154">
        <v>13</v>
      </c>
      <c r="M237" s="154">
        <v>12.5</v>
      </c>
      <c r="N237" s="154">
        <v>12</v>
      </c>
      <c r="O237" s="154">
        <v>11.6</v>
      </c>
      <c r="P237" s="154">
        <v>11.2</v>
      </c>
      <c r="Q237" s="154">
        <v>10.9</v>
      </c>
      <c r="R237" s="154">
        <v>10.5</v>
      </c>
      <c r="S237" s="154">
        <v>10.199999999999999</v>
      </c>
      <c r="T237" s="154">
        <v>9.9</v>
      </c>
      <c r="U237" s="154">
        <v>9.6</v>
      </c>
      <c r="V237" s="154">
        <v>9.3000000000000007</v>
      </c>
      <c r="W237" s="154">
        <v>9</v>
      </c>
      <c r="X237" s="154">
        <v>8.8000000000000007</v>
      </c>
      <c r="Y237" s="154">
        <v>8.4</v>
      </c>
      <c r="Z237" s="154">
        <v>8.1</v>
      </c>
      <c r="AA237" s="154">
        <v>7.7</v>
      </c>
      <c r="AB237" s="154">
        <v>7.4</v>
      </c>
      <c r="AC237" s="154">
        <v>7.1</v>
      </c>
      <c r="AD237" s="154">
        <v>6.8</v>
      </c>
      <c r="AE237" s="154">
        <v>6.6</v>
      </c>
      <c r="AF237" s="154">
        <v>6.4</v>
      </c>
      <c r="AG237" s="154">
        <v>6.1</v>
      </c>
      <c r="AH237" s="154">
        <v>5.9</v>
      </c>
      <c r="AI237" s="154">
        <v>5.7</v>
      </c>
      <c r="AJ237" s="154">
        <v>5.5</v>
      </c>
      <c r="AK237" s="154">
        <v>5.3</v>
      </c>
      <c r="AL237" s="154">
        <v>5.0999999999999996</v>
      </c>
      <c r="AM237" s="154">
        <v>5</v>
      </c>
    </row>
    <row r="238" spans="2:39" ht="14.25" customHeight="1" outlineLevel="1" x14ac:dyDescent="0.25">
      <c r="B238" s="84" t="str">
        <f t="shared" ref="B238:C238" si="226">+B156</f>
        <v>General Cargo</v>
      </c>
      <c r="C238" s="84" t="str">
        <f t="shared" si="226"/>
        <v>Default</v>
      </c>
      <c r="D238" s="154">
        <v>26</v>
      </c>
      <c r="E238" s="154">
        <v>26</v>
      </c>
      <c r="F238" s="154">
        <v>24.8</v>
      </c>
      <c r="G238" s="154">
        <v>24.6</v>
      </c>
      <c r="H238" s="154">
        <v>23.5</v>
      </c>
      <c r="I238" s="154">
        <v>22.5</v>
      </c>
      <c r="J238" s="154">
        <v>21.6</v>
      </c>
      <c r="K238" s="154">
        <v>20.7</v>
      </c>
      <c r="L238" s="154">
        <v>19.899999999999999</v>
      </c>
      <c r="M238" s="154">
        <v>19.100000000000001</v>
      </c>
      <c r="N238" s="154">
        <v>18.399999999999999</v>
      </c>
      <c r="O238" s="154">
        <v>17.8</v>
      </c>
      <c r="P238" s="154">
        <v>17.2</v>
      </c>
      <c r="Q238" s="154">
        <v>16.7</v>
      </c>
      <c r="R238" s="154">
        <v>16.100000000000001</v>
      </c>
      <c r="S238" s="154">
        <v>15.6</v>
      </c>
      <c r="T238" s="154">
        <v>15.2</v>
      </c>
      <c r="U238" s="154">
        <v>14.7</v>
      </c>
      <c r="V238" s="154">
        <v>14.3</v>
      </c>
      <c r="W238" s="154">
        <v>13.8</v>
      </c>
      <c r="X238" s="154">
        <v>13.4</v>
      </c>
      <c r="Y238" s="154">
        <v>12.9</v>
      </c>
      <c r="Z238" s="154">
        <v>12.4</v>
      </c>
      <c r="AA238" s="154">
        <v>11.9</v>
      </c>
      <c r="AB238" s="154">
        <v>11.4</v>
      </c>
      <c r="AC238" s="154">
        <v>10.9</v>
      </c>
      <c r="AD238" s="154">
        <v>10.5</v>
      </c>
      <c r="AE238" s="154">
        <v>10.1</v>
      </c>
      <c r="AF238" s="154">
        <v>9.6999999999999993</v>
      </c>
      <c r="AG238" s="154">
        <v>9.4</v>
      </c>
      <c r="AH238" s="154">
        <v>9</v>
      </c>
      <c r="AI238" s="154">
        <v>8.6999999999999993</v>
      </c>
      <c r="AJ238" s="154">
        <v>8.4</v>
      </c>
      <c r="AK238" s="154">
        <v>8.1999999999999993</v>
      </c>
      <c r="AL238" s="154">
        <v>7.9</v>
      </c>
      <c r="AM238" s="154">
        <v>7.6</v>
      </c>
    </row>
    <row r="239" spans="2:39" ht="14.25" customHeight="1" outlineLevel="1" x14ac:dyDescent="0.25">
      <c r="B239" s="84" t="str">
        <f t="shared" ref="B239:C239" si="227">+B157</f>
        <v>Liquefied Gas Tanker</v>
      </c>
      <c r="C239" s="84" t="str">
        <f t="shared" si="227"/>
        <v>Default</v>
      </c>
      <c r="D239" s="154">
        <v>21.4</v>
      </c>
      <c r="E239" s="154">
        <v>20.8</v>
      </c>
      <c r="F239" s="154">
        <v>20.3</v>
      </c>
      <c r="G239" s="154">
        <v>19.899999999999999</v>
      </c>
      <c r="H239" s="154">
        <v>19</v>
      </c>
      <c r="I239" s="154">
        <v>18.2</v>
      </c>
      <c r="J239" s="154">
        <v>17.5</v>
      </c>
      <c r="K239" s="154">
        <v>16.8</v>
      </c>
      <c r="L239" s="154">
        <v>16.100000000000001</v>
      </c>
      <c r="M239" s="154">
        <v>15.5</v>
      </c>
      <c r="N239" s="154">
        <v>14.9</v>
      </c>
      <c r="O239" s="154">
        <v>14.4</v>
      </c>
      <c r="P239" s="154">
        <v>13.9</v>
      </c>
      <c r="Q239" s="154">
        <v>13.5</v>
      </c>
      <c r="R239" s="154">
        <v>13.1</v>
      </c>
      <c r="S239" s="154">
        <v>12.6</v>
      </c>
      <c r="T239" s="154">
        <v>12.3</v>
      </c>
      <c r="U239" s="154">
        <v>11.9</v>
      </c>
      <c r="V239" s="154">
        <v>11.5</v>
      </c>
      <c r="W239" s="154">
        <v>11.2</v>
      </c>
      <c r="X239" s="154">
        <v>10.9</v>
      </c>
      <c r="Y239" s="154">
        <v>10.4</v>
      </c>
      <c r="Z239" s="154">
        <v>10</v>
      </c>
      <c r="AA239" s="154">
        <v>9.6</v>
      </c>
      <c r="AB239" s="154">
        <v>9.1999999999999993</v>
      </c>
      <c r="AC239" s="154">
        <v>8.8000000000000007</v>
      </c>
      <c r="AD239" s="154">
        <v>8.5</v>
      </c>
      <c r="AE239" s="154">
        <v>8.1999999999999993</v>
      </c>
      <c r="AF239" s="154">
        <v>7.9</v>
      </c>
      <c r="AG239" s="154">
        <v>7.6</v>
      </c>
      <c r="AH239" s="154">
        <v>7.3</v>
      </c>
      <c r="AI239" s="154">
        <v>7.1</v>
      </c>
      <c r="AJ239" s="154">
        <v>6.8</v>
      </c>
      <c r="AK239" s="154">
        <v>6.6</v>
      </c>
      <c r="AL239" s="154">
        <v>6.4</v>
      </c>
      <c r="AM239" s="154">
        <v>6.2</v>
      </c>
    </row>
    <row r="240" spans="2:39" ht="14.25" customHeight="1" outlineLevel="1" x14ac:dyDescent="0.25">
      <c r="B240" s="84" t="str">
        <f t="shared" ref="B240:C240" si="228">+B158</f>
        <v>Oil Tanker</v>
      </c>
      <c r="C240" s="84" t="str">
        <f t="shared" si="228"/>
        <v>Default</v>
      </c>
      <c r="D240" s="154">
        <v>10.199999999999999</v>
      </c>
      <c r="E240" s="154">
        <v>9.9</v>
      </c>
      <c r="F240" s="154">
        <v>9.5</v>
      </c>
      <c r="G240" s="154">
        <v>9.4</v>
      </c>
      <c r="H240" s="154">
        <v>9</v>
      </c>
      <c r="I240" s="154">
        <v>8.6</v>
      </c>
      <c r="J240" s="154">
        <v>8.3000000000000007</v>
      </c>
      <c r="K240" s="154">
        <v>8</v>
      </c>
      <c r="L240" s="154">
        <v>7.6</v>
      </c>
      <c r="M240" s="154">
        <v>7.3</v>
      </c>
      <c r="N240" s="154">
        <v>7.1</v>
      </c>
      <c r="O240" s="154">
        <v>6.8</v>
      </c>
      <c r="P240" s="154">
        <v>6.6</v>
      </c>
      <c r="Q240" s="154">
        <v>6.4</v>
      </c>
      <c r="R240" s="154">
        <v>6.2</v>
      </c>
      <c r="S240" s="154">
        <v>6</v>
      </c>
      <c r="T240" s="154">
        <v>5.8</v>
      </c>
      <c r="U240" s="154">
        <v>5.6</v>
      </c>
      <c r="V240" s="154">
        <v>5.5</v>
      </c>
      <c r="W240" s="154">
        <v>5.3</v>
      </c>
      <c r="X240" s="154">
        <v>5.2</v>
      </c>
      <c r="Y240" s="154">
        <v>4.9000000000000004</v>
      </c>
      <c r="Z240" s="154">
        <v>4.7</v>
      </c>
      <c r="AA240" s="154">
        <v>4.5</v>
      </c>
      <c r="AB240" s="154">
        <v>4.4000000000000004</v>
      </c>
      <c r="AC240" s="154">
        <v>4.2</v>
      </c>
      <c r="AD240" s="154">
        <v>4</v>
      </c>
      <c r="AE240" s="154">
        <v>3.9</v>
      </c>
      <c r="AF240" s="154">
        <v>3.7</v>
      </c>
      <c r="AG240" s="154">
        <v>3.6</v>
      </c>
      <c r="AH240" s="154">
        <v>3.5</v>
      </c>
      <c r="AI240" s="154">
        <v>3.4</v>
      </c>
      <c r="AJ240" s="154">
        <v>3.2</v>
      </c>
      <c r="AK240" s="154">
        <v>3.1</v>
      </c>
      <c r="AL240" s="154">
        <v>3</v>
      </c>
      <c r="AM240" s="154">
        <v>2.9</v>
      </c>
    </row>
    <row r="241" spans="2:39" ht="14.25" customHeight="1" outlineLevel="1" x14ac:dyDescent="0.25">
      <c r="B241" s="84" t="str">
        <f t="shared" ref="B241:C241" si="229">+B159</f>
        <v>Other Liquids Tankers</v>
      </c>
      <c r="C241" s="84" t="str">
        <f t="shared" si="229"/>
        <v>Default</v>
      </c>
      <c r="D241" s="154">
        <v>22.1</v>
      </c>
      <c r="E241" s="154">
        <v>26.3</v>
      </c>
      <c r="F241" s="154">
        <v>24.2</v>
      </c>
      <c r="G241" s="154">
        <v>24.4</v>
      </c>
      <c r="H241" s="154">
        <v>23.4</v>
      </c>
      <c r="I241" s="154">
        <v>22.4</v>
      </c>
      <c r="J241" s="154">
        <v>21.5</v>
      </c>
      <c r="K241" s="154">
        <v>20.6</v>
      </c>
      <c r="L241" s="154">
        <v>19.8</v>
      </c>
      <c r="M241" s="154">
        <v>19</v>
      </c>
      <c r="N241" s="154">
        <v>18.3</v>
      </c>
      <c r="O241" s="154">
        <v>17.7</v>
      </c>
      <c r="P241" s="154">
        <v>17.100000000000001</v>
      </c>
      <c r="Q241" s="154">
        <v>16.5</v>
      </c>
      <c r="R241" s="154">
        <v>16</v>
      </c>
      <c r="S241" s="154">
        <v>15.5</v>
      </c>
      <c r="T241" s="154">
        <v>15.1</v>
      </c>
      <c r="U241" s="154">
        <v>14.6</v>
      </c>
      <c r="V241" s="154">
        <v>14.2</v>
      </c>
      <c r="W241" s="154">
        <v>13.8</v>
      </c>
      <c r="X241" s="154">
        <v>13.4</v>
      </c>
      <c r="Y241" s="154">
        <v>12.8</v>
      </c>
      <c r="Z241" s="154">
        <v>12.3</v>
      </c>
      <c r="AA241" s="154">
        <v>11.8</v>
      </c>
      <c r="AB241" s="154">
        <v>11.3</v>
      </c>
      <c r="AC241" s="154">
        <v>10.8</v>
      </c>
      <c r="AD241" s="154">
        <v>10.4</v>
      </c>
      <c r="AE241" s="154">
        <v>10</v>
      </c>
      <c r="AF241" s="154">
        <v>9.6999999999999993</v>
      </c>
      <c r="AG241" s="154">
        <v>9.3000000000000007</v>
      </c>
      <c r="AH241" s="154">
        <v>9</v>
      </c>
      <c r="AI241" s="154">
        <v>8.6999999999999993</v>
      </c>
      <c r="AJ241" s="154">
        <v>8.4</v>
      </c>
      <c r="AK241" s="154">
        <v>8.1</v>
      </c>
      <c r="AL241" s="154">
        <v>7.8</v>
      </c>
      <c r="AM241" s="154">
        <v>7.6</v>
      </c>
    </row>
    <row r="242" spans="2:39" ht="14.25" customHeight="1" outlineLevel="1" x14ac:dyDescent="0.25">
      <c r="B242" s="84" t="str">
        <f t="shared" ref="B242:C242" si="230">+B160</f>
        <v>Ferry Passenger Only</v>
      </c>
      <c r="C242" s="84" t="str">
        <f t="shared" si="230"/>
        <v>Default</v>
      </c>
      <c r="D242" s="154">
        <v>139.80000000000001</v>
      </c>
      <c r="E242" s="154">
        <v>123.6</v>
      </c>
      <c r="F242" s="154">
        <v>106.8</v>
      </c>
      <c r="G242" s="154">
        <v>90</v>
      </c>
      <c r="H242" s="154">
        <v>86.2</v>
      </c>
      <c r="I242" s="154">
        <v>82.6</v>
      </c>
      <c r="J242" s="154">
        <v>79.2</v>
      </c>
      <c r="K242" s="154">
        <v>76.099999999999994</v>
      </c>
      <c r="L242" s="154">
        <v>73</v>
      </c>
      <c r="M242" s="154">
        <v>70.2</v>
      </c>
      <c r="N242" s="154">
        <v>67.5</v>
      </c>
      <c r="O242" s="154">
        <v>65.2</v>
      </c>
      <c r="P242" s="154">
        <v>63.1</v>
      </c>
      <c r="Q242" s="154">
        <v>61.1</v>
      </c>
      <c r="R242" s="154">
        <v>59.1</v>
      </c>
      <c r="S242" s="154">
        <v>57.3</v>
      </c>
      <c r="T242" s="154">
        <v>55.6</v>
      </c>
      <c r="U242" s="154">
        <v>53.9</v>
      </c>
      <c r="V242" s="154">
        <v>52.3</v>
      </c>
      <c r="W242" s="154">
        <v>50.8</v>
      </c>
      <c r="X242" s="154">
        <v>49.3</v>
      </c>
      <c r="Y242" s="154">
        <v>47.3</v>
      </c>
      <c r="Z242" s="154">
        <v>45.3</v>
      </c>
      <c r="AA242" s="154">
        <v>43.5</v>
      </c>
      <c r="AB242" s="154">
        <v>41.7</v>
      </c>
      <c r="AC242" s="154">
        <v>39.9</v>
      </c>
      <c r="AD242" s="154">
        <v>38.5</v>
      </c>
      <c r="AE242" s="154">
        <v>37.1</v>
      </c>
      <c r="AF242" s="154">
        <v>35.700000000000003</v>
      </c>
      <c r="AG242" s="154">
        <v>34.4</v>
      </c>
      <c r="AH242" s="154">
        <v>33.200000000000003</v>
      </c>
      <c r="AI242" s="154">
        <v>32</v>
      </c>
      <c r="AJ242" s="154">
        <v>31</v>
      </c>
      <c r="AK242" s="154">
        <v>29.9</v>
      </c>
      <c r="AL242" s="154">
        <v>28.9</v>
      </c>
      <c r="AM242" s="154">
        <v>27.9</v>
      </c>
    </row>
    <row r="243" spans="2:39" ht="14.25" customHeight="1" outlineLevel="1" x14ac:dyDescent="0.25">
      <c r="B243" s="84" t="str">
        <f t="shared" ref="B243:C243" si="231">+B161</f>
        <v>Cruise</v>
      </c>
      <c r="C243" s="84" t="str">
        <f t="shared" si="231"/>
        <v>Default</v>
      </c>
      <c r="D243" s="154">
        <v>13.6</v>
      </c>
      <c r="E243" s="154">
        <v>13.4</v>
      </c>
      <c r="F243" s="154">
        <v>12.9</v>
      </c>
      <c r="G243" s="154">
        <v>13</v>
      </c>
      <c r="H243" s="154">
        <v>12.4</v>
      </c>
      <c r="I243" s="154">
        <v>11.9</v>
      </c>
      <c r="J243" s="154">
        <v>11.4</v>
      </c>
      <c r="K243" s="154">
        <v>11</v>
      </c>
      <c r="L243" s="154">
        <v>10.5</v>
      </c>
      <c r="M243" s="154">
        <v>10.1</v>
      </c>
      <c r="N243" s="154">
        <v>9.6999999999999993</v>
      </c>
      <c r="O243" s="154">
        <v>9.4</v>
      </c>
      <c r="P243" s="154">
        <v>9.1</v>
      </c>
      <c r="Q243" s="154">
        <v>8.8000000000000007</v>
      </c>
      <c r="R243" s="154">
        <v>8.5</v>
      </c>
      <c r="S243" s="154">
        <v>8.3000000000000007</v>
      </c>
      <c r="T243" s="154">
        <v>8</v>
      </c>
      <c r="U243" s="154">
        <v>7.8</v>
      </c>
      <c r="V243" s="154">
        <v>7.5</v>
      </c>
      <c r="W243" s="154">
        <v>7.3</v>
      </c>
      <c r="X243" s="154">
        <v>7.1</v>
      </c>
      <c r="Y243" s="154">
        <v>6.8</v>
      </c>
      <c r="Z243" s="154">
        <v>6.5</v>
      </c>
      <c r="AA243" s="154">
        <v>6.3</v>
      </c>
      <c r="AB243" s="154">
        <v>6</v>
      </c>
      <c r="AC243" s="154">
        <v>5.8</v>
      </c>
      <c r="AD243" s="154">
        <v>5.5</v>
      </c>
      <c r="AE243" s="154">
        <v>5.3</v>
      </c>
      <c r="AF243" s="154">
        <v>5.0999999999999996</v>
      </c>
      <c r="AG243" s="154">
        <v>5</v>
      </c>
      <c r="AH243" s="154">
        <v>4.8</v>
      </c>
      <c r="AI243" s="154">
        <v>4.5999999999999996</v>
      </c>
      <c r="AJ243" s="154">
        <v>4.5</v>
      </c>
      <c r="AK243" s="154">
        <v>4.3</v>
      </c>
      <c r="AL243" s="154">
        <v>4.2</v>
      </c>
      <c r="AM243" s="154">
        <v>4</v>
      </c>
    </row>
    <row r="244" spans="2:39" ht="14.25" customHeight="1" outlineLevel="1" x14ac:dyDescent="0.25">
      <c r="B244" s="84" t="str">
        <f t="shared" ref="B244:C244" si="232">+B162</f>
        <v>Ferry RoRo and Passenger</v>
      </c>
      <c r="C244" s="84" t="str">
        <f t="shared" si="232"/>
        <v>Default</v>
      </c>
      <c r="D244" s="154">
        <v>124.3</v>
      </c>
      <c r="E244" s="154">
        <v>125.1</v>
      </c>
      <c r="F244" s="154">
        <v>120.3</v>
      </c>
      <c r="G244" s="154">
        <v>117.5</v>
      </c>
      <c r="H244" s="154">
        <v>112.5</v>
      </c>
      <c r="I244" s="154">
        <v>107.8</v>
      </c>
      <c r="J244" s="154">
        <v>103.4</v>
      </c>
      <c r="K244" s="154">
        <v>99.3</v>
      </c>
      <c r="L244" s="154">
        <v>95.3</v>
      </c>
      <c r="M244" s="154">
        <v>91.6</v>
      </c>
      <c r="N244" s="154">
        <v>88.1</v>
      </c>
      <c r="O244" s="154">
        <v>85.1</v>
      </c>
      <c r="P244" s="154">
        <v>82.4</v>
      </c>
      <c r="Q244" s="154">
        <v>79.7</v>
      </c>
      <c r="R244" s="154">
        <v>77.2</v>
      </c>
      <c r="S244" s="154">
        <v>74.8</v>
      </c>
      <c r="T244" s="154">
        <v>72.5</v>
      </c>
      <c r="U244" s="154">
        <v>70.3</v>
      </c>
      <c r="V244" s="154">
        <v>68.2</v>
      </c>
      <c r="W244" s="154">
        <v>66.2</v>
      </c>
      <c r="X244" s="154">
        <v>64.3</v>
      </c>
      <c r="Y244" s="154">
        <v>61.7</v>
      </c>
      <c r="Z244" s="154">
        <v>59.2</v>
      </c>
      <c r="AA244" s="154">
        <v>56.7</v>
      </c>
      <c r="AB244" s="154">
        <v>54.4</v>
      </c>
      <c r="AC244" s="154">
        <v>52.1</v>
      </c>
      <c r="AD244" s="154">
        <v>50.2</v>
      </c>
      <c r="AE244" s="154">
        <v>48.4</v>
      </c>
      <c r="AF244" s="154">
        <v>46.6</v>
      </c>
      <c r="AG244" s="154">
        <v>44.9</v>
      </c>
      <c r="AH244" s="154">
        <v>43.3</v>
      </c>
      <c r="AI244" s="154">
        <v>41.8</v>
      </c>
      <c r="AJ244" s="154">
        <v>40.4</v>
      </c>
      <c r="AK244" s="154">
        <v>39</v>
      </c>
      <c r="AL244" s="154">
        <v>37.700000000000003</v>
      </c>
      <c r="AM244" s="154">
        <v>36.4</v>
      </c>
    </row>
    <row r="245" spans="2:39" ht="14.25" customHeight="1" outlineLevel="1" x14ac:dyDescent="0.25">
      <c r="B245" s="84" t="str">
        <f t="shared" ref="B245:C245" si="233">+B163</f>
        <v>Refrigerated Bulk</v>
      </c>
      <c r="C245" s="84" t="str">
        <f t="shared" si="233"/>
        <v>Default</v>
      </c>
      <c r="D245" s="154">
        <v>63.9</v>
      </c>
      <c r="E245" s="154">
        <v>66.099999999999994</v>
      </c>
      <c r="F245" s="154">
        <v>65.7</v>
      </c>
      <c r="G245" s="154">
        <v>65</v>
      </c>
      <c r="H245" s="154">
        <v>62.3</v>
      </c>
      <c r="I245" s="154">
        <v>59.7</v>
      </c>
      <c r="J245" s="154">
        <v>57.2</v>
      </c>
      <c r="K245" s="154">
        <v>54.9</v>
      </c>
      <c r="L245" s="154">
        <v>52.8</v>
      </c>
      <c r="M245" s="154">
        <v>50.7</v>
      </c>
      <c r="N245" s="154">
        <v>48.7</v>
      </c>
      <c r="O245" s="154">
        <v>47.1</v>
      </c>
      <c r="P245" s="154">
        <v>45.6</v>
      </c>
      <c r="Q245" s="154">
        <v>44.1</v>
      </c>
      <c r="R245" s="154">
        <v>42.7</v>
      </c>
      <c r="S245" s="154">
        <v>41.4</v>
      </c>
      <c r="T245" s="154">
        <v>40.1</v>
      </c>
      <c r="U245" s="154">
        <v>38.9</v>
      </c>
      <c r="V245" s="154">
        <v>37.799999999999997</v>
      </c>
      <c r="W245" s="154">
        <v>36.700000000000003</v>
      </c>
      <c r="X245" s="154">
        <v>35.6</v>
      </c>
      <c r="Y245" s="154">
        <v>34.1</v>
      </c>
      <c r="Z245" s="154">
        <v>32.700000000000003</v>
      </c>
      <c r="AA245" s="154">
        <v>31.4</v>
      </c>
      <c r="AB245" s="154">
        <v>30.1</v>
      </c>
      <c r="AC245" s="154">
        <v>28.8</v>
      </c>
      <c r="AD245" s="154">
        <v>27.8</v>
      </c>
      <c r="AE245" s="154">
        <v>26.8</v>
      </c>
      <c r="AF245" s="154">
        <v>25.8</v>
      </c>
      <c r="AG245" s="154">
        <v>24.9</v>
      </c>
      <c r="AH245" s="154">
        <v>24</v>
      </c>
      <c r="AI245" s="154">
        <v>23.1</v>
      </c>
      <c r="AJ245" s="154">
        <v>22.4</v>
      </c>
      <c r="AK245" s="154">
        <v>21.6</v>
      </c>
      <c r="AL245" s="154">
        <v>20.9</v>
      </c>
      <c r="AM245" s="154">
        <v>20.2</v>
      </c>
    </row>
    <row r="246" spans="2:39" ht="14.25" customHeight="1" outlineLevel="1" x14ac:dyDescent="0.25">
      <c r="B246" s="84" t="str">
        <f t="shared" ref="B246:C246" si="234">+B164</f>
        <v>RoRo</v>
      </c>
      <c r="C246" s="84" t="str">
        <f t="shared" si="234"/>
        <v>Default</v>
      </c>
      <c r="D246" s="154">
        <v>48.3</v>
      </c>
      <c r="E246" s="154">
        <v>47.3</v>
      </c>
      <c r="F246" s="154">
        <v>45.5</v>
      </c>
      <c r="G246" s="154">
        <v>47.6</v>
      </c>
      <c r="H246" s="154">
        <v>45.6</v>
      </c>
      <c r="I246" s="154">
        <v>43.7</v>
      </c>
      <c r="J246" s="154">
        <v>41.9</v>
      </c>
      <c r="K246" s="154">
        <v>40.200000000000003</v>
      </c>
      <c r="L246" s="154">
        <v>38.6</v>
      </c>
      <c r="M246" s="154">
        <v>37.1</v>
      </c>
      <c r="N246" s="154">
        <v>35.700000000000003</v>
      </c>
      <c r="O246" s="154">
        <v>34.5</v>
      </c>
      <c r="P246" s="154">
        <v>33.4</v>
      </c>
      <c r="Q246" s="154">
        <v>32.299999999999997</v>
      </c>
      <c r="R246" s="154">
        <v>31.3</v>
      </c>
      <c r="S246" s="154">
        <v>30.3</v>
      </c>
      <c r="T246" s="154">
        <v>29.4</v>
      </c>
      <c r="U246" s="154">
        <v>28.5</v>
      </c>
      <c r="V246" s="154">
        <v>27.6</v>
      </c>
      <c r="W246" s="154">
        <v>26.8</v>
      </c>
      <c r="X246" s="154">
        <v>26.1</v>
      </c>
      <c r="Y246" s="154">
        <v>25</v>
      </c>
      <c r="Z246" s="154">
        <v>24</v>
      </c>
      <c r="AA246" s="154">
        <v>23</v>
      </c>
      <c r="AB246" s="154">
        <v>22</v>
      </c>
      <c r="AC246" s="154">
        <v>21.1</v>
      </c>
      <c r="AD246" s="154">
        <v>20.3</v>
      </c>
      <c r="AE246" s="154">
        <v>19.600000000000001</v>
      </c>
      <c r="AF246" s="154">
        <v>18.899999999999999</v>
      </c>
      <c r="AG246" s="154">
        <v>18.2</v>
      </c>
      <c r="AH246" s="154">
        <v>17.5</v>
      </c>
      <c r="AI246" s="154">
        <v>16.899999999999999</v>
      </c>
      <c r="AJ246" s="154">
        <v>16.399999999999999</v>
      </c>
      <c r="AK246" s="154">
        <v>15.8</v>
      </c>
      <c r="AL246" s="154">
        <v>15.3</v>
      </c>
      <c r="AM246" s="154">
        <v>14.8</v>
      </c>
    </row>
    <row r="247" spans="2:39" ht="14.25" customHeight="1" outlineLevel="1" x14ac:dyDescent="0.25">
      <c r="B247" s="84" t="str">
        <f t="shared" ref="B247:C247" si="235">+B165</f>
        <v>Vehicle Carrier</v>
      </c>
      <c r="C247" s="84" t="str">
        <f t="shared" si="235"/>
        <v>Default</v>
      </c>
      <c r="D247" s="154">
        <v>65.8</v>
      </c>
      <c r="E247" s="154">
        <v>66.8</v>
      </c>
      <c r="F247" s="154">
        <v>66.2</v>
      </c>
      <c r="G247" s="154">
        <v>64</v>
      </c>
      <c r="H247" s="154">
        <v>61.2</v>
      </c>
      <c r="I247" s="154">
        <v>58.7</v>
      </c>
      <c r="J247" s="154">
        <v>56.3</v>
      </c>
      <c r="K247" s="154">
        <v>54</v>
      </c>
      <c r="L247" s="154">
        <v>51.9</v>
      </c>
      <c r="M247" s="154">
        <v>49.9</v>
      </c>
      <c r="N247" s="154">
        <v>47.9</v>
      </c>
      <c r="O247" s="154">
        <v>46.3</v>
      </c>
      <c r="P247" s="154">
        <v>44.8</v>
      </c>
      <c r="Q247" s="154">
        <v>43.4</v>
      </c>
      <c r="R247" s="154">
        <v>42</v>
      </c>
      <c r="S247" s="154">
        <v>40.700000000000003</v>
      </c>
      <c r="T247" s="154">
        <v>39.5</v>
      </c>
      <c r="U247" s="154">
        <v>38.299999999999997</v>
      </c>
      <c r="V247" s="154">
        <v>37.1</v>
      </c>
      <c r="W247" s="154">
        <v>36.1</v>
      </c>
      <c r="X247" s="154">
        <v>35</v>
      </c>
      <c r="Y247" s="154">
        <v>33.6</v>
      </c>
      <c r="Z247" s="154">
        <v>32.200000000000003</v>
      </c>
      <c r="AA247" s="154">
        <v>30.9</v>
      </c>
      <c r="AB247" s="154">
        <v>29.6</v>
      </c>
      <c r="AC247" s="154">
        <v>28.4</v>
      </c>
      <c r="AD247" s="154">
        <v>27.3</v>
      </c>
      <c r="AE247" s="154">
        <v>26.3</v>
      </c>
      <c r="AF247" s="154">
        <v>25.4</v>
      </c>
      <c r="AG247" s="154">
        <v>24.5</v>
      </c>
      <c r="AH247" s="154">
        <v>23.6</v>
      </c>
      <c r="AI247" s="154">
        <v>22.8</v>
      </c>
      <c r="AJ247" s="154">
        <v>22</v>
      </c>
      <c r="AK247" s="154">
        <v>21.2</v>
      </c>
      <c r="AL247" s="154">
        <v>20.5</v>
      </c>
      <c r="AM247" s="154">
        <v>19.8</v>
      </c>
    </row>
    <row r="248" spans="2:39" ht="14.25" customHeight="1" outlineLevel="1" x14ac:dyDescent="0.25">
      <c r="B248" s="84" t="str">
        <f t="shared" ref="B248:C248" si="236">+B166</f>
        <v>Offshore</v>
      </c>
      <c r="C248" s="84" t="str">
        <f t="shared" si="236"/>
        <v>Default</v>
      </c>
      <c r="D248" s="154">
        <v>120.8</v>
      </c>
      <c r="E248" s="154">
        <v>130.69999999999999</v>
      </c>
      <c r="F248" s="154">
        <v>120.5</v>
      </c>
      <c r="G248" s="154">
        <v>123.7</v>
      </c>
      <c r="H248" s="154">
        <v>118.4</v>
      </c>
      <c r="I248" s="154">
        <v>113.5</v>
      </c>
      <c r="J248" s="154">
        <v>108.9</v>
      </c>
      <c r="K248" s="154">
        <v>104.5</v>
      </c>
      <c r="L248" s="154">
        <v>100.3</v>
      </c>
      <c r="M248" s="154">
        <v>96.4</v>
      </c>
      <c r="N248" s="154">
        <v>92.7</v>
      </c>
      <c r="O248" s="154">
        <v>89.6</v>
      </c>
      <c r="P248" s="154">
        <v>86.7</v>
      </c>
      <c r="Q248" s="154">
        <v>83.9</v>
      </c>
      <c r="R248" s="154">
        <v>81.3</v>
      </c>
      <c r="S248" s="154">
        <v>78.7</v>
      </c>
      <c r="T248" s="154">
        <v>76.3</v>
      </c>
      <c r="U248" s="154">
        <v>74</v>
      </c>
      <c r="V248" s="154">
        <v>71.8</v>
      </c>
      <c r="W248" s="154">
        <v>69.7</v>
      </c>
      <c r="X248" s="154">
        <v>67.7</v>
      </c>
      <c r="Y248" s="154">
        <v>64.900000000000006</v>
      </c>
      <c r="Z248" s="154">
        <v>62.3</v>
      </c>
      <c r="AA248" s="154">
        <v>59.7</v>
      </c>
      <c r="AB248" s="154">
        <v>57.2</v>
      </c>
      <c r="AC248" s="154">
        <v>54.9</v>
      </c>
      <c r="AD248" s="154">
        <v>52.9</v>
      </c>
      <c r="AE248" s="154">
        <v>50.9</v>
      </c>
      <c r="AF248" s="154">
        <v>49.1</v>
      </c>
      <c r="AG248" s="154">
        <v>47.3</v>
      </c>
      <c r="AH248" s="154">
        <v>45.6</v>
      </c>
      <c r="AI248" s="154">
        <v>44</v>
      </c>
      <c r="AJ248" s="154">
        <v>42.5</v>
      </c>
      <c r="AK248" s="154">
        <v>41.1</v>
      </c>
      <c r="AL248" s="154">
        <v>39.700000000000003</v>
      </c>
      <c r="AM248" s="154">
        <v>38.299999999999997</v>
      </c>
    </row>
    <row r="249" spans="2:39" ht="14.25" customHeight="1" x14ac:dyDescent="0.25"/>
    <row r="250" spans="2:39" ht="14.25" customHeight="1" x14ac:dyDescent="0.25">
      <c r="B250" s="135" t="s">
        <v>306</v>
      </c>
      <c r="C250" s="135"/>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row>
    <row r="251" spans="2:39" ht="14.25" customHeight="1" x14ac:dyDescent="0.25">
      <c r="B251" s="137" t="s">
        <v>304</v>
      </c>
      <c r="C251" s="137"/>
      <c r="D251" s="138">
        <v>2015</v>
      </c>
      <c r="E251" s="136">
        <v>2016</v>
      </c>
      <c r="F251" s="136">
        <v>2017</v>
      </c>
      <c r="G251" s="136">
        <v>2018</v>
      </c>
      <c r="H251" s="136">
        <v>2019</v>
      </c>
      <c r="I251" s="138">
        <v>2020</v>
      </c>
      <c r="J251" s="136">
        <v>2021</v>
      </c>
      <c r="K251" s="136">
        <v>2022</v>
      </c>
      <c r="L251" s="136">
        <v>2023</v>
      </c>
      <c r="M251" s="136">
        <v>2024</v>
      </c>
      <c r="N251" s="138">
        <v>2025</v>
      </c>
      <c r="O251" s="136">
        <v>2026</v>
      </c>
      <c r="P251" s="136">
        <v>2027</v>
      </c>
      <c r="Q251" s="136">
        <v>2028</v>
      </c>
      <c r="R251" s="136">
        <v>2029</v>
      </c>
      <c r="S251" s="138">
        <v>2030</v>
      </c>
      <c r="T251" s="136">
        <v>2031</v>
      </c>
      <c r="U251" s="136">
        <v>2032</v>
      </c>
      <c r="V251" s="136">
        <v>2033</v>
      </c>
      <c r="W251" s="136">
        <v>2034</v>
      </c>
      <c r="X251" s="138">
        <v>2035</v>
      </c>
      <c r="Y251" s="136">
        <v>2036</v>
      </c>
      <c r="Z251" s="136">
        <v>2037</v>
      </c>
      <c r="AA251" s="136">
        <v>2038</v>
      </c>
      <c r="AB251" s="136">
        <v>2039</v>
      </c>
      <c r="AC251" s="138">
        <v>2040</v>
      </c>
      <c r="AD251" s="136">
        <v>2041</v>
      </c>
      <c r="AE251" s="136">
        <v>2042</v>
      </c>
      <c r="AF251" s="136">
        <v>2043</v>
      </c>
      <c r="AG251" s="136">
        <v>2044</v>
      </c>
      <c r="AH251" s="138">
        <v>2045</v>
      </c>
      <c r="AI251" s="136">
        <v>2046</v>
      </c>
      <c r="AJ251" s="136">
        <v>2047</v>
      </c>
      <c r="AK251" s="136">
        <v>2048</v>
      </c>
      <c r="AL251" s="136">
        <v>2049</v>
      </c>
      <c r="AM251" s="138">
        <v>2050</v>
      </c>
    </row>
    <row r="252" spans="2:39" ht="14.25" customHeight="1" outlineLevel="1" x14ac:dyDescent="0.25">
      <c r="B252" s="84" t="str">
        <f t="shared" ref="B252:C252" si="237">+B170</f>
        <v>Bulk Carrier</v>
      </c>
      <c r="C252" s="84" t="str">
        <f t="shared" si="237"/>
        <v>(DWT) 0 - 9,999</v>
      </c>
    </row>
    <row r="253" spans="2:39" ht="14.25" customHeight="1" outlineLevel="1" x14ac:dyDescent="0.25">
      <c r="B253" s="84" t="str">
        <f t="shared" ref="B253:C253" si="238">+B171</f>
        <v>Bulk Carrier</v>
      </c>
      <c r="C253" s="84" t="str">
        <f t="shared" si="238"/>
        <v>(DWT) 10,000 - 34,999</v>
      </c>
    </row>
    <row r="254" spans="2:39" ht="14.25" customHeight="1" outlineLevel="1" x14ac:dyDescent="0.25">
      <c r="B254" s="84" t="str">
        <f t="shared" ref="B254:C254" si="239">+B172</f>
        <v>Bulk Carrier</v>
      </c>
      <c r="C254" s="84" t="str">
        <f t="shared" si="239"/>
        <v>(DWT) 35,000 - 59,999</v>
      </c>
    </row>
    <row r="255" spans="2:39" ht="14.25" customHeight="1" outlineLevel="1" x14ac:dyDescent="0.25">
      <c r="B255" s="84" t="str">
        <f t="shared" ref="B255:C255" si="240">+B173</f>
        <v>Bulk Carrier</v>
      </c>
      <c r="C255" s="84" t="str">
        <f t="shared" si="240"/>
        <v>(DWT) 60,000 - 99,999</v>
      </c>
      <c r="E255" s="157">
        <v>56487</v>
      </c>
    </row>
    <row r="256" spans="2:39" ht="14.25" customHeight="1" outlineLevel="1" x14ac:dyDescent="0.25">
      <c r="B256" s="84" t="str">
        <f t="shared" ref="B256:C256" si="241">+B174</f>
        <v>Bulk Carrier</v>
      </c>
      <c r="C256" s="84" t="str">
        <f t="shared" si="241"/>
        <v>(DWT) 100,000 - 199,999</v>
      </c>
      <c r="E256" s="157">
        <v>58268</v>
      </c>
    </row>
    <row r="257" spans="2:5" ht="14.25" customHeight="1" outlineLevel="1" x14ac:dyDescent="0.25">
      <c r="B257" s="84" t="str">
        <f t="shared" ref="B257:C257" si="242">+B175</f>
        <v>Bulk Carrier</v>
      </c>
      <c r="C257" s="84" t="str">
        <f t="shared" si="242"/>
        <v>(DWT) &gt;200,000</v>
      </c>
      <c r="E257" s="157">
        <v>57907</v>
      </c>
    </row>
    <row r="258" spans="2:5" ht="14.25" customHeight="1" outlineLevel="1" x14ac:dyDescent="0.25">
      <c r="B258" s="84" t="str">
        <f t="shared" ref="B258:C258" si="243">+B176</f>
        <v>Chemical Tanker</v>
      </c>
      <c r="C258" s="84" t="str">
        <f t="shared" si="243"/>
        <v>(DWT) 0 - 4,999</v>
      </c>
      <c r="E258" s="158">
        <v>59230</v>
      </c>
    </row>
    <row r="259" spans="2:5" ht="14.25" customHeight="1" outlineLevel="1" x14ac:dyDescent="0.25">
      <c r="B259" s="84" t="str">
        <f t="shared" ref="B259:C259" si="244">+B177</f>
        <v>Chemical Tanker</v>
      </c>
      <c r="C259" s="84" t="str">
        <f t="shared" si="244"/>
        <v>(DWT) 5,000 - 9,999</v>
      </c>
      <c r="E259" s="158">
        <v>61111</v>
      </c>
    </row>
    <row r="260" spans="2:5" ht="14.25" customHeight="1" outlineLevel="1" x14ac:dyDescent="0.25">
      <c r="B260" s="84" t="str">
        <f t="shared" ref="B260:C260" si="245">+B178</f>
        <v>Chemical Tanker</v>
      </c>
      <c r="C260" s="84" t="str">
        <f t="shared" si="245"/>
        <v>(DWT) 10,000 - 19,999</v>
      </c>
      <c r="E260" s="158">
        <v>62992</v>
      </c>
    </row>
    <row r="261" spans="2:5" ht="14.25" customHeight="1" outlineLevel="1" x14ac:dyDescent="0.25">
      <c r="B261" s="84" t="str">
        <f t="shared" ref="B261:C261" si="246">+B179</f>
        <v>Chemical Tanker</v>
      </c>
      <c r="C261" s="84" t="str">
        <f t="shared" si="246"/>
        <v>(DWT) 20,000 - 39,999</v>
      </c>
      <c r="E261" s="158">
        <v>64874</v>
      </c>
    </row>
    <row r="262" spans="2:5" ht="14.25" customHeight="1" outlineLevel="1" x14ac:dyDescent="0.25">
      <c r="B262" s="84" t="str">
        <f t="shared" ref="B262:C262" si="247">+B180</f>
        <v>Chemical Tanker</v>
      </c>
      <c r="C262" s="84" t="str">
        <f t="shared" si="247"/>
        <v>(DWT) &gt;40,000</v>
      </c>
      <c r="E262" s="158">
        <v>66755</v>
      </c>
    </row>
    <row r="263" spans="2:5" ht="14.25" customHeight="1" outlineLevel="1" x14ac:dyDescent="0.25">
      <c r="B263" s="84" t="str">
        <f t="shared" ref="B263:C263" si="248">+B181</f>
        <v>Container</v>
      </c>
      <c r="C263" s="84" t="str">
        <f t="shared" si="248"/>
        <v>(TEU) 0 - 999</v>
      </c>
      <c r="E263" s="158">
        <v>68636</v>
      </c>
    </row>
    <row r="264" spans="2:5" ht="14.25" customHeight="1" outlineLevel="1" x14ac:dyDescent="0.25">
      <c r="B264" s="84" t="str">
        <f t="shared" ref="B264:C264" si="249">+B182</f>
        <v>Container</v>
      </c>
      <c r="C264" s="84" t="str">
        <f t="shared" si="249"/>
        <v>(TEU) 1,000 - 1,999</v>
      </c>
      <c r="E264" s="158">
        <v>70517</v>
      </c>
    </row>
    <row r="265" spans="2:5" ht="14.25" customHeight="1" outlineLevel="1" x14ac:dyDescent="0.25">
      <c r="B265" s="84" t="str">
        <f t="shared" ref="B265:C265" si="250">+B183</f>
        <v>Container</v>
      </c>
      <c r="C265" s="84" t="str">
        <f t="shared" si="250"/>
        <v>(TEU) 2,000 - 2,999</v>
      </c>
      <c r="E265" s="158">
        <v>72399</v>
      </c>
    </row>
    <row r="266" spans="2:5" ht="14.25" customHeight="1" outlineLevel="1" x14ac:dyDescent="0.25">
      <c r="B266" s="84" t="str">
        <f t="shared" ref="B266:C266" si="251">+B184</f>
        <v>Container</v>
      </c>
      <c r="C266" s="84" t="str">
        <f t="shared" si="251"/>
        <v>(TEU) 3,000 - 4,999</v>
      </c>
      <c r="E266" s="158">
        <v>74280</v>
      </c>
    </row>
    <row r="267" spans="2:5" ht="14.25" customHeight="1" outlineLevel="1" x14ac:dyDescent="0.25">
      <c r="B267" s="84" t="str">
        <f t="shared" ref="B267:C267" si="252">+B185</f>
        <v>Container</v>
      </c>
      <c r="C267" s="84" t="str">
        <f t="shared" si="252"/>
        <v>(TEU) 5,000 - 7,999</v>
      </c>
      <c r="E267" s="158">
        <v>76161</v>
      </c>
    </row>
    <row r="268" spans="2:5" ht="14.25" customHeight="1" outlineLevel="1" x14ac:dyDescent="0.25">
      <c r="B268" s="84" t="str">
        <f t="shared" ref="B268:C268" si="253">+B186</f>
        <v>Container</v>
      </c>
      <c r="C268" s="84" t="str">
        <f t="shared" si="253"/>
        <v>(TEU) 8,000 - 11,999</v>
      </c>
      <c r="E268" s="158">
        <v>78042</v>
      </c>
    </row>
    <row r="269" spans="2:5" ht="14.25" customHeight="1" outlineLevel="1" x14ac:dyDescent="0.25">
      <c r="B269" s="84" t="str">
        <f t="shared" ref="B269:C269" si="254">+B187</f>
        <v>Container</v>
      </c>
      <c r="C269" s="84" t="str">
        <f t="shared" si="254"/>
        <v>(TEU) 12,000 - 14,499</v>
      </c>
      <c r="E269" s="158">
        <v>79923</v>
      </c>
    </row>
    <row r="270" spans="2:5" ht="14.25" customHeight="1" outlineLevel="1" x14ac:dyDescent="0.25">
      <c r="B270" s="84" t="str">
        <f t="shared" ref="B270:C270" si="255">+B188</f>
        <v>Container</v>
      </c>
      <c r="C270" s="84" t="str">
        <f t="shared" si="255"/>
        <v>(TEU) 14,500 - 19,999</v>
      </c>
      <c r="E270" s="158">
        <v>81805</v>
      </c>
    </row>
    <row r="271" spans="2:5" ht="14.25" customHeight="1" outlineLevel="1" x14ac:dyDescent="0.25">
      <c r="B271" s="84" t="str">
        <f t="shared" ref="B271:C271" si="256">+B189</f>
        <v>Container</v>
      </c>
      <c r="C271" s="84" t="str">
        <f t="shared" si="256"/>
        <v>(TEU) &gt;20,000</v>
      </c>
      <c r="E271" s="158">
        <v>83686</v>
      </c>
    </row>
    <row r="272" spans="2:5" ht="14.25" customHeight="1" outlineLevel="1" x14ac:dyDescent="0.25">
      <c r="B272" s="84" t="str">
        <f t="shared" ref="B272:C272" si="257">+B190</f>
        <v>General Cargo</v>
      </c>
      <c r="C272" s="84" t="str">
        <f t="shared" si="257"/>
        <v>(DWT) 0 - 4,999</v>
      </c>
      <c r="E272" s="158">
        <v>85567</v>
      </c>
    </row>
    <row r="273" spans="2:5" ht="14.25" customHeight="1" outlineLevel="1" x14ac:dyDescent="0.25">
      <c r="B273" s="84" t="str">
        <f t="shared" ref="B273:C273" si="258">+B191</f>
        <v>General Cargo</v>
      </c>
      <c r="C273" s="84" t="str">
        <f t="shared" si="258"/>
        <v>(DWT) 5,000 - 9,999</v>
      </c>
      <c r="E273" s="158">
        <v>87448</v>
      </c>
    </row>
    <row r="274" spans="2:5" ht="14.25" customHeight="1" outlineLevel="1" x14ac:dyDescent="0.25">
      <c r="B274" s="84" t="str">
        <f t="shared" ref="B274:C274" si="259">+B192</f>
        <v>General Cargo</v>
      </c>
      <c r="C274" s="84" t="str">
        <f t="shared" si="259"/>
        <v>(DWT) 10,000 - 19,999</v>
      </c>
      <c r="E274" s="158">
        <v>89330</v>
      </c>
    </row>
    <row r="275" spans="2:5" ht="14.25" customHeight="1" outlineLevel="1" x14ac:dyDescent="0.25">
      <c r="B275" s="84" t="str">
        <f t="shared" ref="B275:C275" si="260">+B193</f>
        <v>General Cargo</v>
      </c>
      <c r="C275" s="84" t="str">
        <f t="shared" si="260"/>
        <v>(DWT) &gt;20,000</v>
      </c>
      <c r="E275" s="158">
        <v>91211</v>
      </c>
    </row>
    <row r="276" spans="2:5" ht="14.25" customHeight="1" outlineLevel="1" x14ac:dyDescent="0.25">
      <c r="B276" s="84" t="str">
        <f t="shared" ref="B276:C276" si="261">+B194</f>
        <v>Liquefied Gas Tanker</v>
      </c>
      <c r="C276" s="84" t="str">
        <f t="shared" si="261"/>
        <v>(cbm) 0 - 49,999</v>
      </c>
      <c r="E276" s="158">
        <v>93092</v>
      </c>
    </row>
    <row r="277" spans="2:5" ht="14.25" customHeight="1" outlineLevel="1" x14ac:dyDescent="0.25">
      <c r="B277" s="84" t="str">
        <f t="shared" ref="B277:C277" si="262">+B195</f>
        <v>Liquefied Gas Tanker</v>
      </c>
      <c r="C277" s="84" t="str">
        <f t="shared" si="262"/>
        <v>(cbm) 50,000 - 99,999</v>
      </c>
      <c r="E277" s="158">
        <v>94973</v>
      </c>
    </row>
    <row r="278" spans="2:5" ht="14.25" customHeight="1" outlineLevel="1" x14ac:dyDescent="0.25">
      <c r="B278" s="84" t="str">
        <f t="shared" ref="B278:C278" si="263">+B196</f>
        <v>Liquefied Gas Tanker</v>
      </c>
      <c r="C278" s="84" t="str">
        <f t="shared" si="263"/>
        <v>(cbm) 100,000 - 199,999</v>
      </c>
      <c r="E278" s="158">
        <v>96854</v>
      </c>
    </row>
    <row r="279" spans="2:5" ht="14.25" customHeight="1" outlineLevel="1" x14ac:dyDescent="0.25">
      <c r="B279" s="84" t="str">
        <f t="shared" ref="B279:C279" si="264">+B197</f>
        <v>Liquefied Gas Tanker</v>
      </c>
      <c r="C279" s="84" t="str">
        <f t="shared" si="264"/>
        <v>(cbm) &gt;200,000</v>
      </c>
      <c r="E279" s="158">
        <v>98736</v>
      </c>
    </row>
    <row r="280" spans="2:5" ht="14.25" customHeight="1" outlineLevel="1" x14ac:dyDescent="0.25">
      <c r="B280" s="84" t="str">
        <f t="shared" ref="B280:C280" si="265">+B198</f>
        <v>Oil Tanker</v>
      </c>
      <c r="C280" s="84" t="str">
        <f t="shared" si="265"/>
        <v>(DWT) 0 - 4,999</v>
      </c>
      <c r="E280" s="158">
        <v>100617</v>
      </c>
    </row>
    <row r="281" spans="2:5" ht="14.25" customHeight="1" outlineLevel="1" x14ac:dyDescent="0.25">
      <c r="B281" s="84" t="str">
        <f t="shared" ref="B281:C281" si="266">+B199</f>
        <v>Oil Tanker</v>
      </c>
      <c r="C281" s="84" t="str">
        <f t="shared" si="266"/>
        <v>(DWT) 5,000 - 9,999</v>
      </c>
      <c r="E281" s="158">
        <v>102498</v>
      </c>
    </row>
    <row r="282" spans="2:5" ht="14.25" customHeight="1" outlineLevel="1" x14ac:dyDescent="0.25">
      <c r="B282" s="84" t="str">
        <f t="shared" ref="B282:C282" si="267">+B200</f>
        <v>Oil Tanker</v>
      </c>
      <c r="C282" s="84" t="str">
        <f t="shared" si="267"/>
        <v>(DWT) 10,000 - 19,999</v>
      </c>
      <c r="E282" s="158">
        <v>104379</v>
      </c>
    </row>
    <row r="283" spans="2:5" ht="14.25" customHeight="1" outlineLevel="1" x14ac:dyDescent="0.25">
      <c r="B283" s="84" t="str">
        <f t="shared" ref="B283:C283" si="268">+B201</f>
        <v>Oil Tanker</v>
      </c>
      <c r="C283" s="84" t="str">
        <f t="shared" si="268"/>
        <v>(DWT) 20,000 - 59,999</v>
      </c>
      <c r="E283" s="158">
        <v>106261</v>
      </c>
    </row>
    <row r="284" spans="2:5" ht="14.25" customHeight="1" outlineLevel="1" x14ac:dyDescent="0.25">
      <c r="B284" s="84" t="str">
        <f t="shared" ref="B284:C284" si="269">+B202</f>
        <v>Oil Tanker</v>
      </c>
      <c r="C284" s="84" t="str">
        <f t="shared" si="269"/>
        <v>(DWT) 60,000 - 79,999</v>
      </c>
      <c r="E284" s="158">
        <v>108142</v>
      </c>
    </row>
    <row r="285" spans="2:5" ht="14.25" customHeight="1" outlineLevel="1" x14ac:dyDescent="0.25">
      <c r="B285" s="84" t="str">
        <f t="shared" ref="B285:C285" si="270">+B203</f>
        <v>Oil Tanker</v>
      </c>
      <c r="C285" s="84" t="str">
        <f t="shared" si="270"/>
        <v>(DWT) 80,000 - 119,999</v>
      </c>
      <c r="E285" s="158">
        <v>110023</v>
      </c>
    </row>
    <row r="286" spans="2:5" ht="14.25" customHeight="1" outlineLevel="1" x14ac:dyDescent="0.25">
      <c r="B286" s="84" t="str">
        <f t="shared" ref="B286:C286" si="271">+B204</f>
        <v>Oil Tanker</v>
      </c>
      <c r="C286" s="84" t="str">
        <f t="shared" si="271"/>
        <v>(DWT) 120,000 - 199,999</v>
      </c>
      <c r="E286" s="158">
        <v>111904</v>
      </c>
    </row>
    <row r="287" spans="2:5" ht="14.25" customHeight="1" outlineLevel="1" x14ac:dyDescent="0.25">
      <c r="B287" s="84" t="str">
        <f t="shared" ref="B287:C287" si="272">+B205</f>
        <v>Oil Tanker</v>
      </c>
      <c r="C287" s="84" t="str">
        <f t="shared" si="272"/>
        <v>(DWT) &gt;200,000</v>
      </c>
      <c r="E287" s="158">
        <v>113785</v>
      </c>
    </row>
    <row r="288" spans="2:5" ht="14.25" customHeight="1" outlineLevel="1" x14ac:dyDescent="0.25">
      <c r="B288" s="84" t="str">
        <f t="shared" ref="B288:C288" si="273">+B206</f>
        <v>Other Liquids Tankers</v>
      </c>
      <c r="C288" s="84" t="str">
        <f t="shared" si="273"/>
        <v>(DWT) 0 - 999</v>
      </c>
      <c r="E288" s="158">
        <v>115667</v>
      </c>
    </row>
    <row r="289" spans="2:5" ht="14.25" customHeight="1" outlineLevel="1" x14ac:dyDescent="0.25">
      <c r="B289" s="84" t="str">
        <f t="shared" ref="B289:C289" si="274">+B207</f>
        <v>Other Liquids Tankers</v>
      </c>
      <c r="C289" s="84" t="str">
        <f t="shared" si="274"/>
        <v>(DWT) &gt;1,000</v>
      </c>
      <c r="E289" s="158">
        <v>117548</v>
      </c>
    </row>
    <row r="290" spans="2:5" ht="14.25" customHeight="1" outlineLevel="1" x14ac:dyDescent="0.25">
      <c r="B290" s="84" t="str">
        <f t="shared" ref="B290:C290" si="275">+B208</f>
        <v>Ferry Passenger Only</v>
      </c>
      <c r="C290" s="84" t="str">
        <f t="shared" si="275"/>
        <v>(GT) 0 - 299</v>
      </c>
      <c r="E290" s="159">
        <v>119429</v>
      </c>
    </row>
    <row r="291" spans="2:5" ht="14.25" customHeight="1" outlineLevel="1" x14ac:dyDescent="0.25">
      <c r="B291" s="84" t="str">
        <f t="shared" ref="B291:C291" si="276">+B209</f>
        <v>Ferry Passenger Only</v>
      </c>
      <c r="C291" s="84" t="str">
        <f t="shared" si="276"/>
        <v>(GT) 300 - 999</v>
      </c>
    </row>
    <row r="292" spans="2:5" ht="14.25" customHeight="1" outlineLevel="1" x14ac:dyDescent="0.25">
      <c r="B292" s="84" t="str">
        <f t="shared" ref="B292:C292" si="277">+B210</f>
        <v>Ferry Passenger Only</v>
      </c>
      <c r="C292" s="84" t="str">
        <f t="shared" si="277"/>
        <v>(GT) 1,000 - 1,999</v>
      </c>
    </row>
    <row r="293" spans="2:5" ht="14.25" customHeight="1" outlineLevel="1" x14ac:dyDescent="0.25">
      <c r="B293" s="84" t="str">
        <f t="shared" ref="B293:C293" si="278">+B211</f>
        <v>Ferry Passenger Only</v>
      </c>
      <c r="C293" s="84" t="str">
        <f t="shared" si="278"/>
        <v>(GT) &gt;2,000</v>
      </c>
    </row>
    <row r="294" spans="2:5" ht="14.25" customHeight="1" outlineLevel="1" x14ac:dyDescent="0.25">
      <c r="B294" s="84" t="str">
        <f t="shared" ref="B294:C294" si="279">+B212</f>
        <v>Cruise</v>
      </c>
      <c r="C294" s="84" t="str">
        <f t="shared" si="279"/>
        <v>(GT) 0 - 1 999</v>
      </c>
    </row>
    <row r="295" spans="2:5" ht="14.25" customHeight="1" outlineLevel="1" x14ac:dyDescent="0.25">
      <c r="B295" s="84" t="str">
        <f t="shared" ref="B295:C295" si="280">+B213</f>
        <v>Cruise</v>
      </c>
      <c r="C295" s="84" t="str">
        <f t="shared" si="280"/>
        <v>(GT) 2,000 - 9,999</v>
      </c>
    </row>
    <row r="296" spans="2:5" ht="14.25" customHeight="1" outlineLevel="1" x14ac:dyDescent="0.25">
      <c r="B296" s="84" t="str">
        <f t="shared" ref="B296:C296" si="281">+B214</f>
        <v>Cruise</v>
      </c>
      <c r="C296" s="84" t="str">
        <f t="shared" si="281"/>
        <v>(GT) 10,000 - 59,999</v>
      </c>
    </row>
    <row r="297" spans="2:5" ht="14.25" customHeight="1" outlineLevel="1" x14ac:dyDescent="0.25">
      <c r="B297" s="84" t="str">
        <f t="shared" ref="B297:C297" si="282">+B215</f>
        <v>Cruise</v>
      </c>
      <c r="C297" s="84" t="str">
        <f t="shared" si="282"/>
        <v>(GT) 60,000 - 99,999</v>
      </c>
    </row>
    <row r="298" spans="2:5" ht="14.25" customHeight="1" outlineLevel="1" x14ac:dyDescent="0.25">
      <c r="B298" s="84" t="str">
        <f t="shared" ref="B298:C298" si="283">+B216</f>
        <v>Cruise</v>
      </c>
      <c r="C298" s="84" t="str">
        <f t="shared" si="283"/>
        <v>(GT) 100,000 - 149,999</v>
      </c>
    </row>
    <row r="299" spans="2:5" ht="14.25" customHeight="1" outlineLevel="1" x14ac:dyDescent="0.25">
      <c r="B299" s="84" t="str">
        <f t="shared" ref="B299:C299" si="284">+B217</f>
        <v>Cruise</v>
      </c>
      <c r="C299" s="84" t="str">
        <f t="shared" si="284"/>
        <v>(GT) &gt;150,000</v>
      </c>
    </row>
    <row r="300" spans="2:5" ht="14.25" customHeight="1" outlineLevel="1" x14ac:dyDescent="0.25">
      <c r="B300" s="84" t="str">
        <f t="shared" ref="B300:C300" si="285">+B218</f>
        <v>Ferry RoRo and Passenger</v>
      </c>
      <c r="C300" s="84" t="str">
        <f t="shared" si="285"/>
        <v>(GT) 0 - 1,999</v>
      </c>
    </row>
    <row r="301" spans="2:5" ht="14.25" customHeight="1" outlineLevel="1" x14ac:dyDescent="0.25">
      <c r="B301" s="84" t="str">
        <f t="shared" ref="B301:C301" si="286">+B219</f>
        <v>Ferry RoRo and Passenger</v>
      </c>
      <c r="C301" s="84" t="str">
        <f t="shared" si="286"/>
        <v>(GT) 2,000 - 4,999</v>
      </c>
    </row>
    <row r="302" spans="2:5" ht="14.25" customHeight="1" outlineLevel="1" x14ac:dyDescent="0.25">
      <c r="B302" s="84" t="str">
        <f t="shared" ref="B302:C302" si="287">+B220</f>
        <v>Ferry RoRo and Passenger</v>
      </c>
      <c r="C302" s="84" t="str">
        <f t="shared" si="287"/>
        <v>(GT) 5,000 - 9,999</v>
      </c>
    </row>
    <row r="303" spans="2:5" ht="14.25" customHeight="1" outlineLevel="1" x14ac:dyDescent="0.25">
      <c r="B303" s="84" t="str">
        <f t="shared" ref="B303:C303" si="288">+B221</f>
        <v>Ferry RoRo and Passenger</v>
      </c>
      <c r="C303" s="84" t="str">
        <f t="shared" si="288"/>
        <v>(GT) 10,000 - 19,999</v>
      </c>
    </row>
    <row r="304" spans="2:5" ht="14.25" customHeight="1" outlineLevel="1" x14ac:dyDescent="0.25">
      <c r="B304" s="84" t="str">
        <f t="shared" ref="B304:C304" si="289">+B222</f>
        <v>Ferry RoRo and Passenger</v>
      </c>
      <c r="C304" s="84" t="str">
        <f t="shared" si="289"/>
        <v>(GT) &gt;20,000</v>
      </c>
    </row>
    <row r="305" spans="2:3" ht="14.25" customHeight="1" outlineLevel="1" x14ac:dyDescent="0.25">
      <c r="B305" s="84" t="str">
        <f t="shared" ref="B305:C305" si="290">+B223</f>
        <v>Refrigerated Bulk</v>
      </c>
      <c r="C305" s="84" t="str">
        <f t="shared" si="290"/>
        <v>(DWT) 0 - 1,999</v>
      </c>
    </row>
    <row r="306" spans="2:3" ht="14.25" customHeight="1" outlineLevel="1" x14ac:dyDescent="0.25">
      <c r="B306" s="84" t="str">
        <f t="shared" ref="B306:C306" si="291">+B224</f>
        <v>Refrigerated Bulk</v>
      </c>
      <c r="C306" s="84" t="str">
        <f t="shared" si="291"/>
        <v>(DWT) 2,000 - 5,999</v>
      </c>
    </row>
    <row r="307" spans="2:3" ht="14.25" customHeight="1" outlineLevel="1" x14ac:dyDescent="0.25">
      <c r="B307" s="84" t="str">
        <f t="shared" ref="B307:C307" si="292">+B225</f>
        <v>Refrigerated Bulk</v>
      </c>
      <c r="C307" s="84" t="str">
        <f t="shared" si="292"/>
        <v>(DWT) 6,000 - 9,999</v>
      </c>
    </row>
    <row r="308" spans="2:3" ht="14.25" customHeight="1" outlineLevel="1" x14ac:dyDescent="0.25">
      <c r="B308" s="84" t="str">
        <f t="shared" ref="B308:C308" si="293">+B226</f>
        <v>Refrigerated Bulk</v>
      </c>
      <c r="C308" s="84" t="str">
        <f t="shared" si="293"/>
        <v>(DWT) &gt;10,000</v>
      </c>
    </row>
    <row r="309" spans="2:3" ht="14.25" customHeight="1" outlineLevel="1" x14ac:dyDescent="0.25">
      <c r="B309" s="84" t="str">
        <f t="shared" ref="B309:C309" si="294">+B227</f>
        <v>RoRo</v>
      </c>
      <c r="C309" s="84" t="str">
        <f t="shared" si="294"/>
        <v>(DWT) 0 - 4,999</v>
      </c>
    </row>
    <row r="310" spans="2:3" ht="14.25" customHeight="1" outlineLevel="1" x14ac:dyDescent="0.25">
      <c r="B310" s="84" t="str">
        <f t="shared" ref="B310:C310" si="295">+B228</f>
        <v>RoRo</v>
      </c>
      <c r="C310" s="84" t="str">
        <f t="shared" si="295"/>
        <v>(DWT) 5,000 - 9,999</v>
      </c>
    </row>
    <row r="311" spans="2:3" ht="14.25" customHeight="1" outlineLevel="1" x14ac:dyDescent="0.25">
      <c r="B311" s="84" t="str">
        <f t="shared" ref="B311:C311" si="296">+B229</f>
        <v>RoRo</v>
      </c>
      <c r="C311" s="84" t="str">
        <f t="shared" si="296"/>
        <v>(DWT) 10,000 - 14,999</v>
      </c>
    </row>
    <row r="312" spans="2:3" ht="14.25" customHeight="1" outlineLevel="1" x14ac:dyDescent="0.25">
      <c r="B312" s="84" t="str">
        <f t="shared" ref="B312:C312" si="297">+B230</f>
        <v>RoRo</v>
      </c>
      <c r="C312" s="84" t="str">
        <f t="shared" si="297"/>
        <v>(DWT) &gt;15,000</v>
      </c>
    </row>
    <row r="313" spans="2:3" ht="14.25" customHeight="1" outlineLevel="1" x14ac:dyDescent="0.25">
      <c r="B313" s="84" t="str">
        <f t="shared" ref="B313:C313" si="298">+B231</f>
        <v>Vehicle Carrier</v>
      </c>
      <c r="C313" s="84" t="str">
        <f t="shared" si="298"/>
        <v>(GT) 0 - 29,999</v>
      </c>
    </row>
    <row r="314" spans="2:3" ht="14.25" customHeight="1" outlineLevel="1" x14ac:dyDescent="0.25">
      <c r="B314" s="84" t="str">
        <f t="shared" ref="B314:C314" si="299">+B232</f>
        <v>Vehicle Carrier</v>
      </c>
      <c r="C314" s="84" t="str">
        <f t="shared" si="299"/>
        <v>(GT) 30,000 - 49,999</v>
      </c>
    </row>
    <row r="315" spans="2:3" ht="14.25" customHeight="1" outlineLevel="1" x14ac:dyDescent="0.25">
      <c r="B315" s="84" t="str">
        <f t="shared" ref="B315:C315" si="300">+B233</f>
        <v>Vehicle Carrier</v>
      </c>
      <c r="C315" s="84" t="str">
        <f t="shared" si="300"/>
        <v>(GT) &gt;50,000</v>
      </c>
    </row>
    <row r="316" spans="2:3" ht="14.25" customHeight="1" outlineLevel="1" x14ac:dyDescent="0.25">
      <c r="B316" s="84" t="str">
        <f t="shared" ref="B316:C316" si="301">+B234</f>
        <v>Offshore</v>
      </c>
      <c r="C316" s="84" t="str">
        <f t="shared" si="301"/>
        <v>(GT) 0-+</v>
      </c>
    </row>
    <row r="317" spans="2:3" ht="14.25" customHeight="1" outlineLevel="1" x14ac:dyDescent="0.25">
      <c r="B317" s="84" t="str">
        <f t="shared" ref="B317:C317" si="302">+B235</f>
        <v>Bulk Carrier</v>
      </c>
      <c r="C317" s="84" t="str">
        <f t="shared" si="302"/>
        <v>Default</v>
      </c>
    </row>
    <row r="318" spans="2:3" ht="14.25" customHeight="1" outlineLevel="1" x14ac:dyDescent="0.25">
      <c r="B318" s="84" t="str">
        <f t="shared" ref="B318:C318" si="303">+B236</f>
        <v>Chemical Tanker</v>
      </c>
      <c r="C318" s="84" t="str">
        <f t="shared" si="303"/>
        <v>Default</v>
      </c>
    </row>
    <row r="319" spans="2:3" ht="14.25" customHeight="1" outlineLevel="1" x14ac:dyDescent="0.25">
      <c r="B319" s="84" t="str">
        <f t="shared" ref="B319:C319" si="304">+B237</f>
        <v>Container</v>
      </c>
      <c r="C319" s="84" t="str">
        <f t="shared" si="304"/>
        <v>Default</v>
      </c>
    </row>
    <row r="320" spans="2:3" ht="14.25" customHeight="1" outlineLevel="1" x14ac:dyDescent="0.25">
      <c r="B320" s="84" t="str">
        <f t="shared" ref="B320:C320" si="305">+B238</f>
        <v>General Cargo</v>
      </c>
      <c r="C320" s="84" t="str">
        <f t="shared" si="305"/>
        <v>Default</v>
      </c>
    </row>
    <row r="321" spans="2:39" ht="14.25" customHeight="1" outlineLevel="1" x14ac:dyDescent="0.25">
      <c r="B321" s="84" t="str">
        <f t="shared" ref="B321:C321" si="306">+B239</f>
        <v>Liquefied Gas Tanker</v>
      </c>
      <c r="C321" s="84" t="str">
        <f t="shared" si="306"/>
        <v>Default</v>
      </c>
    </row>
    <row r="322" spans="2:39" ht="14.25" customHeight="1" outlineLevel="1" x14ac:dyDescent="0.25">
      <c r="B322" s="84" t="str">
        <f t="shared" ref="B322:C322" si="307">+B240</f>
        <v>Oil Tanker</v>
      </c>
      <c r="C322" s="84" t="str">
        <f t="shared" si="307"/>
        <v>Default</v>
      </c>
    </row>
    <row r="323" spans="2:39" ht="14.25" customHeight="1" outlineLevel="1" x14ac:dyDescent="0.25">
      <c r="B323" s="84" t="str">
        <f t="shared" ref="B323:C323" si="308">+B241</f>
        <v>Other Liquids Tankers</v>
      </c>
      <c r="C323" s="84" t="str">
        <f t="shared" si="308"/>
        <v>Default</v>
      </c>
    </row>
    <row r="324" spans="2:39" ht="14.25" customHeight="1" outlineLevel="1" x14ac:dyDescent="0.25">
      <c r="B324" s="84" t="str">
        <f t="shared" ref="B324:C324" si="309">+B242</f>
        <v>Ferry Passenger Only</v>
      </c>
      <c r="C324" s="84" t="str">
        <f t="shared" si="309"/>
        <v>Default</v>
      </c>
    </row>
    <row r="325" spans="2:39" ht="14.25" customHeight="1" outlineLevel="1" x14ac:dyDescent="0.25">
      <c r="B325" s="84" t="str">
        <f t="shared" ref="B325:C325" si="310">+B243</f>
        <v>Cruise</v>
      </c>
      <c r="C325" s="84" t="str">
        <f t="shared" si="310"/>
        <v>Default</v>
      </c>
    </row>
    <row r="326" spans="2:39" ht="14.25" customHeight="1" outlineLevel="1" x14ac:dyDescent="0.25">
      <c r="B326" s="84" t="str">
        <f t="shared" ref="B326:C326" si="311">+B244</f>
        <v>Ferry RoRo and Passenger</v>
      </c>
      <c r="C326" s="84" t="str">
        <f t="shared" si="311"/>
        <v>Default</v>
      </c>
    </row>
    <row r="327" spans="2:39" ht="14.25" customHeight="1" outlineLevel="1" x14ac:dyDescent="0.25">
      <c r="B327" s="84" t="str">
        <f t="shared" ref="B327:C327" si="312">+B245</f>
        <v>Refrigerated Bulk</v>
      </c>
      <c r="C327" s="84" t="str">
        <f t="shared" si="312"/>
        <v>Default</v>
      </c>
    </row>
    <row r="328" spans="2:39" ht="14.25" customHeight="1" outlineLevel="1" x14ac:dyDescent="0.25">
      <c r="B328" s="84" t="str">
        <f t="shared" ref="B328:C328" si="313">+B246</f>
        <v>RoRo</v>
      </c>
      <c r="C328" s="84" t="str">
        <f t="shared" si="313"/>
        <v>Default</v>
      </c>
    </row>
    <row r="329" spans="2:39" ht="14.25" customHeight="1" outlineLevel="1" x14ac:dyDescent="0.25">
      <c r="B329" s="84" t="str">
        <f t="shared" ref="B329:C329" si="314">+B247</f>
        <v>Vehicle Carrier</v>
      </c>
      <c r="C329" s="84" t="str">
        <f t="shared" si="314"/>
        <v>Default</v>
      </c>
    </row>
    <row r="330" spans="2:39" ht="14.25" customHeight="1" outlineLevel="1" x14ac:dyDescent="0.25">
      <c r="B330" s="84" t="str">
        <f t="shared" ref="B330:C330" si="315">+B248</f>
        <v>Offshore</v>
      </c>
      <c r="C330" s="84" t="str">
        <f t="shared" si="315"/>
        <v>Default</v>
      </c>
    </row>
    <row r="331" spans="2:39" ht="14.25" customHeight="1" x14ac:dyDescent="0.25"/>
    <row r="332" spans="2:39" ht="14.25" customHeight="1" x14ac:dyDescent="0.25">
      <c r="B332" s="135" t="s">
        <v>102</v>
      </c>
      <c r="C332" s="135"/>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row>
    <row r="333" spans="2:39" ht="14.25" customHeight="1" x14ac:dyDescent="0.25">
      <c r="B333" s="137" t="s">
        <v>304</v>
      </c>
      <c r="C333" s="137"/>
      <c r="D333" s="138">
        <v>2015</v>
      </c>
      <c r="E333" s="136">
        <v>2016</v>
      </c>
      <c r="F333" s="136">
        <v>2017</v>
      </c>
      <c r="G333" s="136">
        <v>2018</v>
      </c>
      <c r="H333" s="136">
        <v>2019</v>
      </c>
      <c r="I333" s="138">
        <v>2020</v>
      </c>
      <c r="J333" s="136">
        <v>2021</v>
      </c>
      <c r="K333" s="136">
        <v>2022</v>
      </c>
      <c r="L333" s="136">
        <v>2023</v>
      </c>
      <c r="M333" s="136">
        <v>2024</v>
      </c>
      <c r="N333" s="138">
        <v>2025</v>
      </c>
      <c r="O333" s="136">
        <v>2026</v>
      </c>
      <c r="P333" s="136">
        <v>2027</v>
      </c>
      <c r="Q333" s="136">
        <v>2028</v>
      </c>
      <c r="R333" s="136">
        <v>2029</v>
      </c>
      <c r="S333" s="138">
        <v>2030</v>
      </c>
      <c r="T333" s="136">
        <v>2031</v>
      </c>
      <c r="U333" s="136">
        <v>2032</v>
      </c>
      <c r="V333" s="136">
        <v>2033</v>
      </c>
      <c r="W333" s="136">
        <v>2034</v>
      </c>
      <c r="X333" s="138">
        <v>2035</v>
      </c>
      <c r="Y333" s="136">
        <v>2036</v>
      </c>
      <c r="Z333" s="136">
        <v>2037</v>
      </c>
      <c r="AA333" s="136">
        <v>2038</v>
      </c>
      <c r="AB333" s="136">
        <v>2039</v>
      </c>
      <c r="AC333" s="138">
        <v>2040</v>
      </c>
      <c r="AD333" s="136">
        <v>2041</v>
      </c>
      <c r="AE333" s="136">
        <v>2042</v>
      </c>
      <c r="AF333" s="136">
        <v>2043</v>
      </c>
      <c r="AG333" s="136">
        <v>2044</v>
      </c>
      <c r="AH333" s="138">
        <v>2045</v>
      </c>
      <c r="AI333" s="136">
        <v>2046</v>
      </c>
      <c r="AJ333" s="136">
        <v>2047</v>
      </c>
      <c r="AK333" s="136">
        <v>2048</v>
      </c>
      <c r="AL333" s="136">
        <v>2049</v>
      </c>
      <c r="AM333" s="138">
        <v>2050</v>
      </c>
    </row>
    <row r="334" spans="2:39" ht="14.25" customHeight="1" outlineLevel="1" x14ac:dyDescent="0.25">
      <c r="B334" s="84" t="str">
        <f t="shared" ref="B334:C334" si="316">+B252</f>
        <v>Bulk Carrier</v>
      </c>
      <c r="C334" s="84" t="str">
        <f t="shared" si="316"/>
        <v>(DWT) 0 - 9,999</v>
      </c>
    </row>
    <row r="335" spans="2:39" ht="14.25" customHeight="1" outlineLevel="1" x14ac:dyDescent="0.25">
      <c r="B335" s="84" t="str">
        <f t="shared" ref="B335:C335" si="317">+B253</f>
        <v>Bulk Carrier</v>
      </c>
      <c r="C335" s="84" t="str">
        <f t="shared" si="317"/>
        <v>(DWT) 10,000 - 34,999</v>
      </c>
    </row>
    <row r="336" spans="2:39" ht="14.25" customHeight="1" outlineLevel="1" x14ac:dyDescent="0.25">
      <c r="B336" s="84" t="str">
        <f t="shared" ref="B336:C336" si="318">+B254</f>
        <v>Bulk Carrier</v>
      </c>
      <c r="C336" s="84" t="str">
        <f t="shared" si="318"/>
        <v>(DWT) 35,000 - 59,999</v>
      </c>
    </row>
    <row r="337" spans="2:3" ht="14.25" customHeight="1" outlineLevel="1" x14ac:dyDescent="0.25">
      <c r="B337" s="84" t="str">
        <f t="shared" ref="B337:C337" si="319">+B255</f>
        <v>Bulk Carrier</v>
      </c>
      <c r="C337" s="84" t="str">
        <f t="shared" si="319"/>
        <v>(DWT) 60,000 - 99,999</v>
      </c>
    </row>
    <row r="338" spans="2:3" ht="14.25" customHeight="1" outlineLevel="1" x14ac:dyDescent="0.25">
      <c r="B338" s="84" t="str">
        <f t="shared" ref="B338:C338" si="320">+B256</f>
        <v>Bulk Carrier</v>
      </c>
      <c r="C338" s="84" t="str">
        <f t="shared" si="320"/>
        <v>(DWT) 100,000 - 199,999</v>
      </c>
    </row>
    <row r="339" spans="2:3" ht="14.25" customHeight="1" outlineLevel="1" x14ac:dyDescent="0.25">
      <c r="B339" s="84" t="str">
        <f t="shared" ref="B339:C339" si="321">+B257</f>
        <v>Bulk Carrier</v>
      </c>
      <c r="C339" s="84" t="str">
        <f t="shared" si="321"/>
        <v>(DWT) &gt;200,000</v>
      </c>
    </row>
    <row r="340" spans="2:3" ht="14.25" customHeight="1" outlineLevel="1" x14ac:dyDescent="0.25">
      <c r="B340" s="84" t="str">
        <f t="shared" ref="B340:C340" si="322">+B258</f>
        <v>Chemical Tanker</v>
      </c>
      <c r="C340" s="84" t="str">
        <f t="shared" si="322"/>
        <v>(DWT) 0 - 4,999</v>
      </c>
    </row>
    <row r="341" spans="2:3" ht="14.25" customHeight="1" outlineLevel="1" x14ac:dyDescent="0.25">
      <c r="B341" s="84" t="str">
        <f t="shared" ref="B341:C341" si="323">+B259</f>
        <v>Chemical Tanker</v>
      </c>
      <c r="C341" s="84" t="str">
        <f t="shared" si="323"/>
        <v>(DWT) 5,000 - 9,999</v>
      </c>
    </row>
    <row r="342" spans="2:3" ht="14.25" customHeight="1" outlineLevel="1" x14ac:dyDescent="0.25">
      <c r="B342" s="84" t="str">
        <f t="shared" ref="B342:C342" si="324">+B260</f>
        <v>Chemical Tanker</v>
      </c>
      <c r="C342" s="84" t="str">
        <f t="shared" si="324"/>
        <v>(DWT) 10,000 - 19,999</v>
      </c>
    </row>
    <row r="343" spans="2:3" ht="14.25" customHeight="1" outlineLevel="1" x14ac:dyDescent="0.25">
      <c r="B343" s="84" t="str">
        <f t="shared" ref="B343:C343" si="325">+B261</f>
        <v>Chemical Tanker</v>
      </c>
      <c r="C343" s="84" t="str">
        <f t="shared" si="325"/>
        <v>(DWT) 20,000 - 39,999</v>
      </c>
    </row>
    <row r="344" spans="2:3" ht="14.25" customHeight="1" outlineLevel="1" x14ac:dyDescent="0.25">
      <c r="B344" s="84" t="str">
        <f t="shared" ref="B344:C344" si="326">+B262</f>
        <v>Chemical Tanker</v>
      </c>
      <c r="C344" s="84" t="str">
        <f t="shared" si="326"/>
        <v>(DWT) &gt;40,000</v>
      </c>
    </row>
    <row r="345" spans="2:3" ht="14.25" customHeight="1" outlineLevel="1" x14ac:dyDescent="0.25">
      <c r="B345" s="84" t="str">
        <f t="shared" ref="B345:C345" si="327">+B263</f>
        <v>Container</v>
      </c>
      <c r="C345" s="84" t="str">
        <f t="shared" si="327"/>
        <v>(TEU) 0 - 999</v>
      </c>
    </row>
    <row r="346" spans="2:3" ht="14.25" customHeight="1" outlineLevel="1" x14ac:dyDescent="0.25">
      <c r="B346" s="84" t="str">
        <f t="shared" ref="B346:C346" si="328">+B264</f>
        <v>Container</v>
      </c>
      <c r="C346" s="84" t="str">
        <f t="shared" si="328"/>
        <v>(TEU) 1,000 - 1,999</v>
      </c>
    </row>
    <row r="347" spans="2:3" ht="14.25" customHeight="1" outlineLevel="1" x14ac:dyDescent="0.25">
      <c r="B347" s="84" t="str">
        <f t="shared" ref="B347:C347" si="329">+B265</f>
        <v>Container</v>
      </c>
      <c r="C347" s="84" t="str">
        <f t="shared" si="329"/>
        <v>(TEU) 2,000 - 2,999</v>
      </c>
    </row>
    <row r="348" spans="2:3" ht="14.25" customHeight="1" outlineLevel="1" x14ac:dyDescent="0.25">
      <c r="B348" s="84" t="str">
        <f t="shared" ref="B348:C348" si="330">+B266</f>
        <v>Container</v>
      </c>
      <c r="C348" s="84" t="str">
        <f t="shared" si="330"/>
        <v>(TEU) 3,000 - 4,999</v>
      </c>
    </row>
    <row r="349" spans="2:3" ht="14.25" customHeight="1" outlineLevel="1" x14ac:dyDescent="0.25">
      <c r="B349" s="84" t="str">
        <f t="shared" ref="B349:C349" si="331">+B267</f>
        <v>Container</v>
      </c>
      <c r="C349" s="84" t="str">
        <f t="shared" si="331"/>
        <v>(TEU) 5,000 - 7,999</v>
      </c>
    </row>
    <row r="350" spans="2:3" ht="14.25" customHeight="1" outlineLevel="1" x14ac:dyDescent="0.25">
      <c r="B350" s="84" t="str">
        <f t="shared" ref="B350:C350" si="332">+B268</f>
        <v>Container</v>
      </c>
      <c r="C350" s="84" t="str">
        <f t="shared" si="332"/>
        <v>(TEU) 8,000 - 11,999</v>
      </c>
    </row>
    <row r="351" spans="2:3" ht="14.25" customHeight="1" outlineLevel="1" x14ac:dyDescent="0.25">
      <c r="B351" s="84" t="str">
        <f t="shared" ref="B351:C351" si="333">+B269</f>
        <v>Container</v>
      </c>
      <c r="C351" s="84" t="str">
        <f t="shared" si="333"/>
        <v>(TEU) 12,000 - 14,499</v>
      </c>
    </row>
    <row r="352" spans="2:3" ht="14.25" customHeight="1" outlineLevel="1" x14ac:dyDescent="0.25">
      <c r="B352" s="84" t="str">
        <f t="shared" ref="B352:C352" si="334">+B270</f>
        <v>Container</v>
      </c>
      <c r="C352" s="84" t="str">
        <f t="shared" si="334"/>
        <v>(TEU) 14,500 - 19,999</v>
      </c>
    </row>
    <row r="353" spans="2:3" ht="14.25" customHeight="1" outlineLevel="1" x14ac:dyDescent="0.25">
      <c r="B353" s="84" t="str">
        <f t="shared" ref="B353:C353" si="335">+B271</f>
        <v>Container</v>
      </c>
      <c r="C353" s="84" t="str">
        <f t="shared" si="335"/>
        <v>(TEU) &gt;20,000</v>
      </c>
    </row>
    <row r="354" spans="2:3" ht="14.25" customHeight="1" outlineLevel="1" x14ac:dyDescent="0.25">
      <c r="B354" s="84" t="str">
        <f t="shared" ref="B354:C354" si="336">+B272</f>
        <v>General Cargo</v>
      </c>
      <c r="C354" s="84" t="str">
        <f t="shared" si="336"/>
        <v>(DWT) 0 - 4,999</v>
      </c>
    </row>
    <row r="355" spans="2:3" ht="14.25" customHeight="1" outlineLevel="1" x14ac:dyDescent="0.25">
      <c r="B355" s="84" t="str">
        <f t="shared" ref="B355:C355" si="337">+B273</f>
        <v>General Cargo</v>
      </c>
      <c r="C355" s="84" t="str">
        <f t="shared" si="337"/>
        <v>(DWT) 5,000 - 9,999</v>
      </c>
    </row>
    <row r="356" spans="2:3" ht="14.25" customHeight="1" outlineLevel="1" x14ac:dyDescent="0.25">
      <c r="B356" s="84" t="str">
        <f t="shared" ref="B356:C356" si="338">+B274</f>
        <v>General Cargo</v>
      </c>
      <c r="C356" s="84" t="str">
        <f t="shared" si="338"/>
        <v>(DWT) 10,000 - 19,999</v>
      </c>
    </row>
    <row r="357" spans="2:3" ht="14.25" customHeight="1" outlineLevel="1" x14ac:dyDescent="0.25">
      <c r="B357" s="84" t="str">
        <f t="shared" ref="B357:C357" si="339">+B275</f>
        <v>General Cargo</v>
      </c>
      <c r="C357" s="84" t="str">
        <f t="shared" si="339"/>
        <v>(DWT) &gt;20,000</v>
      </c>
    </row>
    <row r="358" spans="2:3" ht="14.25" customHeight="1" outlineLevel="1" x14ac:dyDescent="0.25">
      <c r="B358" s="84" t="str">
        <f t="shared" ref="B358:C358" si="340">+B276</f>
        <v>Liquefied Gas Tanker</v>
      </c>
      <c r="C358" s="84" t="str">
        <f t="shared" si="340"/>
        <v>(cbm) 0 - 49,999</v>
      </c>
    </row>
    <row r="359" spans="2:3" ht="14.25" customHeight="1" outlineLevel="1" x14ac:dyDescent="0.25">
      <c r="B359" s="84" t="str">
        <f t="shared" ref="B359:C359" si="341">+B277</f>
        <v>Liquefied Gas Tanker</v>
      </c>
      <c r="C359" s="84" t="str">
        <f t="shared" si="341"/>
        <v>(cbm) 50,000 - 99,999</v>
      </c>
    </row>
    <row r="360" spans="2:3" ht="14.25" customHeight="1" outlineLevel="1" x14ac:dyDescent="0.25">
      <c r="B360" s="84" t="str">
        <f t="shared" ref="B360:C360" si="342">+B278</f>
        <v>Liquefied Gas Tanker</v>
      </c>
      <c r="C360" s="84" t="str">
        <f t="shared" si="342"/>
        <v>(cbm) 100,000 - 199,999</v>
      </c>
    </row>
    <row r="361" spans="2:3" ht="14.25" customHeight="1" outlineLevel="1" x14ac:dyDescent="0.25">
      <c r="B361" s="84" t="str">
        <f t="shared" ref="B361:C361" si="343">+B279</f>
        <v>Liquefied Gas Tanker</v>
      </c>
      <c r="C361" s="84" t="str">
        <f t="shared" si="343"/>
        <v>(cbm) &gt;200,000</v>
      </c>
    </row>
    <row r="362" spans="2:3" ht="14.25" customHeight="1" outlineLevel="1" x14ac:dyDescent="0.25">
      <c r="B362" s="84" t="str">
        <f t="shared" ref="B362:C362" si="344">+B280</f>
        <v>Oil Tanker</v>
      </c>
      <c r="C362" s="84" t="str">
        <f t="shared" si="344"/>
        <v>(DWT) 0 - 4,999</v>
      </c>
    </row>
    <row r="363" spans="2:3" ht="14.25" customHeight="1" outlineLevel="1" x14ac:dyDescent="0.25">
      <c r="B363" s="84" t="str">
        <f t="shared" ref="B363:C363" si="345">+B281</f>
        <v>Oil Tanker</v>
      </c>
      <c r="C363" s="84" t="str">
        <f t="shared" si="345"/>
        <v>(DWT) 5,000 - 9,999</v>
      </c>
    </row>
    <row r="364" spans="2:3" ht="14.25" customHeight="1" outlineLevel="1" x14ac:dyDescent="0.25">
      <c r="B364" s="84" t="str">
        <f t="shared" ref="B364:C364" si="346">+B282</f>
        <v>Oil Tanker</v>
      </c>
      <c r="C364" s="84" t="str">
        <f t="shared" si="346"/>
        <v>(DWT) 10,000 - 19,999</v>
      </c>
    </row>
    <row r="365" spans="2:3" ht="14.25" customHeight="1" outlineLevel="1" x14ac:dyDescent="0.25">
      <c r="B365" s="84" t="str">
        <f t="shared" ref="B365:C365" si="347">+B283</f>
        <v>Oil Tanker</v>
      </c>
      <c r="C365" s="84" t="str">
        <f t="shared" si="347"/>
        <v>(DWT) 20,000 - 59,999</v>
      </c>
    </row>
    <row r="366" spans="2:3" ht="14.25" customHeight="1" outlineLevel="1" x14ac:dyDescent="0.25">
      <c r="B366" s="84" t="str">
        <f t="shared" ref="B366:C366" si="348">+B284</f>
        <v>Oil Tanker</v>
      </c>
      <c r="C366" s="84" t="str">
        <f t="shared" si="348"/>
        <v>(DWT) 60,000 - 79,999</v>
      </c>
    </row>
    <row r="367" spans="2:3" ht="14.25" customHeight="1" outlineLevel="1" x14ac:dyDescent="0.25">
      <c r="B367" s="84" t="str">
        <f t="shared" ref="B367:C367" si="349">+B285</f>
        <v>Oil Tanker</v>
      </c>
      <c r="C367" s="84" t="str">
        <f t="shared" si="349"/>
        <v>(DWT) 80,000 - 119,999</v>
      </c>
    </row>
    <row r="368" spans="2:3" ht="14.25" customHeight="1" outlineLevel="1" x14ac:dyDescent="0.25">
      <c r="B368" s="84" t="str">
        <f t="shared" ref="B368:C368" si="350">+B286</f>
        <v>Oil Tanker</v>
      </c>
      <c r="C368" s="84" t="str">
        <f t="shared" si="350"/>
        <v>(DWT) 120,000 - 199,999</v>
      </c>
    </row>
    <row r="369" spans="2:3" ht="14.25" customHeight="1" outlineLevel="1" x14ac:dyDescent="0.25">
      <c r="B369" s="84" t="str">
        <f t="shared" ref="B369:C369" si="351">+B287</f>
        <v>Oil Tanker</v>
      </c>
      <c r="C369" s="84" t="str">
        <f t="shared" si="351"/>
        <v>(DWT) &gt;200,000</v>
      </c>
    </row>
    <row r="370" spans="2:3" ht="14.25" customHeight="1" outlineLevel="1" x14ac:dyDescent="0.25">
      <c r="B370" s="84" t="str">
        <f t="shared" ref="B370:C370" si="352">+B288</f>
        <v>Other Liquids Tankers</v>
      </c>
      <c r="C370" s="84" t="str">
        <f t="shared" si="352"/>
        <v>(DWT) 0 - 999</v>
      </c>
    </row>
    <row r="371" spans="2:3" ht="14.25" customHeight="1" outlineLevel="1" x14ac:dyDescent="0.25">
      <c r="B371" s="84" t="str">
        <f t="shared" ref="B371:C371" si="353">+B289</f>
        <v>Other Liquids Tankers</v>
      </c>
      <c r="C371" s="84" t="str">
        <f t="shared" si="353"/>
        <v>(DWT) &gt;1,000</v>
      </c>
    </row>
    <row r="372" spans="2:3" ht="14.25" customHeight="1" outlineLevel="1" x14ac:dyDescent="0.25">
      <c r="B372" s="84" t="str">
        <f t="shared" ref="B372:C372" si="354">+B290</f>
        <v>Ferry Passenger Only</v>
      </c>
      <c r="C372" s="84" t="str">
        <f t="shared" si="354"/>
        <v>(GT) 0 - 299</v>
      </c>
    </row>
    <row r="373" spans="2:3" ht="14.25" customHeight="1" outlineLevel="1" x14ac:dyDescent="0.25">
      <c r="B373" s="84" t="str">
        <f t="shared" ref="B373:C373" si="355">+B291</f>
        <v>Ferry Passenger Only</v>
      </c>
      <c r="C373" s="84" t="str">
        <f t="shared" si="355"/>
        <v>(GT) 300 - 999</v>
      </c>
    </row>
    <row r="374" spans="2:3" ht="14.25" customHeight="1" outlineLevel="1" x14ac:dyDescent="0.25">
      <c r="B374" s="84" t="str">
        <f t="shared" ref="B374:C374" si="356">+B292</f>
        <v>Ferry Passenger Only</v>
      </c>
      <c r="C374" s="84" t="str">
        <f t="shared" si="356"/>
        <v>(GT) 1,000 - 1,999</v>
      </c>
    </row>
    <row r="375" spans="2:3" ht="14.25" customHeight="1" outlineLevel="1" x14ac:dyDescent="0.25">
      <c r="B375" s="84" t="str">
        <f t="shared" ref="B375:C375" si="357">+B293</f>
        <v>Ferry Passenger Only</v>
      </c>
      <c r="C375" s="84" t="str">
        <f t="shared" si="357"/>
        <v>(GT) &gt;2,000</v>
      </c>
    </row>
    <row r="376" spans="2:3" ht="14.25" customHeight="1" outlineLevel="1" x14ac:dyDescent="0.25">
      <c r="B376" s="84" t="str">
        <f t="shared" ref="B376:C376" si="358">+B294</f>
        <v>Cruise</v>
      </c>
      <c r="C376" s="84" t="str">
        <f t="shared" si="358"/>
        <v>(GT) 0 - 1 999</v>
      </c>
    </row>
    <row r="377" spans="2:3" ht="14.25" customHeight="1" outlineLevel="1" x14ac:dyDescent="0.25">
      <c r="B377" s="84" t="str">
        <f t="shared" ref="B377:C377" si="359">+B295</f>
        <v>Cruise</v>
      </c>
      <c r="C377" s="84" t="str">
        <f t="shared" si="359"/>
        <v>(GT) 2,000 - 9,999</v>
      </c>
    </row>
    <row r="378" spans="2:3" ht="14.25" customHeight="1" outlineLevel="1" x14ac:dyDescent="0.25">
      <c r="B378" s="84" t="str">
        <f t="shared" ref="B378:C378" si="360">+B296</f>
        <v>Cruise</v>
      </c>
      <c r="C378" s="84" t="str">
        <f t="shared" si="360"/>
        <v>(GT) 10,000 - 59,999</v>
      </c>
    </row>
    <row r="379" spans="2:3" ht="14.25" customHeight="1" outlineLevel="1" x14ac:dyDescent="0.25">
      <c r="B379" s="84" t="str">
        <f t="shared" ref="B379:C379" si="361">+B297</f>
        <v>Cruise</v>
      </c>
      <c r="C379" s="84" t="str">
        <f t="shared" si="361"/>
        <v>(GT) 60,000 - 99,999</v>
      </c>
    </row>
    <row r="380" spans="2:3" ht="14.25" customHeight="1" outlineLevel="1" x14ac:dyDescent="0.25">
      <c r="B380" s="84" t="str">
        <f t="shared" ref="B380:C380" si="362">+B298</f>
        <v>Cruise</v>
      </c>
      <c r="C380" s="84" t="str">
        <f t="shared" si="362"/>
        <v>(GT) 100,000 - 149,999</v>
      </c>
    </row>
    <row r="381" spans="2:3" ht="14.25" customHeight="1" outlineLevel="1" x14ac:dyDescent="0.25">
      <c r="B381" s="84" t="str">
        <f t="shared" ref="B381:C381" si="363">+B299</f>
        <v>Cruise</v>
      </c>
      <c r="C381" s="84" t="str">
        <f t="shared" si="363"/>
        <v>(GT) &gt;150,000</v>
      </c>
    </row>
    <row r="382" spans="2:3" ht="14.25" customHeight="1" outlineLevel="1" x14ac:dyDescent="0.25">
      <c r="B382" s="84" t="str">
        <f t="shared" ref="B382:C382" si="364">+B300</f>
        <v>Ferry RoRo and Passenger</v>
      </c>
      <c r="C382" s="84" t="str">
        <f t="shared" si="364"/>
        <v>(GT) 0 - 1,999</v>
      </c>
    </row>
    <row r="383" spans="2:3" ht="14.25" customHeight="1" outlineLevel="1" x14ac:dyDescent="0.25">
      <c r="B383" s="84" t="str">
        <f t="shared" ref="B383:C383" si="365">+B301</f>
        <v>Ferry RoRo and Passenger</v>
      </c>
      <c r="C383" s="84" t="str">
        <f t="shared" si="365"/>
        <v>(GT) 2,000 - 4,999</v>
      </c>
    </row>
    <row r="384" spans="2:3" ht="14.25" customHeight="1" outlineLevel="1" x14ac:dyDescent="0.25">
      <c r="B384" s="84" t="str">
        <f t="shared" ref="B384:C384" si="366">+B302</f>
        <v>Ferry RoRo and Passenger</v>
      </c>
      <c r="C384" s="84" t="str">
        <f t="shared" si="366"/>
        <v>(GT) 5,000 - 9,999</v>
      </c>
    </row>
    <row r="385" spans="2:3" ht="14.25" customHeight="1" outlineLevel="1" x14ac:dyDescent="0.25">
      <c r="B385" s="84" t="str">
        <f t="shared" ref="B385:C385" si="367">+B303</f>
        <v>Ferry RoRo and Passenger</v>
      </c>
      <c r="C385" s="84" t="str">
        <f t="shared" si="367"/>
        <v>(GT) 10,000 - 19,999</v>
      </c>
    </row>
    <row r="386" spans="2:3" ht="14.25" customHeight="1" outlineLevel="1" x14ac:dyDescent="0.25">
      <c r="B386" s="84" t="str">
        <f t="shared" ref="B386:C386" si="368">+B304</f>
        <v>Ferry RoRo and Passenger</v>
      </c>
      <c r="C386" s="84" t="str">
        <f t="shared" si="368"/>
        <v>(GT) &gt;20,000</v>
      </c>
    </row>
    <row r="387" spans="2:3" ht="14.25" customHeight="1" outlineLevel="1" x14ac:dyDescent="0.25">
      <c r="B387" s="84" t="str">
        <f t="shared" ref="B387:C387" si="369">+B305</f>
        <v>Refrigerated Bulk</v>
      </c>
      <c r="C387" s="84" t="str">
        <f t="shared" si="369"/>
        <v>(DWT) 0 - 1,999</v>
      </c>
    </row>
    <row r="388" spans="2:3" ht="14.25" customHeight="1" outlineLevel="1" x14ac:dyDescent="0.25">
      <c r="B388" s="84" t="str">
        <f t="shared" ref="B388:C388" si="370">+B306</f>
        <v>Refrigerated Bulk</v>
      </c>
      <c r="C388" s="84" t="str">
        <f t="shared" si="370"/>
        <v>(DWT) 2,000 - 5,999</v>
      </c>
    </row>
    <row r="389" spans="2:3" ht="14.25" customHeight="1" outlineLevel="1" x14ac:dyDescent="0.25">
      <c r="B389" s="84" t="str">
        <f t="shared" ref="B389:C389" si="371">+B307</f>
        <v>Refrigerated Bulk</v>
      </c>
      <c r="C389" s="84" t="str">
        <f t="shared" si="371"/>
        <v>(DWT) 6,000 - 9,999</v>
      </c>
    </row>
    <row r="390" spans="2:3" ht="14.25" customHeight="1" outlineLevel="1" x14ac:dyDescent="0.25">
      <c r="B390" s="84" t="str">
        <f t="shared" ref="B390:C390" si="372">+B308</f>
        <v>Refrigerated Bulk</v>
      </c>
      <c r="C390" s="84" t="str">
        <f t="shared" si="372"/>
        <v>(DWT) &gt;10,000</v>
      </c>
    </row>
    <row r="391" spans="2:3" ht="14.25" customHeight="1" outlineLevel="1" x14ac:dyDescent="0.25">
      <c r="B391" s="84" t="str">
        <f t="shared" ref="B391:C391" si="373">+B309</f>
        <v>RoRo</v>
      </c>
      <c r="C391" s="84" t="str">
        <f t="shared" si="373"/>
        <v>(DWT) 0 - 4,999</v>
      </c>
    </row>
    <row r="392" spans="2:3" ht="14.25" customHeight="1" outlineLevel="1" x14ac:dyDescent="0.25">
      <c r="B392" s="84" t="str">
        <f t="shared" ref="B392:C392" si="374">+B310</f>
        <v>RoRo</v>
      </c>
      <c r="C392" s="84" t="str">
        <f t="shared" si="374"/>
        <v>(DWT) 5,000 - 9,999</v>
      </c>
    </row>
    <row r="393" spans="2:3" ht="14.25" customHeight="1" outlineLevel="1" x14ac:dyDescent="0.25">
      <c r="B393" s="84" t="str">
        <f t="shared" ref="B393:C393" si="375">+B311</f>
        <v>RoRo</v>
      </c>
      <c r="C393" s="84" t="str">
        <f t="shared" si="375"/>
        <v>(DWT) 10,000 - 14,999</v>
      </c>
    </row>
    <row r="394" spans="2:3" ht="14.25" customHeight="1" outlineLevel="1" x14ac:dyDescent="0.25">
      <c r="B394" s="84" t="str">
        <f t="shared" ref="B394:C394" si="376">+B312</f>
        <v>RoRo</v>
      </c>
      <c r="C394" s="84" t="str">
        <f t="shared" si="376"/>
        <v>(DWT) &gt;15,000</v>
      </c>
    </row>
    <row r="395" spans="2:3" ht="14.25" customHeight="1" outlineLevel="1" x14ac:dyDescent="0.25">
      <c r="B395" s="84" t="str">
        <f t="shared" ref="B395:C395" si="377">+B313</f>
        <v>Vehicle Carrier</v>
      </c>
      <c r="C395" s="84" t="str">
        <f t="shared" si="377"/>
        <v>(GT) 0 - 29,999</v>
      </c>
    </row>
    <row r="396" spans="2:3" ht="14.25" customHeight="1" outlineLevel="1" x14ac:dyDescent="0.25">
      <c r="B396" s="84" t="str">
        <f t="shared" ref="B396:C396" si="378">+B314</f>
        <v>Vehicle Carrier</v>
      </c>
      <c r="C396" s="84" t="str">
        <f t="shared" si="378"/>
        <v>(GT) 30,000 - 49,999</v>
      </c>
    </row>
    <row r="397" spans="2:3" ht="14.25" customHeight="1" outlineLevel="1" x14ac:dyDescent="0.25">
      <c r="B397" s="84" t="str">
        <f t="shared" ref="B397:C397" si="379">+B315</f>
        <v>Vehicle Carrier</v>
      </c>
      <c r="C397" s="84" t="str">
        <f t="shared" si="379"/>
        <v>(GT) &gt;50,000</v>
      </c>
    </row>
    <row r="398" spans="2:3" ht="14.25" customHeight="1" outlineLevel="1" x14ac:dyDescent="0.25">
      <c r="B398" s="84" t="str">
        <f t="shared" ref="B398:C398" si="380">+B316</f>
        <v>Offshore</v>
      </c>
      <c r="C398" s="84" t="str">
        <f t="shared" si="380"/>
        <v>(GT) 0-+</v>
      </c>
    </row>
    <row r="399" spans="2:3" ht="14.25" customHeight="1" outlineLevel="1" x14ac:dyDescent="0.25">
      <c r="B399" s="84" t="str">
        <f t="shared" ref="B399:C399" si="381">+B317</f>
        <v>Bulk Carrier</v>
      </c>
      <c r="C399" s="84" t="str">
        <f t="shared" si="381"/>
        <v>Default</v>
      </c>
    </row>
    <row r="400" spans="2:3" ht="14.25" customHeight="1" outlineLevel="1" x14ac:dyDescent="0.25">
      <c r="B400" s="84" t="str">
        <f t="shared" ref="B400:C400" si="382">+B318</f>
        <v>Chemical Tanker</v>
      </c>
      <c r="C400" s="84" t="str">
        <f t="shared" si="382"/>
        <v>Default</v>
      </c>
    </row>
    <row r="401" spans="2:39" ht="14.25" customHeight="1" outlineLevel="1" x14ac:dyDescent="0.25">
      <c r="B401" s="84" t="str">
        <f t="shared" ref="B401:C401" si="383">+B319</f>
        <v>Container</v>
      </c>
      <c r="C401" s="84" t="str">
        <f t="shared" si="383"/>
        <v>Default</v>
      </c>
    </row>
    <row r="402" spans="2:39" ht="14.25" customHeight="1" outlineLevel="1" x14ac:dyDescent="0.25">
      <c r="B402" s="84" t="str">
        <f t="shared" ref="B402:C402" si="384">+B320</f>
        <v>General Cargo</v>
      </c>
      <c r="C402" s="84" t="str">
        <f t="shared" si="384"/>
        <v>Default</v>
      </c>
    </row>
    <row r="403" spans="2:39" ht="14.25" customHeight="1" outlineLevel="1" x14ac:dyDescent="0.25">
      <c r="B403" s="84" t="str">
        <f t="shared" ref="B403:C403" si="385">+B321</f>
        <v>Liquefied Gas Tanker</v>
      </c>
      <c r="C403" s="84" t="str">
        <f t="shared" si="385"/>
        <v>Default</v>
      </c>
    </row>
    <row r="404" spans="2:39" ht="14.25" customHeight="1" outlineLevel="1" x14ac:dyDescent="0.25">
      <c r="B404" s="84" t="str">
        <f t="shared" ref="B404:C404" si="386">+B322</f>
        <v>Oil Tanker</v>
      </c>
      <c r="C404" s="84" t="str">
        <f t="shared" si="386"/>
        <v>Default</v>
      </c>
    </row>
    <row r="405" spans="2:39" ht="14.25" customHeight="1" outlineLevel="1" x14ac:dyDescent="0.25">
      <c r="B405" s="84" t="str">
        <f t="shared" ref="B405:C405" si="387">+B323</f>
        <v>Other Liquids Tankers</v>
      </c>
      <c r="C405" s="84" t="str">
        <f t="shared" si="387"/>
        <v>Default</v>
      </c>
    </row>
    <row r="406" spans="2:39" ht="14.25" customHeight="1" outlineLevel="1" x14ac:dyDescent="0.25">
      <c r="B406" s="84" t="str">
        <f t="shared" ref="B406:C406" si="388">+B324</f>
        <v>Ferry Passenger Only</v>
      </c>
      <c r="C406" s="84" t="str">
        <f t="shared" si="388"/>
        <v>Default</v>
      </c>
    </row>
    <row r="407" spans="2:39" ht="14.25" customHeight="1" outlineLevel="1" x14ac:dyDescent="0.25">
      <c r="B407" s="84" t="str">
        <f t="shared" ref="B407:C407" si="389">+B325</f>
        <v>Cruise</v>
      </c>
      <c r="C407" s="84" t="str">
        <f t="shared" si="389"/>
        <v>Default</v>
      </c>
    </row>
    <row r="408" spans="2:39" ht="14.25" customHeight="1" outlineLevel="1" x14ac:dyDescent="0.25">
      <c r="B408" s="84" t="str">
        <f t="shared" ref="B408:C408" si="390">+B326</f>
        <v>Ferry RoRo and Passenger</v>
      </c>
      <c r="C408" s="84" t="str">
        <f t="shared" si="390"/>
        <v>Default</v>
      </c>
    </row>
    <row r="409" spans="2:39" ht="14.25" customHeight="1" outlineLevel="1" x14ac:dyDescent="0.25">
      <c r="B409" s="84" t="str">
        <f t="shared" ref="B409:C409" si="391">+B327</f>
        <v>Refrigerated Bulk</v>
      </c>
      <c r="C409" s="84" t="str">
        <f t="shared" si="391"/>
        <v>Default</v>
      </c>
    </row>
    <row r="410" spans="2:39" ht="14.25" customHeight="1" outlineLevel="1" x14ac:dyDescent="0.25">
      <c r="B410" s="84" t="str">
        <f t="shared" ref="B410:C410" si="392">+B328</f>
        <v>RoRo</v>
      </c>
      <c r="C410" s="84" t="str">
        <f t="shared" si="392"/>
        <v>Default</v>
      </c>
    </row>
    <row r="411" spans="2:39" ht="14.25" customHeight="1" outlineLevel="1" x14ac:dyDescent="0.25">
      <c r="B411" s="84" t="str">
        <f t="shared" ref="B411:C411" si="393">+B329</f>
        <v>Vehicle Carrier</v>
      </c>
      <c r="C411" s="84" t="str">
        <f t="shared" si="393"/>
        <v>Default</v>
      </c>
    </row>
    <row r="412" spans="2:39" ht="14.25" customHeight="1" outlineLevel="1" x14ac:dyDescent="0.25">
      <c r="B412" s="84" t="str">
        <f t="shared" ref="B412:C412" si="394">+B330</f>
        <v>Offshore</v>
      </c>
      <c r="C412" s="84" t="str">
        <f t="shared" si="394"/>
        <v>Default</v>
      </c>
    </row>
    <row r="413" spans="2:39" ht="14.25" customHeight="1" x14ac:dyDescent="0.25"/>
    <row r="414" spans="2:39" ht="14.25" customHeight="1" x14ac:dyDescent="0.25">
      <c r="B414" s="135" t="s">
        <v>307</v>
      </c>
      <c r="C414" s="135"/>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2:39" ht="14.25" customHeight="1" x14ac:dyDescent="0.25">
      <c r="B415" s="137" t="s">
        <v>304</v>
      </c>
      <c r="C415" s="137"/>
      <c r="D415" s="138">
        <v>2015</v>
      </c>
      <c r="E415" s="136">
        <v>2016</v>
      </c>
      <c r="F415" s="136">
        <v>2017</v>
      </c>
      <c r="G415" s="136">
        <v>2018</v>
      </c>
      <c r="H415" s="136">
        <v>2019</v>
      </c>
      <c r="I415" s="138">
        <v>2020</v>
      </c>
      <c r="J415" s="136">
        <v>2021</v>
      </c>
      <c r="K415" s="136">
        <v>2022</v>
      </c>
      <c r="L415" s="136">
        <v>2023</v>
      </c>
      <c r="M415" s="136">
        <v>2024</v>
      </c>
      <c r="N415" s="138">
        <v>2025</v>
      </c>
      <c r="O415" s="136">
        <v>2026</v>
      </c>
      <c r="P415" s="136">
        <v>2027</v>
      </c>
      <c r="Q415" s="136">
        <v>2028</v>
      </c>
      <c r="R415" s="136">
        <v>2029</v>
      </c>
      <c r="S415" s="138">
        <v>2030</v>
      </c>
      <c r="T415" s="136">
        <v>2031</v>
      </c>
      <c r="U415" s="136">
        <v>2032</v>
      </c>
      <c r="V415" s="136">
        <v>2033</v>
      </c>
      <c r="W415" s="136">
        <v>2034</v>
      </c>
      <c r="X415" s="138">
        <v>2035</v>
      </c>
      <c r="Y415" s="136">
        <v>2036</v>
      </c>
      <c r="Z415" s="136">
        <v>2037</v>
      </c>
      <c r="AA415" s="136">
        <v>2038</v>
      </c>
      <c r="AB415" s="136">
        <v>2039</v>
      </c>
      <c r="AC415" s="138">
        <v>2040</v>
      </c>
      <c r="AD415" s="136">
        <v>2041</v>
      </c>
      <c r="AE415" s="136">
        <v>2042</v>
      </c>
      <c r="AF415" s="136">
        <v>2043</v>
      </c>
      <c r="AG415" s="136">
        <v>2044</v>
      </c>
      <c r="AH415" s="138">
        <v>2045</v>
      </c>
      <c r="AI415" s="136">
        <v>2046</v>
      </c>
      <c r="AJ415" s="136">
        <v>2047</v>
      </c>
      <c r="AK415" s="136">
        <v>2048</v>
      </c>
      <c r="AL415" s="136">
        <v>2049</v>
      </c>
      <c r="AM415" s="138">
        <v>2050</v>
      </c>
    </row>
    <row r="416" spans="2:39" ht="14.25" customHeight="1" outlineLevel="1" x14ac:dyDescent="0.25">
      <c r="B416" s="84" t="str">
        <f t="shared" ref="B416:C416" si="395">+B334</f>
        <v>Bulk Carrier</v>
      </c>
      <c r="C416" s="84" t="str">
        <f t="shared" si="395"/>
        <v>(DWT) 0 - 9,999</v>
      </c>
    </row>
    <row r="417" spans="2:3" ht="14.25" customHeight="1" outlineLevel="1" x14ac:dyDescent="0.25">
      <c r="B417" s="84" t="str">
        <f t="shared" ref="B417:C417" si="396">+B335</f>
        <v>Bulk Carrier</v>
      </c>
      <c r="C417" s="84" t="str">
        <f t="shared" si="396"/>
        <v>(DWT) 10,000 - 34,999</v>
      </c>
    </row>
    <row r="418" spans="2:3" ht="14.25" customHeight="1" outlineLevel="1" x14ac:dyDescent="0.25">
      <c r="B418" s="84" t="str">
        <f t="shared" ref="B418:C418" si="397">+B336</f>
        <v>Bulk Carrier</v>
      </c>
      <c r="C418" s="84" t="str">
        <f t="shared" si="397"/>
        <v>(DWT) 35,000 - 59,999</v>
      </c>
    </row>
    <row r="419" spans="2:3" ht="14.25" customHeight="1" outlineLevel="1" x14ac:dyDescent="0.25">
      <c r="B419" s="84" t="str">
        <f t="shared" ref="B419:C419" si="398">+B337</f>
        <v>Bulk Carrier</v>
      </c>
      <c r="C419" s="84" t="str">
        <f t="shared" si="398"/>
        <v>(DWT) 60,000 - 99,999</v>
      </c>
    </row>
    <row r="420" spans="2:3" ht="14.25" customHeight="1" outlineLevel="1" x14ac:dyDescent="0.25">
      <c r="B420" s="84" t="str">
        <f t="shared" ref="B420:C420" si="399">+B338</f>
        <v>Bulk Carrier</v>
      </c>
      <c r="C420" s="84" t="str">
        <f t="shared" si="399"/>
        <v>(DWT) 100,000 - 199,999</v>
      </c>
    </row>
    <row r="421" spans="2:3" ht="14.25" customHeight="1" outlineLevel="1" x14ac:dyDescent="0.25">
      <c r="B421" s="84" t="str">
        <f t="shared" ref="B421:C421" si="400">+B339</f>
        <v>Bulk Carrier</v>
      </c>
      <c r="C421" s="84" t="str">
        <f t="shared" si="400"/>
        <v>(DWT) &gt;200,000</v>
      </c>
    </row>
    <row r="422" spans="2:3" ht="14.25" customHeight="1" outlineLevel="1" x14ac:dyDescent="0.25">
      <c r="B422" s="84" t="str">
        <f t="shared" ref="B422:C422" si="401">+B340</f>
        <v>Chemical Tanker</v>
      </c>
      <c r="C422" s="84" t="str">
        <f t="shared" si="401"/>
        <v>(DWT) 0 - 4,999</v>
      </c>
    </row>
    <row r="423" spans="2:3" ht="14.25" customHeight="1" outlineLevel="1" x14ac:dyDescent="0.25">
      <c r="B423" s="84" t="str">
        <f t="shared" ref="B423:C423" si="402">+B341</f>
        <v>Chemical Tanker</v>
      </c>
      <c r="C423" s="84" t="str">
        <f t="shared" si="402"/>
        <v>(DWT) 5,000 - 9,999</v>
      </c>
    </row>
    <row r="424" spans="2:3" ht="14.25" customHeight="1" outlineLevel="1" x14ac:dyDescent="0.25">
      <c r="B424" s="84" t="str">
        <f t="shared" ref="B424:C424" si="403">+B342</f>
        <v>Chemical Tanker</v>
      </c>
      <c r="C424" s="84" t="str">
        <f t="shared" si="403"/>
        <v>(DWT) 10,000 - 19,999</v>
      </c>
    </row>
    <row r="425" spans="2:3" ht="14.25" customHeight="1" outlineLevel="1" x14ac:dyDescent="0.25">
      <c r="B425" s="84" t="str">
        <f t="shared" ref="B425:C425" si="404">+B343</f>
        <v>Chemical Tanker</v>
      </c>
      <c r="C425" s="84" t="str">
        <f t="shared" si="404"/>
        <v>(DWT) 20,000 - 39,999</v>
      </c>
    </row>
    <row r="426" spans="2:3" ht="14.25" customHeight="1" outlineLevel="1" x14ac:dyDescent="0.25">
      <c r="B426" s="84" t="str">
        <f t="shared" ref="B426:C426" si="405">+B344</f>
        <v>Chemical Tanker</v>
      </c>
      <c r="C426" s="84" t="str">
        <f t="shared" si="405"/>
        <v>(DWT) &gt;40,000</v>
      </c>
    </row>
    <row r="427" spans="2:3" ht="14.25" customHeight="1" outlineLevel="1" x14ac:dyDescent="0.25">
      <c r="B427" s="84" t="str">
        <f t="shared" ref="B427:C427" si="406">+B345</f>
        <v>Container</v>
      </c>
      <c r="C427" s="84" t="str">
        <f t="shared" si="406"/>
        <v>(TEU) 0 - 999</v>
      </c>
    </row>
    <row r="428" spans="2:3" ht="14.25" customHeight="1" outlineLevel="1" x14ac:dyDescent="0.25">
      <c r="B428" s="84" t="str">
        <f t="shared" ref="B428:C428" si="407">+B346</f>
        <v>Container</v>
      </c>
      <c r="C428" s="84" t="str">
        <f t="shared" si="407"/>
        <v>(TEU) 1,000 - 1,999</v>
      </c>
    </row>
    <row r="429" spans="2:3" ht="14.25" customHeight="1" outlineLevel="1" x14ac:dyDescent="0.25">
      <c r="B429" s="84" t="str">
        <f t="shared" ref="B429:C429" si="408">+B347</f>
        <v>Container</v>
      </c>
      <c r="C429" s="84" t="str">
        <f t="shared" si="408"/>
        <v>(TEU) 2,000 - 2,999</v>
      </c>
    </row>
    <row r="430" spans="2:3" ht="14.25" customHeight="1" outlineLevel="1" x14ac:dyDescent="0.25">
      <c r="B430" s="84" t="str">
        <f t="shared" ref="B430:C430" si="409">+B348</f>
        <v>Container</v>
      </c>
      <c r="C430" s="84" t="str">
        <f t="shared" si="409"/>
        <v>(TEU) 3,000 - 4,999</v>
      </c>
    </row>
    <row r="431" spans="2:3" ht="14.25" customHeight="1" outlineLevel="1" x14ac:dyDescent="0.25">
      <c r="B431" s="84" t="str">
        <f t="shared" ref="B431:C431" si="410">+B349</f>
        <v>Container</v>
      </c>
      <c r="C431" s="84" t="str">
        <f t="shared" si="410"/>
        <v>(TEU) 5,000 - 7,999</v>
      </c>
    </row>
    <row r="432" spans="2:3" ht="14.25" customHeight="1" outlineLevel="1" x14ac:dyDescent="0.25">
      <c r="B432" s="84" t="str">
        <f t="shared" ref="B432:C432" si="411">+B350</f>
        <v>Container</v>
      </c>
      <c r="C432" s="84" t="str">
        <f t="shared" si="411"/>
        <v>(TEU) 8,000 - 11,999</v>
      </c>
    </row>
    <row r="433" spans="2:3" ht="14.25" customHeight="1" outlineLevel="1" x14ac:dyDescent="0.25">
      <c r="B433" s="84" t="str">
        <f t="shared" ref="B433:C433" si="412">+B351</f>
        <v>Container</v>
      </c>
      <c r="C433" s="84" t="str">
        <f t="shared" si="412"/>
        <v>(TEU) 12,000 - 14,499</v>
      </c>
    </row>
    <row r="434" spans="2:3" ht="14.25" customHeight="1" outlineLevel="1" x14ac:dyDescent="0.25">
      <c r="B434" s="84" t="str">
        <f t="shared" ref="B434:C434" si="413">+B352</f>
        <v>Container</v>
      </c>
      <c r="C434" s="84" t="str">
        <f t="shared" si="413"/>
        <v>(TEU) 14,500 - 19,999</v>
      </c>
    </row>
    <row r="435" spans="2:3" ht="14.25" customHeight="1" outlineLevel="1" x14ac:dyDescent="0.25">
      <c r="B435" s="84" t="str">
        <f t="shared" ref="B435:C435" si="414">+B353</f>
        <v>Container</v>
      </c>
      <c r="C435" s="84" t="str">
        <f t="shared" si="414"/>
        <v>(TEU) &gt;20,000</v>
      </c>
    </row>
    <row r="436" spans="2:3" ht="14.25" customHeight="1" outlineLevel="1" x14ac:dyDescent="0.25">
      <c r="B436" s="84" t="str">
        <f t="shared" ref="B436:C436" si="415">+B354</f>
        <v>General Cargo</v>
      </c>
      <c r="C436" s="84" t="str">
        <f t="shared" si="415"/>
        <v>(DWT) 0 - 4,999</v>
      </c>
    </row>
    <row r="437" spans="2:3" ht="14.25" customHeight="1" outlineLevel="1" x14ac:dyDescent="0.25">
      <c r="B437" s="84" t="str">
        <f t="shared" ref="B437:C437" si="416">+B355</f>
        <v>General Cargo</v>
      </c>
      <c r="C437" s="84" t="str">
        <f t="shared" si="416"/>
        <v>(DWT) 5,000 - 9,999</v>
      </c>
    </row>
    <row r="438" spans="2:3" ht="14.25" customHeight="1" outlineLevel="1" x14ac:dyDescent="0.25">
      <c r="B438" s="84" t="str">
        <f t="shared" ref="B438:C438" si="417">+B356</f>
        <v>General Cargo</v>
      </c>
      <c r="C438" s="84" t="str">
        <f t="shared" si="417"/>
        <v>(DWT) 10,000 - 19,999</v>
      </c>
    </row>
    <row r="439" spans="2:3" ht="14.25" customHeight="1" outlineLevel="1" x14ac:dyDescent="0.25">
      <c r="B439" s="84" t="str">
        <f t="shared" ref="B439:C439" si="418">+B357</f>
        <v>General Cargo</v>
      </c>
      <c r="C439" s="84" t="str">
        <f t="shared" si="418"/>
        <v>(DWT) &gt;20,000</v>
      </c>
    </row>
    <row r="440" spans="2:3" ht="14.25" customHeight="1" outlineLevel="1" x14ac:dyDescent="0.25">
      <c r="B440" s="84" t="str">
        <f t="shared" ref="B440:C440" si="419">+B358</f>
        <v>Liquefied Gas Tanker</v>
      </c>
      <c r="C440" s="84" t="str">
        <f t="shared" si="419"/>
        <v>(cbm) 0 - 49,999</v>
      </c>
    </row>
    <row r="441" spans="2:3" ht="14.25" customHeight="1" outlineLevel="1" x14ac:dyDescent="0.25">
      <c r="B441" s="84" t="str">
        <f t="shared" ref="B441:C441" si="420">+B359</f>
        <v>Liquefied Gas Tanker</v>
      </c>
      <c r="C441" s="84" t="str">
        <f t="shared" si="420"/>
        <v>(cbm) 50,000 - 99,999</v>
      </c>
    </row>
    <row r="442" spans="2:3" ht="14.25" customHeight="1" outlineLevel="1" x14ac:dyDescent="0.25">
      <c r="B442" s="84" t="str">
        <f t="shared" ref="B442:C442" si="421">+B360</f>
        <v>Liquefied Gas Tanker</v>
      </c>
      <c r="C442" s="84" t="str">
        <f t="shared" si="421"/>
        <v>(cbm) 100,000 - 199,999</v>
      </c>
    </row>
    <row r="443" spans="2:3" ht="14.25" customHeight="1" outlineLevel="1" x14ac:dyDescent="0.25">
      <c r="B443" s="84" t="str">
        <f t="shared" ref="B443:C443" si="422">+B361</f>
        <v>Liquefied Gas Tanker</v>
      </c>
      <c r="C443" s="84" t="str">
        <f t="shared" si="422"/>
        <v>(cbm) &gt;200,000</v>
      </c>
    </row>
    <row r="444" spans="2:3" ht="14.25" customHeight="1" outlineLevel="1" x14ac:dyDescent="0.25">
      <c r="B444" s="84" t="str">
        <f t="shared" ref="B444:C444" si="423">+B362</f>
        <v>Oil Tanker</v>
      </c>
      <c r="C444" s="84" t="str">
        <f t="shared" si="423"/>
        <v>(DWT) 0 - 4,999</v>
      </c>
    </row>
    <row r="445" spans="2:3" ht="14.25" customHeight="1" outlineLevel="1" x14ac:dyDescent="0.25">
      <c r="B445" s="84" t="str">
        <f t="shared" ref="B445:C445" si="424">+B363</f>
        <v>Oil Tanker</v>
      </c>
      <c r="C445" s="84" t="str">
        <f t="shared" si="424"/>
        <v>(DWT) 5,000 - 9,999</v>
      </c>
    </row>
    <row r="446" spans="2:3" ht="14.25" customHeight="1" outlineLevel="1" x14ac:dyDescent="0.25">
      <c r="B446" s="84" t="str">
        <f t="shared" ref="B446:C446" si="425">+B364</f>
        <v>Oil Tanker</v>
      </c>
      <c r="C446" s="84" t="str">
        <f t="shared" si="425"/>
        <v>(DWT) 10,000 - 19,999</v>
      </c>
    </row>
    <row r="447" spans="2:3" ht="14.25" customHeight="1" outlineLevel="1" x14ac:dyDescent="0.25">
      <c r="B447" s="84" t="str">
        <f t="shared" ref="B447:C447" si="426">+B365</f>
        <v>Oil Tanker</v>
      </c>
      <c r="C447" s="84" t="str">
        <f t="shared" si="426"/>
        <v>(DWT) 20,000 - 59,999</v>
      </c>
    </row>
    <row r="448" spans="2:3" ht="14.25" customHeight="1" outlineLevel="1" x14ac:dyDescent="0.25">
      <c r="B448" s="84" t="str">
        <f t="shared" ref="B448:C448" si="427">+B366</f>
        <v>Oil Tanker</v>
      </c>
      <c r="C448" s="84" t="str">
        <f t="shared" si="427"/>
        <v>(DWT) 60,000 - 79,999</v>
      </c>
    </row>
    <row r="449" spans="2:3" ht="14.25" customHeight="1" outlineLevel="1" x14ac:dyDescent="0.25">
      <c r="B449" s="84" t="str">
        <f t="shared" ref="B449:C449" si="428">+B367</f>
        <v>Oil Tanker</v>
      </c>
      <c r="C449" s="84" t="str">
        <f t="shared" si="428"/>
        <v>(DWT) 80,000 - 119,999</v>
      </c>
    </row>
    <row r="450" spans="2:3" ht="14.25" customHeight="1" outlineLevel="1" x14ac:dyDescent="0.25">
      <c r="B450" s="84" t="str">
        <f t="shared" ref="B450:C450" si="429">+B368</f>
        <v>Oil Tanker</v>
      </c>
      <c r="C450" s="84" t="str">
        <f t="shared" si="429"/>
        <v>(DWT) 120,000 - 199,999</v>
      </c>
    </row>
    <row r="451" spans="2:3" ht="14.25" customHeight="1" outlineLevel="1" x14ac:dyDescent="0.25">
      <c r="B451" s="84" t="str">
        <f t="shared" ref="B451:C451" si="430">+B369</f>
        <v>Oil Tanker</v>
      </c>
      <c r="C451" s="84" t="str">
        <f t="shared" si="430"/>
        <v>(DWT) &gt;200,000</v>
      </c>
    </row>
    <row r="452" spans="2:3" ht="14.25" customHeight="1" outlineLevel="1" x14ac:dyDescent="0.25">
      <c r="B452" s="84" t="str">
        <f t="shared" ref="B452:C452" si="431">+B370</f>
        <v>Other Liquids Tankers</v>
      </c>
      <c r="C452" s="84" t="str">
        <f t="shared" si="431"/>
        <v>(DWT) 0 - 999</v>
      </c>
    </row>
    <row r="453" spans="2:3" ht="14.25" customHeight="1" outlineLevel="1" x14ac:dyDescent="0.25">
      <c r="B453" s="84" t="str">
        <f t="shared" ref="B453:C453" si="432">+B371</f>
        <v>Other Liquids Tankers</v>
      </c>
      <c r="C453" s="84" t="str">
        <f t="shared" si="432"/>
        <v>(DWT) &gt;1,000</v>
      </c>
    </row>
    <row r="454" spans="2:3" ht="14.25" customHeight="1" outlineLevel="1" x14ac:dyDescent="0.25">
      <c r="B454" s="84" t="str">
        <f t="shared" ref="B454:C454" si="433">+B372</f>
        <v>Ferry Passenger Only</v>
      </c>
      <c r="C454" s="84" t="str">
        <f t="shared" si="433"/>
        <v>(GT) 0 - 299</v>
      </c>
    </row>
    <row r="455" spans="2:3" ht="14.25" customHeight="1" outlineLevel="1" x14ac:dyDescent="0.25">
      <c r="B455" s="84" t="str">
        <f t="shared" ref="B455:C455" si="434">+B373</f>
        <v>Ferry Passenger Only</v>
      </c>
      <c r="C455" s="84" t="str">
        <f t="shared" si="434"/>
        <v>(GT) 300 - 999</v>
      </c>
    </row>
    <row r="456" spans="2:3" ht="14.25" customHeight="1" outlineLevel="1" x14ac:dyDescent="0.25">
      <c r="B456" s="84" t="str">
        <f t="shared" ref="B456:C456" si="435">+B374</f>
        <v>Ferry Passenger Only</v>
      </c>
      <c r="C456" s="84" t="str">
        <f t="shared" si="435"/>
        <v>(GT) 1,000 - 1,999</v>
      </c>
    </row>
    <row r="457" spans="2:3" ht="14.25" customHeight="1" outlineLevel="1" x14ac:dyDescent="0.25">
      <c r="B457" s="84" t="str">
        <f t="shared" ref="B457:C457" si="436">+B375</f>
        <v>Ferry Passenger Only</v>
      </c>
      <c r="C457" s="84" t="str">
        <f t="shared" si="436"/>
        <v>(GT) &gt;2,000</v>
      </c>
    </row>
    <row r="458" spans="2:3" ht="14.25" customHeight="1" outlineLevel="1" x14ac:dyDescent="0.25">
      <c r="B458" s="84" t="str">
        <f t="shared" ref="B458:C458" si="437">+B376</f>
        <v>Cruise</v>
      </c>
      <c r="C458" s="84" t="str">
        <f t="shared" si="437"/>
        <v>(GT) 0 - 1 999</v>
      </c>
    </row>
    <row r="459" spans="2:3" ht="14.25" customHeight="1" outlineLevel="1" x14ac:dyDescent="0.25">
      <c r="B459" s="84" t="str">
        <f t="shared" ref="B459:C459" si="438">+B377</f>
        <v>Cruise</v>
      </c>
      <c r="C459" s="84" t="str">
        <f t="shared" si="438"/>
        <v>(GT) 2,000 - 9,999</v>
      </c>
    </row>
    <row r="460" spans="2:3" ht="14.25" customHeight="1" outlineLevel="1" x14ac:dyDescent="0.25">
      <c r="B460" s="84" t="str">
        <f t="shared" ref="B460:C460" si="439">+B378</f>
        <v>Cruise</v>
      </c>
      <c r="C460" s="84" t="str">
        <f t="shared" si="439"/>
        <v>(GT) 10,000 - 59,999</v>
      </c>
    </row>
    <row r="461" spans="2:3" ht="14.25" customHeight="1" outlineLevel="1" x14ac:dyDescent="0.25">
      <c r="B461" s="84" t="str">
        <f t="shared" ref="B461:C461" si="440">+B379</f>
        <v>Cruise</v>
      </c>
      <c r="C461" s="84" t="str">
        <f t="shared" si="440"/>
        <v>(GT) 60,000 - 99,999</v>
      </c>
    </row>
    <row r="462" spans="2:3" ht="14.25" customHeight="1" outlineLevel="1" x14ac:dyDescent="0.25">
      <c r="B462" s="84" t="str">
        <f t="shared" ref="B462:C462" si="441">+B380</f>
        <v>Cruise</v>
      </c>
      <c r="C462" s="84" t="str">
        <f t="shared" si="441"/>
        <v>(GT) 100,000 - 149,999</v>
      </c>
    </row>
    <row r="463" spans="2:3" ht="14.25" customHeight="1" outlineLevel="1" x14ac:dyDescent="0.25">
      <c r="B463" s="84" t="str">
        <f t="shared" ref="B463:C463" si="442">+B381</f>
        <v>Cruise</v>
      </c>
      <c r="C463" s="84" t="str">
        <f t="shared" si="442"/>
        <v>(GT) &gt;150,000</v>
      </c>
    </row>
    <row r="464" spans="2:3" ht="14.25" customHeight="1" outlineLevel="1" x14ac:dyDescent="0.25">
      <c r="B464" s="84" t="str">
        <f t="shared" ref="B464:C464" si="443">+B382</f>
        <v>Ferry RoRo and Passenger</v>
      </c>
      <c r="C464" s="84" t="str">
        <f t="shared" si="443"/>
        <v>(GT) 0 - 1,999</v>
      </c>
    </row>
    <row r="465" spans="2:3" ht="14.25" customHeight="1" outlineLevel="1" x14ac:dyDescent="0.25">
      <c r="B465" s="84" t="str">
        <f t="shared" ref="B465:C465" si="444">+B383</f>
        <v>Ferry RoRo and Passenger</v>
      </c>
      <c r="C465" s="84" t="str">
        <f t="shared" si="444"/>
        <v>(GT) 2,000 - 4,999</v>
      </c>
    </row>
    <row r="466" spans="2:3" ht="14.25" customHeight="1" outlineLevel="1" x14ac:dyDescent="0.25">
      <c r="B466" s="84" t="str">
        <f t="shared" ref="B466:C466" si="445">+B384</f>
        <v>Ferry RoRo and Passenger</v>
      </c>
      <c r="C466" s="84" t="str">
        <f t="shared" si="445"/>
        <v>(GT) 5,000 - 9,999</v>
      </c>
    </row>
    <row r="467" spans="2:3" ht="14.25" customHeight="1" outlineLevel="1" x14ac:dyDescent="0.25">
      <c r="B467" s="84" t="str">
        <f t="shared" ref="B467:C467" si="446">+B385</f>
        <v>Ferry RoRo and Passenger</v>
      </c>
      <c r="C467" s="84" t="str">
        <f t="shared" si="446"/>
        <v>(GT) 10,000 - 19,999</v>
      </c>
    </row>
    <row r="468" spans="2:3" ht="14.25" customHeight="1" outlineLevel="1" x14ac:dyDescent="0.25">
      <c r="B468" s="84" t="str">
        <f t="shared" ref="B468:C468" si="447">+B386</f>
        <v>Ferry RoRo and Passenger</v>
      </c>
      <c r="C468" s="84" t="str">
        <f t="shared" si="447"/>
        <v>(GT) &gt;20,000</v>
      </c>
    </row>
    <row r="469" spans="2:3" ht="14.25" customHeight="1" outlineLevel="1" x14ac:dyDescent="0.25">
      <c r="B469" s="84" t="str">
        <f t="shared" ref="B469:C469" si="448">+B387</f>
        <v>Refrigerated Bulk</v>
      </c>
      <c r="C469" s="84" t="str">
        <f t="shared" si="448"/>
        <v>(DWT) 0 - 1,999</v>
      </c>
    </row>
    <row r="470" spans="2:3" ht="14.25" customHeight="1" outlineLevel="1" x14ac:dyDescent="0.25">
      <c r="B470" s="84" t="str">
        <f t="shared" ref="B470:C470" si="449">+B388</f>
        <v>Refrigerated Bulk</v>
      </c>
      <c r="C470" s="84" t="str">
        <f t="shared" si="449"/>
        <v>(DWT) 2,000 - 5,999</v>
      </c>
    </row>
    <row r="471" spans="2:3" ht="14.25" customHeight="1" outlineLevel="1" x14ac:dyDescent="0.25">
      <c r="B471" s="84" t="str">
        <f t="shared" ref="B471:C471" si="450">+B389</f>
        <v>Refrigerated Bulk</v>
      </c>
      <c r="C471" s="84" t="str">
        <f t="shared" si="450"/>
        <v>(DWT) 6,000 - 9,999</v>
      </c>
    </row>
    <row r="472" spans="2:3" ht="14.25" customHeight="1" outlineLevel="1" x14ac:dyDescent="0.25">
      <c r="B472" s="84" t="str">
        <f t="shared" ref="B472:C472" si="451">+B390</f>
        <v>Refrigerated Bulk</v>
      </c>
      <c r="C472" s="84" t="str">
        <f t="shared" si="451"/>
        <v>(DWT) &gt;10,000</v>
      </c>
    </row>
    <row r="473" spans="2:3" ht="14.25" customHeight="1" outlineLevel="1" x14ac:dyDescent="0.25">
      <c r="B473" s="84" t="str">
        <f t="shared" ref="B473:C473" si="452">+B391</f>
        <v>RoRo</v>
      </c>
      <c r="C473" s="84" t="str">
        <f t="shared" si="452"/>
        <v>(DWT) 0 - 4,999</v>
      </c>
    </row>
    <row r="474" spans="2:3" ht="14.25" customHeight="1" outlineLevel="1" x14ac:dyDescent="0.25">
      <c r="B474" s="84" t="str">
        <f t="shared" ref="B474:C474" si="453">+B392</f>
        <v>RoRo</v>
      </c>
      <c r="C474" s="84" t="str">
        <f t="shared" si="453"/>
        <v>(DWT) 5,000 - 9,999</v>
      </c>
    </row>
    <row r="475" spans="2:3" ht="14.25" customHeight="1" outlineLevel="1" x14ac:dyDescent="0.25">
      <c r="B475" s="84" t="str">
        <f t="shared" ref="B475:C475" si="454">+B393</f>
        <v>RoRo</v>
      </c>
      <c r="C475" s="84" t="str">
        <f t="shared" si="454"/>
        <v>(DWT) 10,000 - 14,999</v>
      </c>
    </row>
    <row r="476" spans="2:3" ht="14.25" customHeight="1" outlineLevel="1" x14ac:dyDescent="0.25">
      <c r="B476" s="84" t="str">
        <f t="shared" ref="B476:C476" si="455">+B394</f>
        <v>RoRo</v>
      </c>
      <c r="C476" s="84" t="str">
        <f t="shared" si="455"/>
        <v>(DWT) &gt;15,000</v>
      </c>
    </row>
    <row r="477" spans="2:3" ht="14.25" customHeight="1" outlineLevel="1" x14ac:dyDescent="0.25">
      <c r="B477" s="84" t="str">
        <f t="shared" ref="B477:C477" si="456">+B395</f>
        <v>Vehicle Carrier</v>
      </c>
      <c r="C477" s="84" t="str">
        <f t="shared" si="456"/>
        <v>(GT) 0 - 29,999</v>
      </c>
    </row>
    <row r="478" spans="2:3" ht="14.25" customHeight="1" outlineLevel="1" x14ac:dyDescent="0.25">
      <c r="B478" s="84" t="str">
        <f t="shared" ref="B478:C478" si="457">+B396</f>
        <v>Vehicle Carrier</v>
      </c>
      <c r="C478" s="84" t="str">
        <f t="shared" si="457"/>
        <v>(GT) 30,000 - 49,999</v>
      </c>
    </row>
    <row r="479" spans="2:3" ht="14.25" customHeight="1" outlineLevel="1" x14ac:dyDescent="0.25">
      <c r="B479" s="84" t="str">
        <f t="shared" ref="B479:C479" si="458">+B397</f>
        <v>Vehicle Carrier</v>
      </c>
      <c r="C479" s="84" t="str">
        <f t="shared" si="458"/>
        <v>(GT) &gt;50,000</v>
      </c>
    </row>
    <row r="480" spans="2:3" ht="14.25" customHeight="1" outlineLevel="1" x14ac:dyDescent="0.25">
      <c r="B480" s="84" t="str">
        <f t="shared" ref="B480:C480" si="459">+B398</f>
        <v>Offshore</v>
      </c>
      <c r="C480" s="84" t="str">
        <f t="shared" si="459"/>
        <v>(GT) 0-+</v>
      </c>
    </row>
    <row r="481" spans="2:39" ht="14.25" customHeight="1" outlineLevel="1" x14ac:dyDescent="0.25">
      <c r="B481" s="84" t="str">
        <f t="shared" ref="B481:C481" si="460">+B399</f>
        <v>Bulk Carrier</v>
      </c>
      <c r="C481" s="84" t="str">
        <f t="shared" si="460"/>
        <v>Default</v>
      </c>
    </row>
    <row r="482" spans="2:39" ht="14.25" customHeight="1" outlineLevel="1" x14ac:dyDescent="0.25">
      <c r="B482" s="84" t="str">
        <f t="shared" ref="B482:C482" si="461">+B400</f>
        <v>Chemical Tanker</v>
      </c>
      <c r="C482" s="84" t="str">
        <f t="shared" si="461"/>
        <v>Default</v>
      </c>
    </row>
    <row r="483" spans="2:39" ht="14.25" customHeight="1" outlineLevel="1" x14ac:dyDescent="0.25">
      <c r="B483" s="84" t="str">
        <f t="shared" ref="B483:C483" si="462">+B401</f>
        <v>Container</v>
      </c>
      <c r="C483" s="84" t="str">
        <f t="shared" si="462"/>
        <v>Default</v>
      </c>
    </row>
    <row r="484" spans="2:39" ht="14.25" customHeight="1" outlineLevel="1" x14ac:dyDescent="0.25">
      <c r="B484" s="84" t="str">
        <f t="shared" ref="B484:C484" si="463">+B402</f>
        <v>General Cargo</v>
      </c>
      <c r="C484" s="84" t="str">
        <f t="shared" si="463"/>
        <v>Default</v>
      </c>
    </row>
    <row r="485" spans="2:39" ht="14.25" customHeight="1" outlineLevel="1" x14ac:dyDescent="0.25">
      <c r="B485" s="84" t="str">
        <f t="shared" ref="B485:C485" si="464">+B403</f>
        <v>Liquefied Gas Tanker</v>
      </c>
      <c r="C485" s="84" t="str">
        <f t="shared" si="464"/>
        <v>Default</v>
      </c>
    </row>
    <row r="486" spans="2:39" ht="14.25" customHeight="1" outlineLevel="1" x14ac:dyDescent="0.25">
      <c r="B486" s="84" t="str">
        <f t="shared" ref="B486:C486" si="465">+B404</f>
        <v>Oil Tanker</v>
      </c>
      <c r="C486" s="84" t="str">
        <f t="shared" si="465"/>
        <v>Default</v>
      </c>
    </row>
    <row r="487" spans="2:39" ht="14.25" customHeight="1" outlineLevel="1" x14ac:dyDescent="0.25">
      <c r="B487" s="84" t="str">
        <f t="shared" ref="B487:C487" si="466">+B405</f>
        <v>Other Liquids Tankers</v>
      </c>
      <c r="C487" s="84" t="str">
        <f t="shared" si="466"/>
        <v>Default</v>
      </c>
    </row>
    <row r="488" spans="2:39" ht="14.25" customHeight="1" outlineLevel="1" x14ac:dyDescent="0.25">
      <c r="B488" s="84" t="str">
        <f t="shared" ref="B488:C488" si="467">+B406</f>
        <v>Ferry Passenger Only</v>
      </c>
      <c r="C488" s="84" t="str">
        <f t="shared" si="467"/>
        <v>Default</v>
      </c>
    </row>
    <row r="489" spans="2:39" ht="14.25" customHeight="1" outlineLevel="1" x14ac:dyDescent="0.25">
      <c r="B489" s="84" t="str">
        <f t="shared" ref="B489:C489" si="468">+B407</f>
        <v>Cruise</v>
      </c>
      <c r="C489" s="84" t="str">
        <f t="shared" si="468"/>
        <v>Default</v>
      </c>
    </row>
    <row r="490" spans="2:39" ht="14.25" customHeight="1" outlineLevel="1" x14ac:dyDescent="0.25">
      <c r="B490" s="84" t="str">
        <f t="shared" ref="B490:C490" si="469">+B408</f>
        <v>Ferry RoRo and Passenger</v>
      </c>
      <c r="C490" s="84" t="str">
        <f t="shared" si="469"/>
        <v>Default</v>
      </c>
    </row>
    <row r="491" spans="2:39" ht="14.25" customHeight="1" outlineLevel="1" x14ac:dyDescent="0.25">
      <c r="B491" s="84" t="str">
        <f t="shared" ref="B491:C491" si="470">+B409</f>
        <v>Refrigerated Bulk</v>
      </c>
      <c r="C491" s="84" t="str">
        <f t="shared" si="470"/>
        <v>Default</v>
      </c>
    </row>
    <row r="492" spans="2:39" ht="14.25" customHeight="1" outlineLevel="1" x14ac:dyDescent="0.25">
      <c r="B492" s="84" t="str">
        <f t="shared" ref="B492:C492" si="471">+B410</f>
        <v>RoRo</v>
      </c>
      <c r="C492" s="84" t="str">
        <f t="shared" si="471"/>
        <v>Default</v>
      </c>
    </row>
    <row r="493" spans="2:39" ht="14.25" customHeight="1" outlineLevel="1" x14ac:dyDescent="0.25">
      <c r="B493" s="84" t="str">
        <f t="shared" ref="B493:C493" si="472">+B411</f>
        <v>Vehicle Carrier</v>
      </c>
      <c r="C493" s="84" t="str">
        <f t="shared" si="472"/>
        <v>Default</v>
      </c>
    </row>
    <row r="494" spans="2:39" ht="14.25" customHeight="1" outlineLevel="1" x14ac:dyDescent="0.25">
      <c r="B494" s="84" t="str">
        <f t="shared" ref="B494:C494" si="473">+B412</f>
        <v>Offshore</v>
      </c>
      <c r="C494" s="84" t="str">
        <f t="shared" si="473"/>
        <v>Default</v>
      </c>
    </row>
    <row r="495" spans="2:39" ht="14.25" customHeight="1" x14ac:dyDescent="0.25"/>
    <row r="496" spans="2:39" ht="14.25" customHeight="1" x14ac:dyDescent="0.25">
      <c r="B496" s="135" t="s">
        <v>103</v>
      </c>
      <c r="C496" s="135"/>
      <c r="D496" s="100"/>
      <c r="E496" s="100"/>
      <c r="F496" s="100"/>
      <c r="G496" s="100"/>
      <c r="H496" s="100"/>
      <c r="I496" s="100"/>
      <c r="J496" s="100"/>
      <c r="K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row>
    <row r="497" spans="2:39" ht="14.25" customHeight="1" x14ac:dyDescent="0.25">
      <c r="B497" s="137" t="s">
        <v>304</v>
      </c>
      <c r="C497" s="137"/>
      <c r="D497" s="138">
        <v>2015</v>
      </c>
      <c r="E497" s="136">
        <v>2016</v>
      </c>
      <c r="F497" s="136">
        <v>2017</v>
      </c>
      <c r="G497" s="136">
        <v>2018</v>
      </c>
      <c r="H497" s="136">
        <v>2019</v>
      </c>
      <c r="I497" s="138">
        <v>2020</v>
      </c>
      <c r="J497" s="136">
        <v>2021</v>
      </c>
      <c r="K497" s="136">
        <v>2022</v>
      </c>
      <c r="L497" s="136">
        <v>2023</v>
      </c>
      <c r="M497" s="136">
        <v>2024</v>
      </c>
      <c r="N497" s="138">
        <v>2025</v>
      </c>
      <c r="O497" s="136">
        <v>2026</v>
      </c>
      <c r="P497" s="136">
        <v>2027</v>
      </c>
      <c r="Q497" s="136">
        <v>2028</v>
      </c>
      <c r="R497" s="136">
        <v>2029</v>
      </c>
      <c r="S497" s="138">
        <v>2030</v>
      </c>
      <c r="T497" s="136">
        <v>2031</v>
      </c>
      <c r="U497" s="136">
        <v>2032</v>
      </c>
      <c r="V497" s="136">
        <v>2033</v>
      </c>
      <c r="W497" s="136">
        <v>2034</v>
      </c>
      <c r="X497" s="138">
        <v>2035</v>
      </c>
      <c r="Y497" s="136">
        <v>2036</v>
      </c>
      <c r="Z497" s="136">
        <v>2037</v>
      </c>
      <c r="AA497" s="136">
        <v>2038</v>
      </c>
      <c r="AB497" s="136">
        <v>2039</v>
      </c>
      <c r="AC497" s="138">
        <v>2040</v>
      </c>
      <c r="AD497" s="136">
        <v>2041</v>
      </c>
      <c r="AE497" s="136">
        <v>2042</v>
      </c>
      <c r="AF497" s="136">
        <v>2043</v>
      </c>
      <c r="AG497" s="136">
        <v>2044</v>
      </c>
      <c r="AH497" s="138">
        <v>2045</v>
      </c>
      <c r="AI497" s="136">
        <v>2046</v>
      </c>
      <c r="AJ497" s="136">
        <v>2047</v>
      </c>
      <c r="AK497" s="136">
        <v>2048</v>
      </c>
      <c r="AL497" s="136">
        <v>2049</v>
      </c>
      <c r="AM497" s="138">
        <v>2050</v>
      </c>
    </row>
    <row r="498" spans="2:39" ht="14.25" customHeight="1" outlineLevel="1" x14ac:dyDescent="0.25">
      <c r="B498" s="84" t="str">
        <f t="shared" ref="B498:C498" si="474">+B416</f>
        <v>Bulk Carrier</v>
      </c>
      <c r="C498" s="84" t="str">
        <f t="shared" si="474"/>
        <v>(DWT) 0 - 9,999</v>
      </c>
      <c r="G498" s="155">
        <v>44.904411004879002</v>
      </c>
      <c r="H498" s="155">
        <v>43.167886099067012</v>
      </c>
      <c r="I498" s="155">
        <v>41.522678469343511</v>
      </c>
      <c r="J498" s="155">
        <v>39.880911687506583</v>
      </c>
      <c r="K498" s="155">
        <v>38.305145033263479</v>
      </c>
      <c r="L498" s="155">
        <v>36.795726950219262</v>
      </c>
      <c r="M498" s="155">
        <v>35.353005881978852</v>
      </c>
      <c r="N498" s="155">
        <v>33.977330272147228</v>
      </c>
      <c r="O498" s="155">
        <v>32.670927123198645</v>
      </c>
      <c r="P498" s="155">
        <v>31.443537673083899</v>
      </c>
      <c r="Q498" s="155">
        <v>30.306781718623114</v>
      </c>
      <c r="R498" s="155">
        <v>29.272279056636417</v>
      </c>
      <c r="S498" s="155">
        <v>28.35164948394393</v>
      </c>
      <c r="T498" s="155">
        <v>27.545751999198146</v>
      </c>
      <c r="U498" s="155">
        <v>26.812402408381583</v>
      </c>
      <c r="V498" s="155">
        <v>26.098655719309171</v>
      </c>
      <c r="W498" s="155">
        <v>25.351566939795894</v>
      </c>
      <c r="X498" s="155">
        <v>24.51819107765672</v>
      </c>
      <c r="Y498" s="155">
        <v>23.565718254735462</v>
      </c>
      <c r="Z498" s="155">
        <v>22.541879048991646</v>
      </c>
      <c r="AA498" s="155">
        <v>21.514539152413526</v>
      </c>
      <c r="AB498" s="155">
        <v>20.551564256989554</v>
      </c>
      <c r="AC498" s="155">
        <v>19.720820054707989</v>
      </c>
      <c r="AD498" s="155">
        <v>19.045878157574602</v>
      </c>
      <c r="AE498" s="155">
        <v>18.406917144063446</v>
      </c>
      <c r="AF498" s="155">
        <v>17.774954658262676</v>
      </c>
      <c r="AG498" s="155">
        <v>17.154791630659616</v>
      </c>
      <c r="AH498" s="155">
        <v>16.551228991741521</v>
      </c>
      <c r="AI498" s="155">
        <v>15.968837971502458</v>
      </c>
      <c r="AJ498" s="155">
        <v>15.411270997963033</v>
      </c>
      <c r="AK498" s="155">
        <v>14.881950798650491</v>
      </c>
      <c r="AL498" s="155">
        <v>14.384300101092178</v>
      </c>
      <c r="AM498" s="155">
        <v>13.921741632815337</v>
      </c>
    </row>
    <row r="499" spans="2:39" ht="14.25" customHeight="1" outlineLevel="1" x14ac:dyDescent="0.25">
      <c r="B499" s="84" t="str">
        <f t="shared" ref="B499:C499" si="475">+B417</f>
        <v>Bulk Carrier</v>
      </c>
      <c r="C499" s="84" t="str">
        <f t="shared" si="475"/>
        <v>(DWT) 10,000 - 34,999</v>
      </c>
      <c r="G499" s="155">
        <v>12.789561087962401</v>
      </c>
      <c r="H499" s="155">
        <v>12.294968444018412</v>
      </c>
      <c r="I499" s="155">
        <v>11.826384556336548</v>
      </c>
      <c r="J499" s="155">
        <v>11.358780682271496</v>
      </c>
      <c r="K499" s="155">
        <v>10.909974798087276</v>
      </c>
      <c r="L499" s="155">
        <v>10.480066146612666</v>
      </c>
      <c r="M499" s="155">
        <v>10.069153970676403</v>
      </c>
      <c r="N499" s="155">
        <v>9.6773375131072399</v>
      </c>
      <c r="O499" s="155">
        <v>9.3052510631331167</v>
      </c>
      <c r="P499" s="155">
        <v>8.9556690955785818</v>
      </c>
      <c r="Q499" s="155">
        <v>8.6319011316673837</v>
      </c>
      <c r="R499" s="155">
        <v>8.3372566926232778</v>
      </c>
      <c r="S499" s="155">
        <v>8.0750452996700126</v>
      </c>
      <c r="T499" s="155">
        <v>7.8455116106372902</v>
      </c>
      <c r="U499" s="155">
        <v>7.636640829778778</v>
      </c>
      <c r="V499" s="155">
        <v>7.4333532979541053</v>
      </c>
      <c r="W499" s="155">
        <v>7.2205693560229181</v>
      </c>
      <c r="X499" s="155">
        <v>6.9832093448448571</v>
      </c>
      <c r="Y499" s="155">
        <v>6.7119284376740262</v>
      </c>
      <c r="Z499" s="155">
        <v>6.4203211373424693</v>
      </c>
      <c r="AA499" s="155">
        <v>6.1277167790766587</v>
      </c>
      <c r="AB499" s="155">
        <v>5.8534446981031225</v>
      </c>
      <c r="AC499" s="155">
        <v>5.6168342296483367</v>
      </c>
      <c r="AD499" s="155">
        <v>5.4245989807932791</v>
      </c>
      <c r="AE499" s="155">
        <v>5.2426117164632924</v>
      </c>
      <c r="AF499" s="155">
        <v>5.062617755144629</v>
      </c>
      <c r="AG499" s="155">
        <v>4.8859844857501544</v>
      </c>
      <c r="AH499" s="155">
        <v>4.7140792971927086</v>
      </c>
      <c r="AI499" s="155">
        <v>4.5482041556699979</v>
      </c>
      <c r="AJ499" s="155">
        <v>4.3893993365189807</v>
      </c>
      <c r="AK499" s="155">
        <v>4.2386396923614242</v>
      </c>
      <c r="AL499" s="155">
        <v>4.0969000758191303</v>
      </c>
      <c r="AM499" s="155">
        <v>3.9651553395138657</v>
      </c>
    </row>
    <row r="500" spans="2:39" ht="14.25" customHeight="1" outlineLevel="1" x14ac:dyDescent="0.25">
      <c r="B500" s="84" t="str">
        <f t="shared" ref="B500:C500" si="476">+B418</f>
        <v>Bulk Carrier</v>
      </c>
      <c r="C500" s="84" t="str">
        <f t="shared" si="476"/>
        <v>(DWT) 35,000 - 59,999</v>
      </c>
      <c r="G500" s="155">
        <v>9.4845566867358695</v>
      </c>
      <c r="H500" s="155">
        <v>9.1177738131043018</v>
      </c>
      <c r="I500" s="155">
        <v>8.7702786633768621</v>
      </c>
      <c r="J500" s="155">
        <v>8.4235102778158009</v>
      </c>
      <c r="K500" s="155">
        <v>8.0906822143185888</v>
      </c>
      <c r="L500" s="155">
        <v>7.7718680699562093</v>
      </c>
      <c r="M500" s="155">
        <v>7.4671414417996234</v>
      </c>
      <c r="N500" s="155">
        <v>7.1765759269197975</v>
      </c>
      <c r="O500" s="155">
        <v>6.9006419051911347</v>
      </c>
      <c r="P500" s="155">
        <v>6.6413968877016494</v>
      </c>
      <c r="Q500" s="155">
        <v>6.4012951683428012</v>
      </c>
      <c r="R500" s="155">
        <v>6.1827910410060483</v>
      </c>
      <c r="S500" s="155">
        <v>5.9883387995828476</v>
      </c>
      <c r="T500" s="155">
        <v>5.8181198788416593</v>
      </c>
      <c r="U500" s="155">
        <v>5.6632242770590535</v>
      </c>
      <c r="V500" s="155">
        <v>5.5124691333886062</v>
      </c>
      <c r="W500" s="155">
        <v>5.3546715869839083</v>
      </c>
      <c r="X500" s="155">
        <v>5.1786487769985472</v>
      </c>
      <c r="Y500" s="155">
        <v>4.9774707127636004</v>
      </c>
      <c r="Z500" s="155">
        <v>4.7612188843201819</v>
      </c>
      <c r="AA500" s="155">
        <v>4.5442276518868727</v>
      </c>
      <c r="AB500" s="155">
        <v>4.3408313756822965</v>
      </c>
      <c r="AC500" s="155">
        <v>4.1653644159250343</v>
      </c>
      <c r="AD500" s="155">
        <v>4.0228054881858615</v>
      </c>
      <c r="AE500" s="155">
        <v>3.8878463200853757</v>
      </c>
      <c r="AF500" s="155">
        <v>3.7543653571613396</v>
      </c>
      <c r="AG500" s="155">
        <v>3.6233766355927646</v>
      </c>
      <c r="AH500" s="155">
        <v>3.4958941915586457</v>
      </c>
      <c r="AI500" s="155">
        <v>3.3728835446824807</v>
      </c>
      <c r="AJ500" s="155">
        <v>3.2551161483656283</v>
      </c>
      <c r="AK500" s="155">
        <v>3.1433149394539099</v>
      </c>
      <c r="AL500" s="155">
        <v>3.038202854793171</v>
      </c>
      <c r="AM500" s="155">
        <v>2.9405028312292334</v>
      </c>
    </row>
    <row r="501" spans="2:39" ht="14.25" customHeight="1" outlineLevel="1" x14ac:dyDescent="0.25">
      <c r="B501" s="84" t="str">
        <f t="shared" ref="B501:C501" si="477">+B419</f>
        <v>Bulk Carrier</v>
      </c>
      <c r="C501" s="84" t="str">
        <f t="shared" si="477"/>
        <v>(DWT) 60,000 - 99,999</v>
      </c>
      <c r="G501" s="155">
        <v>7.8383824580713304</v>
      </c>
      <c r="H501" s="155">
        <v>7.5352597568685074</v>
      </c>
      <c r="I501" s="155">
        <v>7.2480771319074844</v>
      </c>
      <c r="J501" s="155">
        <v>6.9614951312751518</v>
      </c>
      <c r="K501" s="155">
        <v>6.6864339195983993</v>
      </c>
      <c r="L501" s="155">
        <v>6.4229543201723223</v>
      </c>
      <c r="M501" s="155">
        <v>6.1711171562919889</v>
      </c>
      <c r="N501" s="155">
        <v>5.9309832512524787</v>
      </c>
      <c r="O501" s="155">
        <v>5.7029413440827099</v>
      </c>
      <c r="P501" s="155">
        <v>5.4886918367468729</v>
      </c>
      <c r="Q501" s="155">
        <v>5.2902630469430072</v>
      </c>
      <c r="R501" s="155">
        <v>5.1096832923691515</v>
      </c>
      <c r="S501" s="155">
        <v>4.9489808907233428</v>
      </c>
      <c r="T501" s="155">
        <v>4.8083057862943193</v>
      </c>
      <c r="U501" s="155">
        <v>4.6802944297336966</v>
      </c>
      <c r="V501" s="155">
        <v>4.5557048982837953</v>
      </c>
      <c r="W501" s="155">
        <v>4.425295269186944</v>
      </c>
      <c r="X501" s="155">
        <v>4.2798236196854731</v>
      </c>
      <c r="Y501" s="155">
        <v>4.1135627535499726</v>
      </c>
      <c r="Z501" s="155">
        <v>3.9348443806641544</v>
      </c>
      <c r="AA501" s="155">
        <v>3.7555149374399734</v>
      </c>
      <c r="AB501" s="155">
        <v>3.5874208602894186</v>
      </c>
      <c r="AC501" s="155">
        <v>3.4424085856244475</v>
      </c>
      <c r="AD501" s="155">
        <v>3.3245927049945263</v>
      </c>
      <c r="AE501" s="155">
        <v>3.2130575420201559</v>
      </c>
      <c r="AF501" s="155">
        <v>3.1027440215439221</v>
      </c>
      <c r="AG501" s="155">
        <v>2.994490179929564</v>
      </c>
      <c r="AH501" s="155">
        <v>2.8891340535408041</v>
      </c>
      <c r="AI501" s="155">
        <v>2.7874735828960797</v>
      </c>
      <c r="AJ501" s="155">
        <v>2.6901463251325501</v>
      </c>
      <c r="AK501" s="155">
        <v>2.5977497415420552</v>
      </c>
      <c r="AL501" s="155">
        <v>2.5108812934164528</v>
      </c>
      <c r="AM501" s="155">
        <v>2.4301384420475842</v>
      </c>
    </row>
    <row r="502" spans="2:39" ht="14.25" customHeight="1" outlineLevel="1" x14ac:dyDescent="0.25">
      <c r="B502" s="84" t="str">
        <f t="shared" ref="B502:C502" si="478">+B420</f>
        <v>Bulk Carrier</v>
      </c>
      <c r="C502" s="84" t="str">
        <f t="shared" si="478"/>
        <v>(DWT) 100,000 - 199,999</v>
      </c>
      <c r="G502" s="155">
        <v>5.3375370075620996</v>
      </c>
      <c r="H502" s="155">
        <v>5.1311259726123764</v>
      </c>
      <c r="I502" s="155">
        <v>4.9355693132049394</v>
      </c>
      <c r="J502" s="155">
        <v>4.7404216482040873</v>
      </c>
      <c r="K502" s="155">
        <v>4.5531190504394479</v>
      </c>
      <c r="L502" s="155">
        <v>4.3737029374598881</v>
      </c>
      <c r="M502" s="155">
        <v>4.2022147268142565</v>
      </c>
      <c r="N502" s="155">
        <v>4.0386958360514083</v>
      </c>
      <c r="O502" s="155">
        <v>3.8834109765405889</v>
      </c>
      <c r="P502" s="155">
        <v>3.7375180349325374</v>
      </c>
      <c r="Q502" s="155">
        <v>3.6023981916983892</v>
      </c>
      <c r="R502" s="155">
        <v>3.4794326273092793</v>
      </c>
      <c r="S502" s="155">
        <v>3.3700025222363426</v>
      </c>
      <c r="T502" s="155">
        <v>3.2742099808607423</v>
      </c>
      <c r="U502" s="155">
        <v>3.1870408032038164</v>
      </c>
      <c r="V502" s="155">
        <v>3.1022017131969353</v>
      </c>
      <c r="W502" s="155">
        <v>3.0133994347714759</v>
      </c>
      <c r="X502" s="155">
        <v>2.9143406918588139</v>
      </c>
      <c r="Y502" s="155">
        <v>2.8011255571477278</v>
      </c>
      <c r="Z502" s="155">
        <v>2.6794274983566475</v>
      </c>
      <c r="AA502" s="155">
        <v>2.5573133319613919</v>
      </c>
      <c r="AB502" s="155">
        <v>2.4428498744378042</v>
      </c>
      <c r="AC502" s="155">
        <v>2.3441039422617043</v>
      </c>
      <c r="AD502" s="155">
        <v>2.2638773615475687</v>
      </c>
      <c r="AE502" s="155">
        <v>2.1879276278870026</v>
      </c>
      <c r="AF502" s="155">
        <v>2.1128097702006814</v>
      </c>
      <c r="AG502" s="155">
        <v>2.0390944483318916</v>
      </c>
      <c r="AH502" s="155">
        <v>1.9673523221239086</v>
      </c>
      <c r="AI502" s="155">
        <v>1.8981267482028947</v>
      </c>
      <c r="AJ502" s="155">
        <v>1.8318518703264715</v>
      </c>
      <c r="AK502" s="155">
        <v>1.7689345290351255</v>
      </c>
      <c r="AL502" s="155">
        <v>1.709781564869356</v>
      </c>
      <c r="AM502" s="155">
        <v>1.6547998183696497</v>
      </c>
    </row>
    <row r="503" spans="2:39" ht="14.25" customHeight="1" outlineLevel="1" x14ac:dyDescent="0.25">
      <c r="B503" s="84" t="str">
        <f t="shared" ref="B503:C503" si="479">+B421</f>
        <v>Bulk Carrier</v>
      </c>
      <c r="C503" s="84" t="str">
        <f t="shared" si="479"/>
        <v>(DWT) &gt;200,000</v>
      </c>
      <c r="G503" s="155">
        <v>4.77500385734802</v>
      </c>
      <c r="H503" s="155">
        <v>4.5903468729209838</v>
      </c>
      <c r="I503" s="155">
        <v>4.4154003008077334</v>
      </c>
      <c r="J503" s="155">
        <v>4.2408196184047195</v>
      </c>
      <c r="K503" s="155">
        <v>4.0732571967202738</v>
      </c>
      <c r="L503" s="155">
        <v>3.9127500882292199</v>
      </c>
      <c r="M503" s="155">
        <v>3.7593353454063667</v>
      </c>
      <c r="N503" s="155">
        <v>3.6130500207265297</v>
      </c>
      <c r="O503" s="155">
        <v>3.4741309271256067</v>
      </c>
      <c r="P503" s="155">
        <v>3.3436139193837748</v>
      </c>
      <c r="Q503" s="155">
        <v>3.2227346127423004</v>
      </c>
      <c r="R503" s="155">
        <v>3.1127286224424489</v>
      </c>
      <c r="S503" s="155">
        <v>3.0148315637254854</v>
      </c>
      <c r="T503" s="155">
        <v>2.9291347799981571</v>
      </c>
      <c r="U503" s="155">
        <v>2.8511525273291891</v>
      </c>
      <c r="V503" s="155">
        <v>2.7752547899527911</v>
      </c>
      <c r="W503" s="155">
        <v>2.6958115521031787</v>
      </c>
      <c r="X503" s="155">
        <v>2.6071927980145677</v>
      </c>
      <c r="Y503" s="155">
        <v>2.5059096211129934</v>
      </c>
      <c r="Z503" s="155">
        <v>2.3970375515918132</v>
      </c>
      <c r="AA503" s="155">
        <v>2.2877932288361924</v>
      </c>
      <c r="AB503" s="155">
        <v>2.1853932922313195</v>
      </c>
      <c r="AC503" s="155">
        <v>2.0970543811623608</v>
      </c>
      <c r="AD503" s="155">
        <v>2.0252830319746931</v>
      </c>
      <c r="AE503" s="155">
        <v>1.9573377848166966</v>
      </c>
      <c r="AF503" s="155">
        <v>1.8901367406460012</v>
      </c>
      <c r="AG503" s="155">
        <v>1.8241904163825013</v>
      </c>
      <c r="AH503" s="155">
        <v>1.7600093289460819</v>
      </c>
      <c r="AI503" s="155">
        <v>1.6980795695773592</v>
      </c>
      <c r="AJ503" s="155">
        <v>1.6387895267997947</v>
      </c>
      <c r="AK503" s="155">
        <v>1.5825031634575613</v>
      </c>
      <c r="AL503" s="155">
        <v>1.5295844423948421</v>
      </c>
      <c r="AM503" s="155">
        <v>1.4803973264558106</v>
      </c>
    </row>
    <row r="504" spans="2:39" ht="14.25" customHeight="1" outlineLevel="1" x14ac:dyDescent="0.25">
      <c r="B504" s="84" t="str">
        <f t="shared" ref="B504:C504" si="480">+B422</f>
        <v>Chemical Tanker</v>
      </c>
      <c r="C504" s="84" t="str">
        <f t="shared" si="480"/>
        <v>(DWT) 0 - 4,999</v>
      </c>
      <c r="G504" s="155">
        <v>82.731353599949699</v>
      </c>
      <c r="H504" s="155">
        <v>79.532000734543189</v>
      </c>
      <c r="I504" s="155">
        <v>76.500889734218489</v>
      </c>
      <c r="J504" s="155">
        <v>73.476118111180298</v>
      </c>
      <c r="K504" s="155">
        <v>70.572944339475967</v>
      </c>
      <c r="L504" s="155">
        <v>67.792010387465751</v>
      </c>
      <c r="M504" s="155">
        <v>65.133958223509609</v>
      </c>
      <c r="N504" s="155">
        <v>62.599429815967632</v>
      </c>
      <c r="O504" s="155">
        <v>60.19252816775294</v>
      </c>
      <c r="P504" s="155">
        <v>57.931200419989857</v>
      </c>
      <c r="Q504" s="155">
        <v>55.836854748355833</v>
      </c>
      <c r="R504" s="155">
        <v>53.930899328528341</v>
      </c>
      <c r="S504" s="155">
        <v>52.234742336184816</v>
      </c>
      <c r="T504" s="155">
        <v>50.749966380242107</v>
      </c>
      <c r="U504" s="155">
        <v>49.398851802575535</v>
      </c>
      <c r="V504" s="155">
        <v>48.083853378299864</v>
      </c>
      <c r="W504" s="155">
        <v>46.707425882529961</v>
      </c>
      <c r="X504" s="155">
        <v>45.172024090380681</v>
      </c>
      <c r="Y504" s="155">
        <v>43.417199471951129</v>
      </c>
      <c r="Z504" s="155">
        <v>41.530890277278026</v>
      </c>
      <c r="AA504" s="155">
        <v>39.638131451382158</v>
      </c>
      <c r="AB504" s="155">
        <v>37.863957939284674</v>
      </c>
      <c r="AC504" s="155">
        <v>36.333404686006354</v>
      </c>
      <c r="AD504" s="155">
        <v>35.089899749596071</v>
      </c>
      <c r="AE504" s="155">
        <v>33.91268556590196</v>
      </c>
      <c r="AF504" s="155">
        <v>32.748365386554632</v>
      </c>
      <c r="AG504" s="155">
        <v>31.605784388873371</v>
      </c>
      <c r="AH504" s="155">
        <v>30.493787750177315</v>
      </c>
      <c r="AI504" s="155">
        <v>29.420797450324628</v>
      </c>
      <c r="AJ504" s="155">
        <v>28.393542679328256</v>
      </c>
      <c r="AK504" s="155">
        <v>27.418329429739845</v>
      </c>
      <c r="AL504" s="155">
        <v>26.501463694111219</v>
      </c>
      <c r="AM504" s="155">
        <v>25.649251464994027</v>
      </c>
    </row>
    <row r="505" spans="2:39" ht="14.25" customHeight="1" outlineLevel="1" x14ac:dyDescent="0.25">
      <c r="B505" s="84" t="str">
        <f t="shared" ref="B505:C505" si="481">+B423</f>
        <v>Chemical Tanker</v>
      </c>
      <c r="C505" s="84" t="str">
        <f t="shared" si="481"/>
        <v>(DWT) 5,000 - 9,999</v>
      </c>
      <c r="G505" s="155">
        <v>39.923914865838199</v>
      </c>
      <c r="H505" s="155">
        <v>38.379993657418098</v>
      </c>
      <c r="I505" s="155">
        <v>36.917261425197708</v>
      </c>
      <c r="J505" s="155">
        <v>35.457588405090689</v>
      </c>
      <c r="K505" s="155">
        <v>34.056595221022583</v>
      </c>
      <c r="L505" s="155">
        <v>32.714591669570446</v>
      </c>
      <c r="M505" s="155">
        <v>31.431887547311209</v>
      </c>
      <c r="N505" s="155">
        <v>30.208792650821859</v>
      </c>
      <c r="O505" s="155">
        <v>29.04728697839651</v>
      </c>
      <c r="P505" s="155">
        <v>27.956031335197341</v>
      </c>
      <c r="Q505" s="155">
        <v>26.945356728103707</v>
      </c>
      <c r="R505" s="155">
        <v>26.025594163994977</v>
      </c>
      <c r="S505" s="155">
        <v>25.207074649750503</v>
      </c>
      <c r="T505" s="155">
        <v>24.490561909652698</v>
      </c>
      <c r="U505" s="155">
        <v>23.838550537596699</v>
      </c>
      <c r="V505" s="155">
        <v>23.203967844880726</v>
      </c>
      <c r="W505" s="155">
        <v>22.539741142803056</v>
      </c>
      <c r="X505" s="155">
        <v>21.798797742661943</v>
      </c>
      <c r="Y505" s="155">
        <v>20.951966817962784</v>
      </c>
      <c r="Z505" s="155">
        <v>20.041684991039762</v>
      </c>
      <c r="AA505" s="155">
        <v>19.128290746434093</v>
      </c>
      <c r="AB505" s="155">
        <v>18.272122568687173</v>
      </c>
      <c r="AC505" s="155">
        <v>17.533518942340216</v>
      </c>
      <c r="AD505" s="155">
        <v>16.933437074266877</v>
      </c>
      <c r="AE505" s="155">
        <v>16.365345331492716</v>
      </c>
      <c r="AF505" s="155">
        <v>15.803475886667524</v>
      </c>
      <c r="AG505" s="155">
        <v>15.252097183264093</v>
      </c>
      <c r="AH505" s="155">
        <v>14.715477664755131</v>
      </c>
      <c r="AI505" s="155">
        <v>14.197681550958501</v>
      </c>
      <c r="AJ505" s="155">
        <v>13.701956167071996</v>
      </c>
      <c r="AK505" s="155">
        <v>13.231344614638399</v>
      </c>
      <c r="AL505" s="155">
        <v>12.788889995200581</v>
      </c>
      <c r="AM505" s="155">
        <v>12.377635410301323</v>
      </c>
    </row>
    <row r="506" spans="2:39" ht="14.25" customHeight="1" outlineLevel="1" x14ac:dyDescent="0.25">
      <c r="B506" s="84" t="str">
        <f t="shared" ref="B506:C506" si="482">+B424</f>
        <v>Chemical Tanker</v>
      </c>
      <c r="C506" s="84" t="str">
        <f t="shared" si="482"/>
        <v>(DWT) 10,000 - 19,999</v>
      </c>
      <c r="G506" s="155">
        <v>27.1794962789543</v>
      </c>
      <c r="H506" s="155">
        <v>26.128421982251012</v>
      </c>
      <c r="I506" s="155">
        <v>25.132619706939607</v>
      </c>
      <c r="J506" s="155">
        <v>24.138900089216548</v>
      </c>
      <c r="K506" s="155">
        <v>23.185128667721958</v>
      </c>
      <c r="L506" s="155">
        <v>22.271516346495229</v>
      </c>
      <c r="M506" s="155">
        <v>21.398274029575656</v>
      </c>
      <c r="N506" s="155">
        <v>20.565612621002586</v>
      </c>
      <c r="O506" s="155">
        <v>19.774880068652564</v>
      </c>
      <c r="P506" s="155">
        <v>19.031972495750722</v>
      </c>
      <c r="Q506" s="155">
        <v>18.343923069359423</v>
      </c>
      <c r="R506" s="155">
        <v>17.71776495654105</v>
      </c>
      <c r="S506" s="155">
        <v>17.160531324357965</v>
      </c>
      <c r="T506" s="155">
        <v>16.67274210281608</v>
      </c>
      <c r="U506" s="155">
        <v>16.228864273695784</v>
      </c>
      <c r="V506" s="155">
        <v>15.796851581721006</v>
      </c>
      <c r="W506" s="155">
        <v>15.344657771615726</v>
      </c>
      <c r="X506" s="155">
        <v>14.840236588103911</v>
      </c>
      <c r="Y506" s="155">
        <v>14.263729047595683</v>
      </c>
      <c r="Z506" s="155">
        <v>13.644025253245992</v>
      </c>
      <c r="AA506" s="155">
        <v>13.022202579895874</v>
      </c>
      <c r="AB506" s="155">
        <v>12.439338402386488</v>
      </c>
      <c r="AC506" s="155">
        <v>11.936510095558873</v>
      </c>
      <c r="AD506" s="155">
        <v>11.527984955798013</v>
      </c>
      <c r="AE506" s="155">
        <v>11.141238128471041</v>
      </c>
      <c r="AF506" s="155">
        <v>10.758727331716697</v>
      </c>
      <c r="AG506" s="155">
        <v>10.383358446480658</v>
      </c>
      <c r="AH506" s="155">
        <v>10.018037353708552</v>
      </c>
      <c r="AI506" s="155">
        <v>9.6655309024878875</v>
      </c>
      <c r="AJ506" s="155">
        <v>9.3280498144732604</v>
      </c>
      <c r="AK506" s="155">
        <v>9.0076657794610338</v>
      </c>
      <c r="AL506" s="155">
        <v>8.7064504872476345</v>
      </c>
      <c r="AM506" s="155">
        <v>8.4264756276294275</v>
      </c>
    </row>
    <row r="507" spans="2:39" ht="14.25" customHeight="1" outlineLevel="1" x14ac:dyDescent="0.25">
      <c r="B507" s="84" t="str">
        <f t="shared" ref="B507:C507" si="483">+B425</f>
        <v>Chemical Tanker</v>
      </c>
      <c r="C507" s="84" t="str">
        <f t="shared" si="483"/>
        <v>(DWT) 20,000 - 39,999</v>
      </c>
      <c r="G507" s="155">
        <v>16.8088033859317</v>
      </c>
      <c r="H507" s="155">
        <v>16.158780257615955</v>
      </c>
      <c r="I507" s="155">
        <v>15.542939386792547</v>
      </c>
      <c r="J507" s="155">
        <v>14.928386508269046</v>
      </c>
      <c r="K507" s="155">
        <v>14.338539068328194</v>
      </c>
      <c r="L507" s="155">
        <v>13.77352749781002</v>
      </c>
      <c r="M507" s="155">
        <v>13.233482227554511</v>
      </c>
      <c r="N507" s="155">
        <v>12.718533688401665</v>
      </c>
      <c r="O507" s="155">
        <v>12.229515501055817</v>
      </c>
      <c r="P507" s="155">
        <v>11.770074045678438</v>
      </c>
      <c r="Q507" s="155">
        <v>11.344558892295346</v>
      </c>
      <c r="R507" s="155">
        <v>10.957319610932366</v>
      </c>
      <c r="S507" s="155">
        <v>10.61270577161531</v>
      </c>
      <c r="T507" s="155">
        <v>10.311038918244559</v>
      </c>
      <c r="U507" s="155">
        <v>10.03652849021891</v>
      </c>
      <c r="V507" s="155">
        <v>9.7693559008117283</v>
      </c>
      <c r="W507" s="155">
        <v>9.4897025632964009</v>
      </c>
      <c r="X507" s="155">
        <v>9.1777498909463127</v>
      </c>
      <c r="Y507" s="155">
        <v>8.8212163555395744</v>
      </c>
      <c r="Z507" s="155">
        <v>8.4379686628733364</v>
      </c>
      <c r="AA507" s="155">
        <v>8.0534105772494371</v>
      </c>
      <c r="AB507" s="155">
        <v>7.692945862969788</v>
      </c>
      <c r="AC507" s="155">
        <v>7.3819782843362258</v>
      </c>
      <c r="AD507" s="155">
        <v>7.1293312638773623</v>
      </c>
      <c r="AE507" s="155">
        <v>6.8901527554181898</v>
      </c>
      <c r="AF507" s="155">
        <v>6.6535939645689863</v>
      </c>
      <c r="AG507" s="155">
        <v>6.4214519953296767</v>
      </c>
      <c r="AH507" s="155">
        <v>6.195523951700153</v>
      </c>
      <c r="AI507" s="155">
        <v>5.9775209552491599</v>
      </c>
      <c r="AJ507" s="155">
        <v>5.7688101978205664</v>
      </c>
      <c r="AK507" s="155">
        <v>5.5706728888270245</v>
      </c>
      <c r="AL507" s="155">
        <v>5.3843902376812256</v>
      </c>
      <c r="AM507" s="155">
        <v>5.211243453795821</v>
      </c>
    </row>
    <row r="508" spans="2:39" ht="14.25" customHeight="1" outlineLevel="1" x14ac:dyDescent="0.25">
      <c r="B508" s="84" t="str">
        <f t="shared" ref="B508:C508" si="484">+B426</f>
        <v>Chemical Tanker</v>
      </c>
      <c r="C508" s="84" t="str">
        <f t="shared" si="484"/>
        <v>(DWT) &gt;40,000</v>
      </c>
      <c r="G508" s="155">
        <v>12.940624456696799</v>
      </c>
      <c r="H508" s="155">
        <v>12.44018995231432</v>
      </c>
      <c r="I508" s="155">
        <v>11.966071405536569</v>
      </c>
      <c r="J508" s="155">
        <v>11.492944447765696</v>
      </c>
      <c r="K508" s="155">
        <v>11.038837511551122</v>
      </c>
      <c r="L508" s="155">
        <v>10.603851011924167</v>
      </c>
      <c r="M508" s="155">
        <v>10.188085363916112</v>
      </c>
      <c r="N508" s="155">
        <v>9.7916409825582509</v>
      </c>
      <c r="O508" s="155">
        <v>9.4151596489593548</v>
      </c>
      <c r="P508" s="155">
        <v>9.0614486085379404</v>
      </c>
      <c r="Q508" s="155">
        <v>8.7338564727900163</v>
      </c>
      <c r="R508" s="155">
        <v>8.4357318532115873</v>
      </c>
      <c r="S508" s="155">
        <v>8.1704233612986599</v>
      </c>
      <c r="T508" s="155">
        <v>7.9381785446467132</v>
      </c>
      <c r="U508" s="155">
        <v>7.726840695249285</v>
      </c>
      <c r="V508" s="155">
        <v>7.5211520411993904</v>
      </c>
      <c r="W508" s="155">
        <v>7.3058548105900663</v>
      </c>
      <c r="X508" s="155">
        <v>7.0656912315143439</v>
      </c>
      <c r="Y508" s="155">
        <v>6.7912061011939704</v>
      </c>
      <c r="Z508" s="155">
        <v>6.4961544933656459</v>
      </c>
      <c r="AA508" s="155">
        <v>6.200094050894756</v>
      </c>
      <c r="AB508" s="155">
        <v>5.9225824166467413</v>
      </c>
      <c r="AC508" s="155">
        <v>5.6831772334869886</v>
      </c>
      <c r="AD508" s="155">
        <v>5.4886714059872208</v>
      </c>
      <c r="AE508" s="155">
        <v>5.3045346066554178</v>
      </c>
      <c r="AF508" s="155">
        <v>5.1224146541505329</v>
      </c>
      <c r="AG508" s="155">
        <v>4.9436950882426913</v>
      </c>
      <c r="AH508" s="155">
        <v>4.7697594487019943</v>
      </c>
      <c r="AI508" s="155">
        <v>4.6019250798457287</v>
      </c>
      <c r="AJ508" s="155">
        <v>4.4412445441797175</v>
      </c>
      <c r="AK508" s="155">
        <v>4.2887042087569176</v>
      </c>
      <c r="AL508" s="155">
        <v>4.1452904406303155</v>
      </c>
      <c r="AM508" s="155">
        <v>4.0119896068528691</v>
      </c>
    </row>
    <row r="509" spans="2:39" ht="14.25" customHeight="1" outlineLevel="1" x14ac:dyDescent="0.25">
      <c r="B509" s="84" t="str">
        <f t="shared" ref="B509:C509" si="485">+B427</f>
        <v>Container</v>
      </c>
      <c r="C509" s="84" t="str">
        <f t="shared" si="485"/>
        <v>(TEU) 0 - 999</v>
      </c>
      <c r="G509" s="155">
        <v>36.671470644721403</v>
      </c>
      <c r="H509" s="155">
        <v>35.253326620955164</v>
      </c>
      <c r="I509" s="155">
        <v>33.909757427021816</v>
      </c>
      <c r="J509" s="155">
        <v>32.568998223230679</v>
      </c>
      <c r="K509" s="155">
        <v>31.282138440174439</v>
      </c>
      <c r="L509" s="155">
        <v>30.049462636522243</v>
      </c>
      <c r="M509" s="155">
        <v>28.871255370943128</v>
      </c>
      <c r="N509" s="155">
        <v>27.747801202106167</v>
      </c>
      <c r="O509" s="155">
        <v>26.680918825636862</v>
      </c>
      <c r="P509" s="155">
        <v>25.678563484985961</v>
      </c>
      <c r="Q509" s="155">
        <v>24.75022456056066</v>
      </c>
      <c r="R509" s="155">
        <v>23.905391432768177</v>
      </c>
      <c r="S509" s="155">
        <v>23.153553482015703</v>
      </c>
      <c r="T509" s="155">
        <v>22.49541221497406</v>
      </c>
      <c r="U509" s="155">
        <v>21.896517643368924</v>
      </c>
      <c r="V509" s="155">
        <v>21.313631905189613</v>
      </c>
      <c r="W509" s="155">
        <v>20.703517138425493</v>
      </c>
      <c r="X509" s="155">
        <v>20.022935481065918</v>
      </c>
      <c r="Y509" s="155">
        <v>19.245092539047221</v>
      </c>
      <c r="Z509" s="155">
        <v>18.408967790093943</v>
      </c>
      <c r="AA509" s="155">
        <v>17.569984179877515</v>
      </c>
      <c r="AB509" s="155">
        <v>16.783564654069529</v>
      </c>
      <c r="AC509" s="155">
        <v>16.105132158341419</v>
      </c>
      <c r="AD509" s="155">
        <v>15.55393659840121</v>
      </c>
      <c r="AE509" s="155">
        <v>15.032125054151141</v>
      </c>
      <c r="AF509" s="155">
        <v>14.516028901724374</v>
      </c>
      <c r="AG509" s="155">
        <v>14.009568851302689</v>
      </c>
      <c r="AH509" s="155">
        <v>13.516665613067794</v>
      </c>
      <c r="AI509" s="155">
        <v>13.041052310843973</v>
      </c>
      <c r="AJ509" s="155">
        <v>12.585711723025206</v>
      </c>
      <c r="AK509" s="155">
        <v>12.153439041647893</v>
      </c>
      <c r="AL509" s="155">
        <v>11.747029458748521</v>
      </c>
      <c r="AM509" s="155">
        <v>11.369278166363493</v>
      </c>
    </row>
    <row r="510" spans="2:39" ht="14.25" customHeight="1" outlineLevel="1" x14ac:dyDescent="0.25">
      <c r="B510" s="84" t="str">
        <f t="shared" ref="B510:C510" si="486">+B428</f>
        <v>Container</v>
      </c>
      <c r="C510" s="84" t="str">
        <f t="shared" si="486"/>
        <v>(TEU) 1,000 - 1,999</v>
      </c>
      <c r="G510" s="155">
        <v>27.430196482637498</v>
      </c>
      <c r="H510" s="155">
        <v>26.369427210811597</v>
      </c>
      <c r="I510" s="155">
        <v>25.36443978244634</v>
      </c>
      <c r="J510" s="155">
        <v>24.361554221837132</v>
      </c>
      <c r="K510" s="155">
        <v>23.398985334518237</v>
      </c>
      <c r="L510" s="155">
        <v>22.47694596988098</v>
      </c>
      <c r="M510" s="155">
        <v>21.595648977316593</v>
      </c>
      <c r="N510" s="155">
        <v>20.755307206216344</v>
      </c>
      <c r="O510" s="155">
        <v>19.957281037755909</v>
      </c>
      <c r="P510" s="155">
        <v>19.20752098024829</v>
      </c>
      <c r="Q510" s="155">
        <v>18.513125073790913</v>
      </c>
      <c r="R510" s="155">
        <v>17.881191358481225</v>
      </c>
      <c r="S510" s="155">
        <v>17.318817874416645</v>
      </c>
      <c r="T510" s="155">
        <v>16.826529347371089</v>
      </c>
      <c r="U510" s="155">
        <v>16.378557245824663</v>
      </c>
      <c r="V510" s="155">
        <v>15.942559723933975</v>
      </c>
      <c r="W510" s="155">
        <v>15.486194935855661</v>
      </c>
      <c r="X510" s="155">
        <v>14.977121035746356</v>
      </c>
      <c r="Y510" s="155">
        <v>14.395295863286934</v>
      </c>
      <c r="Z510" s="155">
        <v>13.769876000255461</v>
      </c>
      <c r="AA510" s="155">
        <v>13.142317713954178</v>
      </c>
      <c r="AB510" s="155">
        <v>12.554077271685449</v>
      </c>
      <c r="AC510" s="155">
        <v>12.046610940751515</v>
      </c>
      <c r="AD510" s="155">
        <v>11.63431761725772</v>
      </c>
      <c r="AE510" s="155">
        <v>11.244003486571275</v>
      </c>
      <c r="AF510" s="155">
        <v>10.857964459062647</v>
      </c>
      <c r="AG510" s="155">
        <v>10.479133219152365</v>
      </c>
      <c r="AH510" s="155">
        <v>10.110442451260905</v>
      </c>
      <c r="AI510" s="155">
        <v>9.7546845255385204</v>
      </c>
      <c r="AJ510" s="155">
        <v>9.4140905550541021</v>
      </c>
      <c r="AK510" s="155">
        <v>9.0907513386062053</v>
      </c>
      <c r="AL510" s="155">
        <v>8.7867576749934493</v>
      </c>
      <c r="AM510" s="155">
        <v>8.5042003630143874</v>
      </c>
    </row>
    <row r="511" spans="2:39" ht="14.25" customHeight="1" outlineLevel="1" x14ac:dyDescent="0.25">
      <c r="B511" s="84" t="str">
        <f t="shared" ref="B511:C511" si="487">+B429</f>
        <v>Container</v>
      </c>
      <c r="C511" s="84" t="str">
        <f t="shared" si="487"/>
        <v>(TEU) 2,000 - 2,999</v>
      </c>
      <c r="G511" s="155">
        <v>19.4558618674542</v>
      </c>
      <c r="H511" s="155">
        <v>18.703472782711476</v>
      </c>
      <c r="I511" s="155">
        <v>17.990648993892503</v>
      </c>
      <c r="J511" s="155">
        <v>17.279316031023367</v>
      </c>
      <c r="K511" s="155">
        <v>16.596579131145909</v>
      </c>
      <c r="L511" s="155">
        <v>15.942589265411895</v>
      </c>
      <c r="M511" s="155">
        <v>15.317497404973027</v>
      </c>
      <c r="N511" s="155">
        <v>14.721454520981036</v>
      </c>
      <c r="O511" s="155">
        <v>14.155425513131689</v>
      </c>
      <c r="P511" s="155">
        <v>13.623630995296717</v>
      </c>
      <c r="Q511" s="155">
        <v>13.131105509891908</v>
      </c>
      <c r="R511" s="155">
        <v>12.682883599333056</v>
      </c>
      <c r="S511" s="155">
        <v>12.283999806035951</v>
      </c>
      <c r="T511" s="155">
        <v>11.934826310789811</v>
      </c>
      <c r="U511" s="155">
        <v>11.61708584787781</v>
      </c>
      <c r="V511" s="155">
        <v>11.307838789956556</v>
      </c>
      <c r="W511" s="155">
        <v>10.984145509682685</v>
      </c>
      <c r="X511" s="155">
        <v>10.623066379712835</v>
      </c>
      <c r="Y511" s="155">
        <v>10.210385770824619</v>
      </c>
      <c r="Z511" s="155">
        <v>9.7667840462797546</v>
      </c>
      <c r="AA511" s="155">
        <v>9.3216655674608955</v>
      </c>
      <c r="AB511" s="155">
        <v>8.9044346957507816</v>
      </c>
      <c r="AC511" s="155">
        <v>8.5444957925320661</v>
      </c>
      <c r="AD511" s="155">
        <v>8.2520617971778467</v>
      </c>
      <c r="AE511" s="155">
        <v>7.9752173416028524</v>
      </c>
      <c r="AF511" s="155">
        <v>7.7014051580332499</v>
      </c>
      <c r="AG511" s="155">
        <v>7.4327053592754773</v>
      </c>
      <c r="AH511" s="155">
        <v>7.1711980581359365</v>
      </c>
      <c r="AI511" s="155">
        <v>6.9188638444350641</v>
      </c>
      <c r="AJ511" s="155">
        <v>6.6772852160491167</v>
      </c>
      <c r="AK511" s="155">
        <v>6.447945147868305</v>
      </c>
      <c r="AL511" s="155">
        <v>6.2323266147828855</v>
      </c>
      <c r="AM511" s="155">
        <v>6.0319125916830698</v>
      </c>
    </row>
    <row r="512" spans="2:39" ht="14.25" customHeight="1" outlineLevel="1" x14ac:dyDescent="0.25">
      <c r="B512" s="84" t="str">
        <f t="shared" ref="B512:C512" si="488">+B430</f>
        <v>Container</v>
      </c>
      <c r="C512" s="84" t="str">
        <f t="shared" si="488"/>
        <v>(TEU) 3,000 - 4,999</v>
      </c>
      <c r="G512" s="155">
        <v>17.091473484859701</v>
      </c>
      <c r="H512" s="155">
        <v>16.43051905478691</v>
      </c>
      <c r="I512" s="155">
        <v>15.804321718016302</v>
      </c>
      <c r="J512" s="155">
        <v>15.179434033440272</v>
      </c>
      <c r="K512" s="155">
        <v>14.579667253593279</v>
      </c>
      <c r="L512" s="155">
        <v>14.005154002743268</v>
      </c>
      <c r="M512" s="155">
        <v>13.456026905158129</v>
      </c>
      <c r="N512" s="155">
        <v>12.93241858510577</v>
      </c>
      <c r="O512" s="155">
        <v>12.435176682113969</v>
      </c>
      <c r="P512" s="155">
        <v>11.968008896749778</v>
      </c>
      <c r="Q512" s="155">
        <v>11.535337944840133</v>
      </c>
      <c r="R512" s="155">
        <v>11.141586542211977</v>
      </c>
      <c r="S512" s="155">
        <v>10.791177404692242</v>
      </c>
      <c r="T512" s="155">
        <v>10.484437483517212</v>
      </c>
      <c r="U512" s="155">
        <v>10.205310671560763</v>
      </c>
      <c r="V512" s="155">
        <v>9.9336450971061279</v>
      </c>
      <c r="W512" s="155">
        <v>9.6492888884365602</v>
      </c>
      <c r="X512" s="155">
        <v>9.3320901738353097</v>
      </c>
      <c r="Y512" s="155">
        <v>8.9695608892124845</v>
      </c>
      <c r="Z512" s="155">
        <v>8.5798682009857323</v>
      </c>
      <c r="AA512" s="155">
        <v>8.1888430831995169</v>
      </c>
      <c r="AB512" s="155">
        <v>7.8223165098983758</v>
      </c>
      <c r="AC512" s="155">
        <v>7.5061194551267736</v>
      </c>
      <c r="AD512" s="155">
        <v>7.2492237230477397</v>
      </c>
      <c r="AE512" s="155">
        <v>7.0060230000920729</v>
      </c>
      <c r="AF512" s="155">
        <v>6.7654860499845126</v>
      </c>
      <c r="AG512" s="155">
        <v>6.5294401982436598</v>
      </c>
      <c r="AH512" s="155">
        <v>6.2997127703880818</v>
      </c>
      <c r="AI512" s="155">
        <v>6.0780436635567998</v>
      </c>
      <c r="AJ512" s="155">
        <v>5.8658230613703664</v>
      </c>
      <c r="AK512" s="155">
        <v>5.6643537190697177</v>
      </c>
      <c r="AL512" s="155">
        <v>5.4749383918958312</v>
      </c>
      <c r="AM512" s="155">
        <v>5.2988798350896413</v>
      </c>
    </row>
    <row r="513" spans="2:39" ht="14.25" customHeight="1" outlineLevel="1" x14ac:dyDescent="0.25">
      <c r="B513" s="84" t="str">
        <f t="shared" ref="B513:C513" si="489">+B431</f>
        <v>Container</v>
      </c>
      <c r="C513" s="84" t="str">
        <f t="shared" si="489"/>
        <v>(TEU) 5,000 - 7,999</v>
      </c>
      <c r="G513" s="155">
        <v>16.3091185713355</v>
      </c>
      <c r="H513" s="155">
        <v>15.678419048567283</v>
      </c>
      <c r="I513" s="155">
        <v>15.080885627970563</v>
      </c>
      <c r="J513" s="155">
        <v>14.484601910797453</v>
      </c>
      <c r="K513" s="155">
        <v>13.912289199647205</v>
      </c>
      <c r="L513" s="155">
        <v>13.364074047968423</v>
      </c>
      <c r="M513" s="155">
        <v>12.840083009209668</v>
      </c>
      <c r="N513" s="155">
        <v>12.340442636819514</v>
      </c>
      <c r="O513" s="155">
        <v>11.865961769987667</v>
      </c>
      <c r="P513" s="155">
        <v>11.420178390868125</v>
      </c>
      <c r="Q513" s="155">
        <v>11.007312767356034</v>
      </c>
      <c r="R513" s="155">
        <v>10.631585167346538</v>
      </c>
      <c r="S513" s="155">
        <v>10.297215858734775</v>
      </c>
      <c r="T513" s="155">
        <v>10.004516826703558</v>
      </c>
      <c r="U513" s="155">
        <v>9.7381669255865368</v>
      </c>
      <c r="V513" s="155">
        <v>9.4789367270050366</v>
      </c>
      <c r="W513" s="155">
        <v>9.2075968025804062</v>
      </c>
      <c r="X513" s="155">
        <v>8.9049177239339894</v>
      </c>
      <c r="Y513" s="155">
        <v>8.5589830627865666</v>
      </c>
      <c r="Z513" s="155">
        <v>8.1871283912567794</v>
      </c>
      <c r="AA513" s="155">
        <v>7.8140022815626651</v>
      </c>
      <c r="AB513" s="155">
        <v>7.4642533059223313</v>
      </c>
      <c r="AC513" s="155">
        <v>7.1625300365538171</v>
      </c>
      <c r="AD513" s="155">
        <v>6.9173935971088252</v>
      </c>
      <c r="AE513" s="155">
        <v>6.6853252835820793</v>
      </c>
      <c r="AF513" s="155">
        <v>6.455798809836752</v>
      </c>
      <c r="AG513" s="155">
        <v>6.2305578563447286</v>
      </c>
      <c r="AH513" s="155">
        <v>6.0113461035778606</v>
      </c>
      <c r="AI513" s="155">
        <v>5.7998238056252625</v>
      </c>
      <c r="AJ513" s="155">
        <v>5.5973175110448228</v>
      </c>
      <c r="AK513" s="155">
        <v>5.4050703420116246</v>
      </c>
      <c r="AL513" s="155">
        <v>5.2243254207007874</v>
      </c>
      <c r="AM513" s="155">
        <v>5.0563258692873934</v>
      </c>
    </row>
    <row r="514" spans="2:39" ht="14.25" customHeight="1" outlineLevel="1" x14ac:dyDescent="0.25">
      <c r="B514" s="84" t="str">
        <f t="shared" ref="B514:C514" si="490">+B432</f>
        <v>Container</v>
      </c>
      <c r="C514" s="84" t="str">
        <f t="shared" si="490"/>
        <v>(TEU) 8,000 - 11,999</v>
      </c>
      <c r="G514" s="155">
        <v>13.5632357994979</v>
      </c>
      <c r="H514" s="155">
        <v>13.038723925449048</v>
      </c>
      <c r="I514" s="155">
        <v>12.541794146798832</v>
      </c>
      <c r="J514" s="155">
        <v>12.045903665406756</v>
      </c>
      <c r="K514" s="155">
        <v>11.569948314513436</v>
      </c>
      <c r="L514" s="155">
        <v>11.114033340411439</v>
      </c>
      <c r="M514" s="155">
        <v>10.678263989393294</v>
      </c>
      <c r="N514" s="155">
        <v>10.262745507751545</v>
      </c>
      <c r="O514" s="155">
        <v>9.8681505545637389</v>
      </c>
      <c r="P514" s="155">
        <v>9.497421440047269</v>
      </c>
      <c r="Q514" s="155">
        <v>9.1540678872045493</v>
      </c>
      <c r="R514" s="155">
        <v>8.8415996190379929</v>
      </c>
      <c r="S514" s="155">
        <v>8.5635263585500088</v>
      </c>
      <c r="T514" s="155">
        <v>8.3201075635759096</v>
      </c>
      <c r="U514" s="155">
        <v>8.0986016312827651</v>
      </c>
      <c r="V514" s="155">
        <v>7.8830166936705508</v>
      </c>
      <c r="W514" s="155">
        <v>7.6573608827392654</v>
      </c>
      <c r="X514" s="155">
        <v>7.4056423304889014</v>
      </c>
      <c r="Y514" s="155">
        <v>7.1179509166433714</v>
      </c>
      <c r="Z514" s="155">
        <v>6.8087035118223795</v>
      </c>
      <c r="AA514" s="155">
        <v>6.4983987343695171</v>
      </c>
      <c r="AB514" s="155">
        <v>6.2075352026284367</v>
      </c>
      <c r="AC514" s="155">
        <v>5.9566115349427298</v>
      </c>
      <c r="AD514" s="155">
        <v>5.7527474624179629</v>
      </c>
      <c r="AE514" s="155">
        <v>5.559751302374881</v>
      </c>
      <c r="AF514" s="155">
        <v>5.3688690255664531</v>
      </c>
      <c r="AG514" s="155">
        <v>5.1815507379132235</v>
      </c>
      <c r="AH514" s="155">
        <v>4.9992465453357084</v>
      </c>
      <c r="AI514" s="155">
        <v>4.8233371734445081</v>
      </c>
      <c r="AJ514" s="155">
        <v>4.6549258266103202</v>
      </c>
      <c r="AK514" s="155">
        <v>4.4950463288938671</v>
      </c>
      <c r="AL514" s="155">
        <v>4.3447325043559024</v>
      </c>
      <c r="AM514" s="155">
        <v>4.2050181770571493</v>
      </c>
    </row>
    <row r="515" spans="2:39" ht="14.25" customHeight="1" outlineLevel="1" x14ac:dyDescent="0.25">
      <c r="B515" s="84" t="str">
        <f t="shared" ref="B515:C515" si="491">+B433</f>
        <v>Container</v>
      </c>
      <c r="C515" s="84" t="str">
        <f t="shared" si="491"/>
        <v>(TEU) 12,000 - 14,499</v>
      </c>
      <c r="G515" s="155">
        <v>10.6834211348704</v>
      </c>
      <c r="H515" s="155">
        <v>10.270276268590672</v>
      </c>
      <c r="I515" s="155">
        <v>9.8788571280361221</v>
      </c>
      <c r="J515" s="155">
        <v>9.4882566159015997</v>
      </c>
      <c r="K515" s="155">
        <v>9.1133585067662715</v>
      </c>
      <c r="L515" s="155">
        <v>8.7542457004987959</v>
      </c>
      <c r="M515" s="155">
        <v>8.4110010969678051</v>
      </c>
      <c r="N515" s="155">
        <v>8.083707596041938</v>
      </c>
      <c r="O515" s="155">
        <v>7.7728950344291796</v>
      </c>
      <c r="P515" s="155">
        <v>7.4808809961947595</v>
      </c>
      <c r="Q515" s="155">
        <v>7.2104300022432612</v>
      </c>
      <c r="R515" s="155">
        <v>6.96430657347927</v>
      </c>
      <c r="S515" s="155">
        <v>6.7452752308073665</v>
      </c>
      <c r="T515" s="155">
        <v>6.5535403426660537</v>
      </c>
      <c r="U515" s="155">
        <v>6.3790656676296313</v>
      </c>
      <c r="V515" s="155">
        <v>6.2092548118063258</v>
      </c>
      <c r="W515" s="155">
        <v>6.0315113813043757</v>
      </c>
      <c r="X515" s="155">
        <v>5.833238982232019</v>
      </c>
      <c r="Y515" s="155">
        <v>5.6066316610563556</v>
      </c>
      <c r="Z515" s="155">
        <v>5.3630452256800192</v>
      </c>
      <c r="AA515" s="155">
        <v>5.1186259243644816</v>
      </c>
      <c r="AB515" s="155">
        <v>4.8895200053712609</v>
      </c>
      <c r="AC515" s="155">
        <v>4.6918737169618305</v>
      </c>
      <c r="AD515" s="155">
        <v>4.5312950930074738</v>
      </c>
      <c r="AE515" s="155">
        <v>4.379276851517532</v>
      </c>
      <c r="AF515" s="155">
        <v>4.2289236629072722</v>
      </c>
      <c r="AG515" s="155">
        <v>4.0813777392909962</v>
      </c>
      <c r="AH515" s="155">
        <v>3.9377812927829878</v>
      </c>
      <c r="AI515" s="155">
        <v>3.7992218863651037</v>
      </c>
      <c r="AJ515" s="155">
        <v>3.6665684864893189</v>
      </c>
      <c r="AK515" s="155">
        <v>3.5406354104751387</v>
      </c>
      <c r="AL515" s="155">
        <v>3.4222369756420927</v>
      </c>
      <c r="AM515" s="155">
        <v>3.3121874993096858</v>
      </c>
    </row>
    <row r="516" spans="2:39" ht="14.25" customHeight="1" outlineLevel="1" x14ac:dyDescent="0.25">
      <c r="B516" s="84" t="str">
        <f t="shared" ref="B516:C516" si="492">+B434</f>
        <v>Container</v>
      </c>
      <c r="C516" s="84" t="str">
        <f t="shared" si="492"/>
        <v>(TEU) 14,500 - 19,999</v>
      </c>
      <c r="G516" s="155">
        <v>8.4547786325453806</v>
      </c>
      <c r="H516" s="155">
        <v>8.1278189121084097</v>
      </c>
      <c r="I516" s="155">
        <v>7.8180527665870807</v>
      </c>
      <c r="J516" s="155">
        <v>7.5089344774018727</v>
      </c>
      <c r="K516" s="155">
        <v>7.2122429511122936</v>
      </c>
      <c r="L516" s="155">
        <v>6.9280437940470057</v>
      </c>
      <c r="M516" s="155">
        <v>6.6564026125346434</v>
      </c>
      <c r="N516" s="155">
        <v>6.3973850129038521</v>
      </c>
      <c r="O516" s="155">
        <v>6.151410303915454</v>
      </c>
      <c r="P516" s="155">
        <v>5.9203126040588803</v>
      </c>
      <c r="Q516" s="155">
        <v>5.7062797342557436</v>
      </c>
      <c r="R516" s="155">
        <v>5.5114995154276629</v>
      </c>
      <c r="S516" s="155">
        <v>5.3381597684962507</v>
      </c>
      <c r="T516" s="155">
        <v>5.1864222290970501</v>
      </c>
      <c r="U516" s="155">
        <v>5.048344291721409</v>
      </c>
      <c r="V516" s="155">
        <v>4.9139572655746067</v>
      </c>
      <c r="W516" s="155">
        <v>4.773292459861934</v>
      </c>
      <c r="X516" s="155">
        <v>4.6163811837886817</v>
      </c>
      <c r="Y516" s="155">
        <v>4.4370458648054338</v>
      </c>
      <c r="Z516" s="155">
        <v>4.2442734033440308</v>
      </c>
      <c r="AA516" s="155">
        <v>4.0508418180815875</v>
      </c>
      <c r="AB516" s="155">
        <v>3.8695291276952553</v>
      </c>
      <c r="AC516" s="155">
        <v>3.7131133508621512</v>
      </c>
      <c r="AD516" s="155">
        <v>3.5860326431456424</v>
      </c>
      <c r="AE516" s="155">
        <v>3.4657265573253282</v>
      </c>
      <c r="AF516" s="155">
        <v>3.3467381817526456</v>
      </c>
      <c r="AG516" s="155">
        <v>3.2299714544504372</v>
      </c>
      <c r="AH516" s="155">
        <v>3.1163303134415292</v>
      </c>
      <c r="AI516" s="155">
        <v>3.0066754478389379</v>
      </c>
      <c r="AJ516" s="155">
        <v>2.9016945511162993</v>
      </c>
      <c r="AK516" s="155">
        <v>2.8020320678374051</v>
      </c>
      <c r="AL516" s="155">
        <v>2.7083324425660664</v>
      </c>
      <c r="AM516" s="155">
        <v>2.6212401198660751</v>
      </c>
    </row>
    <row r="517" spans="2:39" ht="14.25" customHeight="1" outlineLevel="1" x14ac:dyDescent="0.25">
      <c r="B517" s="84" t="str">
        <f t="shared" ref="B517:C517" si="493">+B435</f>
        <v>Container</v>
      </c>
      <c r="C517" s="84" t="str">
        <f t="shared" si="493"/>
        <v>(TEU) &gt;20,000</v>
      </c>
      <c r="G517" s="155">
        <v>8.03105635028672</v>
      </c>
      <c r="H517" s="155">
        <v>7.7204826436026002</v>
      </c>
      <c r="I517" s="155">
        <v>7.4262408333538152</v>
      </c>
      <c r="J517" s="155">
        <v>7.1326144112740639</v>
      </c>
      <c r="K517" s="155">
        <v>6.8507919686246295</v>
      </c>
      <c r="L517" s="155">
        <v>6.5808358237872602</v>
      </c>
      <c r="M517" s="155">
        <v>6.3228082951436786</v>
      </c>
      <c r="N517" s="155">
        <v>6.076771701075617</v>
      </c>
      <c r="O517" s="155">
        <v>5.8431243361372784</v>
      </c>
      <c r="P517" s="155">
        <v>5.6236083995726514</v>
      </c>
      <c r="Q517" s="155">
        <v>5.4203020667982029</v>
      </c>
      <c r="R517" s="155">
        <v>5.2352835132304021</v>
      </c>
      <c r="S517" s="155">
        <v>5.0706309142857142</v>
      </c>
      <c r="T517" s="155">
        <v>4.9264979000069058</v>
      </c>
      <c r="U517" s="155">
        <v>4.7953399189420258</v>
      </c>
      <c r="V517" s="155">
        <v>4.667687874265428</v>
      </c>
      <c r="W517" s="155">
        <v>4.5340726691514766</v>
      </c>
      <c r="X517" s="155">
        <v>4.3850252067745341</v>
      </c>
      <c r="Y517" s="155">
        <v>4.2146775117080919</v>
      </c>
      <c r="Z517" s="155">
        <v>4.0315660941222342</v>
      </c>
      <c r="AA517" s="155">
        <v>3.8478285855861545</v>
      </c>
      <c r="AB517" s="155">
        <v>3.6756026176690808</v>
      </c>
      <c r="AC517" s="155">
        <v>3.5270258219402084</v>
      </c>
      <c r="AD517" s="155">
        <v>3.4063139299958132</v>
      </c>
      <c r="AE517" s="155">
        <v>3.2920371409162987</v>
      </c>
      <c r="AF517" s="155">
        <v>3.1790120233130006</v>
      </c>
      <c r="AG517" s="155">
        <v>3.0680972131732256</v>
      </c>
      <c r="AH517" s="155">
        <v>2.9601513464842646</v>
      </c>
      <c r="AI517" s="155">
        <v>2.8559919777992442</v>
      </c>
      <c r="AJ517" s="155">
        <v>2.7562723359344972</v>
      </c>
      <c r="AK517" s="155">
        <v>2.6616045682721587</v>
      </c>
      <c r="AL517" s="155">
        <v>2.5726008221943837</v>
      </c>
      <c r="AM517" s="155">
        <v>2.4898732450833063</v>
      </c>
    </row>
    <row r="518" spans="2:39" ht="14.25" customHeight="1" outlineLevel="1" x14ac:dyDescent="0.25">
      <c r="B518" s="84" t="str">
        <f t="shared" ref="B518:C518" si="494">+B436</f>
        <v>General Cargo</v>
      </c>
      <c r="C518" s="84" t="str">
        <f t="shared" si="494"/>
        <v>(DWT) 0 - 4,999</v>
      </c>
      <c r="G518" s="155">
        <v>38.948453635631402</v>
      </c>
      <c r="H518" s="155">
        <v>37.442255062538244</v>
      </c>
      <c r="I518" s="155">
        <v>36.015261774945394</v>
      </c>
      <c r="J518" s="155">
        <v>34.591252953719625</v>
      </c>
      <c r="K518" s="155">
        <v>33.224490243777986</v>
      </c>
      <c r="L518" s="155">
        <v>31.915275872436077</v>
      </c>
      <c r="M518" s="155">
        <v>30.66391206700937</v>
      </c>
      <c r="N518" s="155">
        <v>29.470701054813393</v>
      </c>
      <c r="O518" s="155">
        <v>28.33757445683311</v>
      </c>
      <c r="P518" s="155">
        <v>27.272981468730823</v>
      </c>
      <c r="Q518" s="155">
        <v>26.287000679838322</v>
      </c>
      <c r="R518" s="155">
        <v>25.389710679487393</v>
      </c>
      <c r="S518" s="155">
        <v>24.591190057009825</v>
      </c>
      <c r="T518" s="155">
        <v>23.892183876608467</v>
      </c>
      <c r="U518" s="155">
        <v>23.256103101970879</v>
      </c>
      <c r="V518" s="155">
        <v>22.637025171655711</v>
      </c>
      <c r="W518" s="155">
        <v>21.989027524221655</v>
      </c>
      <c r="X518" s="155">
        <v>21.266187598227411</v>
      </c>
      <c r="Y518" s="155">
        <v>20.440047298141593</v>
      </c>
      <c r="Z518" s="155">
        <v>19.552006392072879</v>
      </c>
      <c r="AA518" s="155">
        <v>18.660929114039778</v>
      </c>
      <c r="AB518" s="155">
        <v>17.82567969806097</v>
      </c>
      <c r="AC518" s="155">
        <v>17.10512237815497</v>
      </c>
      <c r="AD518" s="155">
        <v>16.519702313645301</v>
      </c>
      <c r="AE518" s="155">
        <v>15.965490759528464</v>
      </c>
      <c r="AF518" s="155">
        <v>15.417349473920789</v>
      </c>
      <c r="AG518" s="155">
        <v>14.879442609392356</v>
      </c>
      <c r="AH518" s="155">
        <v>14.355934318513169</v>
      </c>
      <c r="AI518" s="155">
        <v>13.850789519996058</v>
      </c>
      <c r="AJ518" s="155">
        <v>13.367176197124502</v>
      </c>
      <c r="AK518" s="155">
        <v>12.90806309932465</v>
      </c>
      <c r="AL518" s="155">
        <v>12.476418976022742</v>
      </c>
      <c r="AM518" s="155">
        <v>12.075212576644921</v>
      </c>
    </row>
    <row r="519" spans="2:39" ht="14.25" customHeight="1" outlineLevel="1" x14ac:dyDescent="0.25">
      <c r="B519" s="84" t="str">
        <f t="shared" ref="B519:C519" si="495">+B437</f>
        <v>General Cargo</v>
      </c>
      <c r="C519" s="84" t="str">
        <f t="shared" si="495"/>
        <v>(DWT) 5,000 - 9,999</v>
      </c>
      <c r="G519" s="155">
        <v>31.827673964260399</v>
      </c>
      <c r="H519" s="155">
        <v>30.59684725267082</v>
      </c>
      <c r="I519" s="155">
        <v>29.43074506202715</v>
      </c>
      <c r="J519" s="155">
        <v>28.267081700492774</v>
      </c>
      <c r="K519" s="155">
        <v>27.150198387858882</v>
      </c>
      <c r="L519" s="155">
        <v>26.080342096509899</v>
      </c>
      <c r="M519" s="155">
        <v>25.057759798830144</v>
      </c>
      <c r="N519" s="155">
        <v>24.082698467203979</v>
      </c>
      <c r="O519" s="155">
        <v>23.15673657258964</v>
      </c>
      <c r="P519" s="155">
        <v>22.286778580240505</v>
      </c>
      <c r="Q519" s="155">
        <v>21.481060453983858</v>
      </c>
      <c r="R519" s="155">
        <v>20.747818157646989</v>
      </c>
      <c r="S519" s="155">
        <v>20.095287655057184</v>
      </c>
      <c r="T519" s="155">
        <v>19.524077793506624</v>
      </c>
      <c r="U519" s="155">
        <v>19.004288954147455</v>
      </c>
      <c r="V519" s="155">
        <v>18.49839440159673</v>
      </c>
      <c r="W519" s="155">
        <v>17.968867400471556</v>
      </c>
      <c r="X519" s="155">
        <v>17.378181215389024</v>
      </c>
      <c r="Y519" s="155">
        <v>16.703080623056064</v>
      </c>
      <c r="Z519" s="155">
        <v>15.977396448539201</v>
      </c>
      <c r="AA519" s="155">
        <v>15.249231028994723</v>
      </c>
      <c r="AB519" s="155">
        <v>14.566686701579053</v>
      </c>
      <c r="AC519" s="155">
        <v>13.977865803448481</v>
      </c>
      <c r="AD519" s="155">
        <v>13.499475592641645</v>
      </c>
      <c r="AE519" s="155">
        <v>13.046588173370145</v>
      </c>
      <c r="AF519" s="155">
        <v>12.598661221304676</v>
      </c>
      <c r="AG519" s="155">
        <v>12.15909757476015</v>
      </c>
      <c r="AH519" s="155">
        <v>11.731300072051416</v>
      </c>
      <c r="AI519" s="155">
        <v>11.318508742712572</v>
      </c>
      <c r="AJ519" s="155">
        <v>10.923312381154149</v>
      </c>
      <c r="AK519" s="155">
        <v>10.548136973005795</v>
      </c>
      <c r="AL519" s="155">
        <v>10.19540850389723</v>
      </c>
      <c r="AM519" s="155">
        <v>9.8675529594581022</v>
      </c>
    </row>
    <row r="520" spans="2:39" ht="14.25" customHeight="1" outlineLevel="1" x14ac:dyDescent="0.25">
      <c r="B520" s="84" t="str">
        <f t="shared" ref="B520:C520" si="496">+B438</f>
        <v>General Cargo</v>
      </c>
      <c r="C520" s="84" t="str">
        <f t="shared" si="496"/>
        <v>(DWT) 10,000 - 19,999</v>
      </c>
      <c r="G520" s="155">
        <v>28.3854370035348</v>
      </c>
      <c r="H520" s="155">
        <v>27.287727063332273</v>
      </c>
      <c r="I520" s="155">
        <v>26.247741536605798</v>
      </c>
      <c r="J520" s="155">
        <v>25.209931073948471</v>
      </c>
      <c r="K520" s="155">
        <v>24.213841289106877</v>
      </c>
      <c r="L520" s="155">
        <v>23.259692443827678</v>
      </c>
      <c r="M520" s="155">
        <v>22.347704799857446</v>
      </c>
      <c r="N520" s="155">
        <v>21.478098618942791</v>
      </c>
      <c r="O520" s="155">
        <v>20.652281656736776</v>
      </c>
      <c r="P520" s="155">
        <v>19.876411644517933</v>
      </c>
      <c r="Q520" s="155">
        <v>19.157833807471285</v>
      </c>
      <c r="R520" s="155">
        <v>18.503893370781849</v>
      </c>
      <c r="S520" s="155">
        <v>17.921935559634647</v>
      </c>
      <c r="T520" s="155">
        <v>17.412503373071214</v>
      </c>
      <c r="U520" s="155">
        <v>16.948930905559507</v>
      </c>
      <c r="V520" s="155">
        <v>16.497750025424033</v>
      </c>
      <c r="W520" s="155">
        <v>16.02549260098932</v>
      </c>
      <c r="X520" s="155">
        <v>15.498690500579903</v>
      </c>
      <c r="Y520" s="155">
        <v>14.896603607386432</v>
      </c>
      <c r="Z520" s="155">
        <v>14.249403864064277</v>
      </c>
      <c r="AA520" s="155">
        <v>13.599991228134865</v>
      </c>
      <c r="AB520" s="155">
        <v>12.991265657119744</v>
      </c>
      <c r="AC520" s="155">
        <v>12.466127108540341</v>
      </c>
      <c r="AD520" s="155">
        <v>12.039475911622416</v>
      </c>
      <c r="AE520" s="155">
        <v>11.635569320023544</v>
      </c>
      <c r="AF520" s="155">
        <v>11.23608670956583</v>
      </c>
      <c r="AG520" s="155">
        <v>10.844062893686466</v>
      </c>
      <c r="AH520" s="155">
        <v>10.46253268582258</v>
      </c>
      <c r="AI520" s="155">
        <v>10.094385698778833</v>
      </c>
      <c r="AJ520" s="155">
        <v>9.7419307428295117</v>
      </c>
      <c r="AK520" s="155">
        <v>9.4073314276163114</v>
      </c>
      <c r="AL520" s="155">
        <v>9.0927513627809908</v>
      </c>
      <c r="AM520" s="155">
        <v>8.8003541579652502</v>
      </c>
    </row>
    <row r="521" spans="2:39" ht="14.25" customHeight="1" outlineLevel="1" x14ac:dyDescent="0.25">
      <c r="B521" s="84" t="str">
        <f t="shared" ref="B521:C521" si="497">+B439</f>
        <v>General Cargo</v>
      </c>
      <c r="C521" s="84" t="str">
        <f t="shared" si="497"/>
        <v>(DWT) &gt;20,000</v>
      </c>
      <c r="G521" s="155">
        <v>14.6222655934749</v>
      </c>
      <c r="H521" s="155">
        <v>14.056799354986479</v>
      </c>
      <c r="I521" s="155">
        <v>13.52106884700555</v>
      </c>
      <c r="J521" s="155">
        <v>12.986458785558451</v>
      </c>
      <c r="K521" s="155">
        <v>12.473340407740725</v>
      </c>
      <c r="L521" s="155">
        <v>11.981827177571239</v>
      </c>
      <c r="M521" s="155">
        <v>11.512032559068816</v>
      </c>
      <c r="N521" s="155">
        <v>11.0640700162523</v>
      </c>
      <c r="O521" s="155">
        <v>10.638664730032142</v>
      </c>
      <c r="P521" s="155">
        <v>10.238988748885058</v>
      </c>
      <c r="Q521" s="155">
        <v>9.8688258381793901</v>
      </c>
      <c r="R521" s="155">
        <v>9.5319597632834814</v>
      </c>
      <c r="S521" s="155">
        <v>9.2321742895656715</v>
      </c>
      <c r="T521" s="155">
        <v>8.9697491335651645</v>
      </c>
      <c r="U521" s="155">
        <v>8.7309478165047807</v>
      </c>
      <c r="V521" s="155">
        <v>8.4985298107782121</v>
      </c>
      <c r="W521" s="155">
        <v>8.2552545887791702</v>
      </c>
      <c r="X521" s="155">
        <v>7.9838816229013609</v>
      </c>
      <c r="Y521" s="155">
        <v>7.6737270016591816</v>
      </c>
      <c r="Z521" s="155">
        <v>7.3403332780498944</v>
      </c>
      <c r="AA521" s="155">
        <v>7.0057996211914153</v>
      </c>
      <c r="AB521" s="155">
        <v>6.6922252002017242</v>
      </c>
      <c r="AC521" s="155">
        <v>6.4217091841987397</v>
      </c>
      <c r="AD521" s="155">
        <v>6.2019272193718118</v>
      </c>
      <c r="AE521" s="155">
        <v>5.9938617435231061</v>
      </c>
      <c r="AF521" s="155">
        <v>5.7880752048356827</v>
      </c>
      <c r="AG521" s="155">
        <v>5.5861309348199786</v>
      </c>
      <c r="AH521" s="155">
        <v>5.3895922649864056</v>
      </c>
      <c r="AI521" s="155">
        <v>5.199947729257719</v>
      </c>
      <c r="AJ521" s="155">
        <v>5.0183866712058141</v>
      </c>
      <c r="AK521" s="155">
        <v>4.8460236368148699</v>
      </c>
      <c r="AL521" s="155">
        <v>4.6839731720690994</v>
      </c>
      <c r="AM521" s="155">
        <v>4.5333498229526841</v>
      </c>
    </row>
    <row r="522" spans="2:39" ht="14.25" customHeight="1" outlineLevel="1" x14ac:dyDescent="0.25">
      <c r="B522" s="84" t="str">
        <f t="shared" ref="B522:C522" si="498">+B440</f>
        <v>Liquefied Gas Tanker</v>
      </c>
      <c r="C522" s="84" t="str">
        <f t="shared" si="498"/>
        <v>(cbm) 0 - 49,999</v>
      </c>
      <c r="G522" s="155">
        <v>67.121359615880905</v>
      </c>
      <c r="H522" s="155">
        <v>64.525670014868751</v>
      </c>
      <c r="I522" s="155">
        <v>62.066477911325428</v>
      </c>
      <c r="J522" s="155">
        <v>59.612429052804366</v>
      </c>
      <c r="K522" s="155">
        <v>57.257034607063332</v>
      </c>
      <c r="L522" s="155">
        <v>55.000815413993045</v>
      </c>
      <c r="M522" s="155">
        <v>52.84429231348404</v>
      </c>
      <c r="N522" s="155">
        <v>50.78798614542692</v>
      </c>
      <c r="O522" s="155">
        <v>48.835225746134078</v>
      </c>
      <c r="P522" s="155">
        <v>47.000571937604249</v>
      </c>
      <c r="Q522" s="155">
        <v>45.301393538257997</v>
      </c>
      <c r="R522" s="155">
        <v>43.75505936651593</v>
      </c>
      <c r="S522" s="155">
        <v>42.378938240798611</v>
      </c>
      <c r="T522" s="155">
        <v>41.174314158739541</v>
      </c>
      <c r="U522" s="155">
        <v>40.078131834824653</v>
      </c>
      <c r="V522" s="155">
        <v>39.011251162752849</v>
      </c>
      <c r="W522" s="155">
        <v>37.894532036223126</v>
      </c>
      <c r="X522" s="155">
        <v>36.648834348934436</v>
      </c>
      <c r="Y522" s="155">
        <v>35.225115176563946</v>
      </c>
      <c r="Z522" s="155">
        <v>33.694720322701997</v>
      </c>
      <c r="AA522" s="155">
        <v>32.159092772916978</v>
      </c>
      <c r="AB522" s="155">
        <v>30.719675512777549</v>
      </c>
      <c r="AC522" s="155">
        <v>29.477911527852093</v>
      </c>
      <c r="AD522" s="155">
        <v>28.469034743066011</v>
      </c>
      <c r="AE522" s="155">
        <v>27.513940777714812</v>
      </c>
      <c r="AF522" s="155">
        <v>26.569307938224483</v>
      </c>
      <c r="AG522" s="155">
        <v>25.642312467964434</v>
      </c>
      <c r="AH522" s="155">
        <v>24.74013061030395</v>
      </c>
      <c r="AI522" s="155">
        <v>23.869595261287156</v>
      </c>
      <c r="AJ522" s="155">
        <v>23.036165927656395</v>
      </c>
      <c r="AK522" s="155">
        <v>22.244958768828578</v>
      </c>
      <c r="AL522" s="155">
        <v>21.501089944220766</v>
      </c>
      <c r="AM522" s="155">
        <v>20.809675613249862</v>
      </c>
    </row>
    <row r="523" spans="2:39" ht="14.25" customHeight="1" outlineLevel="1" x14ac:dyDescent="0.25">
      <c r="B523" s="84" t="str">
        <f t="shared" ref="B523:C523" si="499">+B441</f>
        <v>Liquefied Gas Tanker</v>
      </c>
      <c r="C523" s="84" t="str">
        <f t="shared" si="499"/>
        <v>(cbm) 50,000 - 99,999</v>
      </c>
      <c r="G523" s="155">
        <v>20.788221517162501</v>
      </c>
      <c r="H523" s="155">
        <v>19.984307968264886</v>
      </c>
      <c r="I523" s="155">
        <v>19.222669191960662</v>
      </c>
      <c r="J523" s="155">
        <v>18.462623335070639</v>
      </c>
      <c r="K523" s="155">
        <v>17.733131832238001</v>
      </c>
      <c r="L523" s="155">
        <v>17.034355993291474</v>
      </c>
      <c r="M523" s="155">
        <v>16.366457128059718</v>
      </c>
      <c r="N523" s="155">
        <v>15.729596546371427</v>
      </c>
      <c r="O523" s="155">
        <v>15.124805225355969</v>
      </c>
      <c r="P523" s="155">
        <v>14.55659281134521</v>
      </c>
      <c r="Q523" s="155">
        <v>14.030338617971719</v>
      </c>
      <c r="R523" s="155">
        <v>13.551421958868072</v>
      </c>
      <c r="S523" s="155">
        <v>13.125222147666836</v>
      </c>
      <c r="T523" s="155">
        <v>12.752136852522911</v>
      </c>
      <c r="U523" s="155">
        <v>12.412637159680738</v>
      </c>
      <c r="V523" s="155">
        <v>12.0822125099071</v>
      </c>
      <c r="W523" s="155">
        <v>11.736352343968809</v>
      </c>
      <c r="X523" s="155">
        <v>11.350546102632673</v>
      </c>
      <c r="Y523" s="155">
        <v>10.909604654145289</v>
      </c>
      <c r="Z523" s="155">
        <v>10.435624576672597</v>
      </c>
      <c r="AA523" s="155">
        <v>9.9600238758602799</v>
      </c>
      <c r="AB523" s="155">
        <v>9.5142205573541112</v>
      </c>
      <c r="AC523" s="155">
        <v>9.1296326267997792</v>
      </c>
      <c r="AD523" s="155">
        <v>8.8171724173273009</v>
      </c>
      <c r="AE523" s="155">
        <v>8.5213693371297374</v>
      </c>
      <c r="AF523" s="155">
        <v>8.2288061823889773</v>
      </c>
      <c r="AG523" s="155">
        <v>7.9417055144130462</v>
      </c>
      <c r="AH523" s="155">
        <v>7.6622898945099305</v>
      </c>
      <c r="AI523" s="155">
        <v>7.3926755455538675</v>
      </c>
      <c r="AJ523" s="155">
        <v>7.1345533366837408</v>
      </c>
      <c r="AK523" s="155">
        <v>6.8895077986045941</v>
      </c>
      <c r="AL523" s="155">
        <v>6.6591234620215216</v>
      </c>
      <c r="AM523" s="155">
        <v>6.444984857639569</v>
      </c>
    </row>
    <row r="524" spans="2:39" ht="14.25" customHeight="1" outlineLevel="1" x14ac:dyDescent="0.25">
      <c r="B524" s="84" t="str">
        <f t="shared" ref="B524:C524" si="500">+B442</f>
        <v>Liquefied Gas Tanker</v>
      </c>
      <c r="C524" s="84" t="str">
        <f t="shared" si="500"/>
        <v>(cbm) 100,000 - 199,999</v>
      </c>
      <c r="G524" s="155">
        <v>16.363709866004399</v>
      </c>
      <c r="H524" s="155">
        <v>15.730899211151124</v>
      </c>
      <c r="I524" s="155">
        <v>15.131365674919973</v>
      </c>
      <c r="J524" s="155">
        <v>14.533086025228004</v>
      </c>
      <c r="K524" s="155">
        <v>13.958857619387052</v>
      </c>
      <c r="L524" s="155">
        <v>13.40880743445639</v>
      </c>
      <c r="M524" s="155">
        <v>12.883062447495245</v>
      </c>
      <c r="N524" s="155">
        <v>12.381749635562862</v>
      </c>
      <c r="O524" s="155">
        <v>11.905680545265554</v>
      </c>
      <c r="P524" s="155">
        <v>11.458405001397711</v>
      </c>
      <c r="Q524" s="155">
        <v>11.044157398300811</v>
      </c>
      <c r="R524" s="155">
        <v>10.667172130316333</v>
      </c>
      <c r="S524" s="155">
        <v>10.331683591785749</v>
      </c>
      <c r="T524" s="155">
        <v>10.038004812195702</v>
      </c>
      <c r="U524" s="155">
        <v>9.77076336161368</v>
      </c>
      <c r="V524" s="155">
        <v>9.5106654452523411</v>
      </c>
      <c r="W524" s="155">
        <v>9.238417268324369</v>
      </c>
      <c r="X524" s="155">
        <v>8.9347250360424439</v>
      </c>
      <c r="Y524" s="155">
        <v>8.5876324324261937</v>
      </c>
      <c r="Z524" s="155">
        <v>8.2145330567231749</v>
      </c>
      <c r="AA524" s="155">
        <v>7.8401579869878484</v>
      </c>
      <c r="AB524" s="155">
        <v>7.489238301274753</v>
      </c>
      <c r="AC524" s="155">
        <v>7.1865050776383548</v>
      </c>
      <c r="AD524" s="155">
        <v>6.9405480962651582</v>
      </c>
      <c r="AE524" s="155">
        <v>6.7077029835734772</v>
      </c>
      <c r="AF524" s="155">
        <v>6.4774082189295497</v>
      </c>
      <c r="AG524" s="155">
        <v>6.2514133194036061</v>
      </c>
      <c r="AH524" s="155">
        <v>6.0314678020658423</v>
      </c>
      <c r="AI524" s="155">
        <v>5.8192374783517007</v>
      </c>
      <c r="AJ524" s="155">
        <v>5.6160533371573322</v>
      </c>
      <c r="AK524" s="155">
        <v>5.4231626617440654</v>
      </c>
      <c r="AL524" s="155">
        <v>5.2418127353732649</v>
      </c>
      <c r="AM524" s="155">
        <v>5.0732508413062609</v>
      </c>
    </row>
    <row r="525" spans="2:39" ht="14.25" customHeight="1" outlineLevel="1" x14ac:dyDescent="0.25">
      <c r="B525" s="84" t="str">
        <f t="shared" ref="B525:C525" si="501">+B443</f>
        <v>Liquefied Gas Tanker</v>
      </c>
      <c r="C525" s="84" t="str">
        <f t="shared" si="501"/>
        <v>(cbm) &gt;200,000</v>
      </c>
      <c r="G525" s="155">
        <v>16.937193797799701</v>
      </c>
      <c r="H525" s="155">
        <v>16.282205608304288</v>
      </c>
      <c r="I525" s="155">
        <v>15.661660770087437</v>
      </c>
      <c r="J525" s="155">
        <v>15.042413762221313</v>
      </c>
      <c r="K525" s="155">
        <v>14.448060900090997</v>
      </c>
      <c r="L525" s="155">
        <v>13.878733610804305</v>
      </c>
      <c r="M525" s="155">
        <v>13.334563321469002</v>
      </c>
      <c r="N525" s="155">
        <v>12.81568145919287</v>
      </c>
      <c r="O525" s="155">
        <v>12.322928012111827</v>
      </c>
      <c r="P525" s="155">
        <v>11.859977212474137</v>
      </c>
      <c r="Q525" s="155">
        <v>11.43121185355621</v>
      </c>
      <c r="R525" s="155">
        <v>11.04101472863446</v>
      </c>
      <c r="S525" s="155">
        <v>10.6937686309853</v>
      </c>
      <c r="T525" s="155">
        <v>10.389797560552697</v>
      </c>
      <c r="U525" s="155">
        <v>10.113190343951022</v>
      </c>
      <c r="V525" s="155">
        <v>9.8439770144622152</v>
      </c>
      <c r="W525" s="155">
        <v>9.5621876053682353</v>
      </c>
      <c r="X525" s="155">
        <v>9.2478521499510382</v>
      </c>
      <c r="Y525" s="155">
        <v>8.8885953101897535</v>
      </c>
      <c r="Z525" s="155">
        <v>8.5024202628523291</v>
      </c>
      <c r="AA525" s="155">
        <v>8.1149248134038423</v>
      </c>
      <c r="AB525" s="155">
        <v>7.7517067673094502</v>
      </c>
      <c r="AC525" s="155">
        <v>7.4383639300342308</v>
      </c>
      <c r="AD525" s="155">
        <v>7.1837871199128216</v>
      </c>
      <c r="AE525" s="155">
        <v>6.9427816981091359</v>
      </c>
      <c r="AF525" s="155">
        <v>6.7044160040621978</v>
      </c>
      <c r="AG525" s="155">
        <v>6.4705008685624374</v>
      </c>
      <c r="AH525" s="155">
        <v>6.242847122400252</v>
      </c>
      <c r="AI525" s="155">
        <v>6.0231789571766718</v>
      </c>
      <c r="AJ525" s="155">
        <v>5.8128740077349832</v>
      </c>
      <c r="AK525" s="155">
        <v>5.6132232697290361</v>
      </c>
      <c r="AL525" s="155">
        <v>5.4255177388127178</v>
      </c>
      <c r="AM525" s="155">
        <v>5.2510484106398794</v>
      </c>
    </row>
    <row r="526" spans="2:39" ht="14.25" customHeight="1" outlineLevel="1" x14ac:dyDescent="0.25">
      <c r="B526" s="84" t="str">
        <f t="shared" ref="B526:C526" si="502">+B444</f>
        <v>Oil Tanker</v>
      </c>
      <c r="C526" s="84" t="str">
        <f t="shared" si="502"/>
        <v>(DWT) 0 - 4,999</v>
      </c>
      <c r="G526" s="155">
        <v>114.56836596242999</v>
      </c>
      <c r="H526" s="155">
        <v>110.13782525474036</v>
      </c>
      <c r="I526" s="155">
        <v>105.9402699235756</v>
      </c>
      <c r="J526" s="155">
        <v>101.75149351437123</v>
      </c>
      <c r="K526" s="155">
        <v>97.7311087309008</v>
      </c>
      <c r="L526" s="155">
        <v>93.880004586371882</v>
      </c>
      <c r="M526" s="155">
        <v>90.199070093991693</v>
      </c>
      <c r="N526" s="155">
        <v>86.689194266967633</v>
      </c>
      <c r="O526" s="155">
        <v>83.356059042302277</v>
      </c>
      <c r="P526" s="155">
        <v>80.224518052177871</v>
      </c>
      <c r="Q526" s="155">
        <v>77.324217852572005</v>
      </c>
      <c r="R526" s="155">
        <v>74.684804999462273</v>
      </c>
      <c r="S526" s="155">
        <v>72.335926048826252</v>
      </c>
      <c r="T526" s="155">
        <v>70.279772635511804</v>
      </c>
      <c r="U526" s="155">
        <v>68.408716709849159</v>
      </c>
      <c r="V526" s="155">
        <v>66.587675301038885</v>
      </c>
      <c r="W526" s="155">
        <v>64.68156543828168</v>
      </c>
      <c r="X526" s="155">
        <v>62.555304150778269</v>
      </c>
      <c r="Y526" s="155">
        <v>60.125180862136204</v>
      </c>
      <c r="Z526" s="155">
        <v>57.512974573591499</v>
      </c>
      <c r="AA526" s="155">
        <v>54.891836680786746</v>
      </c>
      <c r="AB526" s="155">
        <v>52.434918579365061</v>
      </c>
      <c r="AC526" s="155">
        <v>50.315371664969057</v>
      </c>
      <c r="AD526" s="155">
        <v>48.593336155679047</v>
      </c>
      <c r="AE526" s="155">
        <v>46.963101673286722</v>
      </c>
      <c r="AF526" s="155">
        <v>45.350723117873024</v>
      </c>
      <c r="AG526" s="155">
        <v>43.768449503481868</v>
      </c>
      <c r="AH526" s="155">
        <v>42.228529844156974</v>
      </c>
      <c r="AI526" s="155">
        <v>40.742627099931418</v>
      </c>
      <c r="AJ526" s="155">
        <v>39.320060014793867</v>
      </c>
      <c r="AK526" s="155">
        <v>37.969561278721891</v>
      </c>
      <c r="AL526" s="155">
        <v>36.699863581693315</v>
      </c>
      <c r="AM526" s="155">
        <v>35.519699613685709</v>
      </c>
    </row>
    <row r="527" spans="2:39" ht="14.25" customHeight="1" outlineLevel="1" x14ac:dyDescent="0.25">
      <c r="B527" s="84" t="str">
        <f t="shared" ref="B527:C527" si="503">+B445</f>
        <v>Oil Tanker</v>
      </c>
      <c r="C527" s="84" t="str">
        <f t="shared" si="503"/>
        <v>(DWT) 5,000 - 9,999</v>
      </c>
      <c r="G527" s="155">
        <v>64.587590150087195</v>
      </c>
      <c r="H527" s="155">
        <v>62.089885439300154</v>
      </c>
      <c r="I527" s="155">
        <v>59.723525571249944</v>
      </c>
      <c r="J527" s="155">
        <v>57.362114795462467</v>
      </c>
      <c r="K527" s="155">
        <v>55.095634319293445</v>
      </c>
      <c r="L527" s="155">
        <v>52.92458532140774</v>
      </c>
      <c r="M527" s="155">
        <v>50.849468980470036</v>
      </c>
      <c r="N527" s="155">
        <v>48.870786475145067</v>
      </c>
      <c r="O527" s="155">
        <v>46.991740981242323</v>
      </c>
      <c r="P527" s="155">
        <v>45.226343663149478</v>
      </c>
      <c r="Q527" s="155">
        <v>43.591307682399012</v>
      </c>
      <c r="R527" s="155">
        <v>42.103346200523411</v>
      </c>
      <c r="S527" s="155">
        <v>40.77917237905514</v>
      </c>
      <c r="T527" s="155">
        <v>39.620021745900388</v>
      </c>
      <c r="U527" s="155">
        <v>38.565219294460867</v>
      </c>
      <c r="V527" s="155">
        <v>37.538612384512049</v>
      </c>
      <c r="W527" s="155">
        <v>36.464048375829478</v>
      </c>
      <c r="X527" s="155">
        <v>35.265374628188688</v>
      </c>
      <c r="Y527" s="155">
        <v>33.895399542461568</v>
      </c>
      <c r="Z527" s="155">
        <v>32.422775683905954</v>
      </c>
      <c r="AA527" s="155">
        <v>30.945116658875847</v>
      </c>
      <c r="AB527" s="155">
        <v>29.560036073725566</v>
      </c>
      <c r="AC527" s="155">
        <v>28.365147534809136</v>
      </c>
      <c r="AD527" s="155">
        <v>27.39435491885795</v>
      </c>
      <c r="AE527" s="155">
        <v>26.475314870474758</v>
      </c>
      <c r="AF527" s="155">
        <v>25.566341050092262</v>
      </c>
      <c r="AG527" s="155">
        <v>24.67433880450638</v>
      </c>
      <c r="AH527" s="155">
        <v>23.806213480512898</v>
      </c>
      <c r="AI527" s="155">
        <v>22.968540038627541</v>
      </c>
      <c r="AJ527" s="155">
        <v>22.166571894244665</v>
      </c>
      <c r="AK527" s="155">
        <v>21.405232076478292</v>
      </c>
      <c r="AL527" s="155">
        <v>20.689443614442588</v>
      </c>
      <c r="AM527" s="155">
        <v>20.024129537251582</v>
      </c>
    </row>
    <row r="528" spans="2:39" ht="14.25" customHeight="1" outlineLevel="1" x14ac:dyDescent="0.25">
      <c r="B528" s="84" t="str">
        <f t="shared" ref="B528:C528" si="504">+B446</f>
        <v>Oil Tanker</v>
      </c>
      <c r="C528" s="84" t="str">
        <f t="shared" si="504"/>
        <v>(DWT) 10,000 - 19,999</v>
      </c>
      <c r="G528" s="155">
        <v>52.234521770084299</v>
      </c>
      <c r="H528" s="155">
        <v>50.214529836840271</v>
      </c>
      <c r="I528" s="155">
        <v>48.300761638393936</v>
      </c>
      <c r="J528" s="155">
        <v>46.390995965307958</v>
      </c>
      <c r="K528" s="155">
        <v>44.558004155289758</v>
      </c>
      <c r="L528" s="155">
        <v>42.802191531216693</v>
      </c>
      <c r="M528" s="155">
        <v>41.123963415965946</v>
      </c>
      <c r="N528" s="155">
        <v>39.523725132414775</v>
      </c>
      <c r="O528" s="155">
        <v>38.004067214691567</v>
      </c>
      <c r="P528" s="155">
        <v>36.576321041928615</v>
      </c>
      <c r="Q528" s="155">
        <v>35.254003204509409</v>
      </c>
      <c r="R528" s="155">
        <v>34.050630292817438</v>
      </c>
      <c r="S528" s="155">
        <v>32.979718897236182</v>
      </c>
      <c r="T528" s="155">
        <v>32.042268237726674</v>
      </c>
      <c r="U528" s="155">
        <v>31.189208052560726</v>
      </c>
      <c r="V528" s="155">
        <v>30.358950709587724</v>
      </c>
      <c r="W528" s="155">
        <v>29.489908576657129</v>
      </c>
      <c r="X528" s="155">
        <v>28.520494021618386</v>
      </c>
      <c r="Y528" s="155">
        <v>27.412541344121106</v>
      </c>
      <c r="Z528" s="155">
        <v>26.221572571015933</v>
      </c>
      <c r="AA528" s="155">
        <v>25.026531660953548</v>
      </c>
      <c r="AB528" s="155">
        <v>23.906362572584865</v>
      </c>
      <c r="AC528" s="155">
        <v>22.940009264560562</v>
      </c>
      <c r="AD528" s="155">
        <v>22.154891134060524</v>
      </c>
      <c r="AE528" s="155">
        <v>21.411627338286493</v>
      </c>
      <c r="AF528" s="155">
        <v>20.676504496593939</v>
      </c>
      <c r="AG528" s="155">
        <v>19.955107234244508</v>
      </c>
      <c r="AH528" s="155">
        <v>19.253020176499749</v>
      </c>
      <c r="AI528" s="155">
        <v>18.575560752255804</v>
      </c>
      <c r="AJ528" s="155">
        <v>17.926977604946273</v>
      </c>
      <c r="AK528" s="155">
        <v>17.311252181639148</v>
      </c>
      <c r="AL528" s="155">
        <v>16.732365929402523</v>
      </c>
      <c r="AM528" s="155">
        <v>16.194300295304387</v>
      </c>
    </row>
    <row r="529" spans="2:39" ht="14.25" customHeight="1" outlineLevel="1" x14ac:dyDescent="0.25">
      <c r="B529" s="84" t="str">
        <f t="shared" ref="B529:C529" si="505">+B447</f>
        <v>Oil Tanker</v>
      </c>
      <c r="C529" s="84" t="str">
        <f t="shared" si="505"/>
        <v>(DWT) 20,000 - 59,999</v>
      </c>
      <c r="G529" s="155">
        <v>26.564834342880399</v>
      </c>
      <c r="H529" s="155">
        <v>25.53752999965743</v>
      </c>
      <c r="I529" s="155">
        <v>24.5642477058868</v>
      </c>
      <c r="J529" s="155">
        <v>23.593000970584935</v>
      </c>
      <c r="K529" s="155">
        <v>22.660799006540586</v>
      </c>
      <c r="L529" s="155">
        <v>21.767847948216694</v>
      </c>
      <c r="M529" s="155">
        <v>20.914353930076121</v>
      </c>
      <c r="N529" s="155">
        <v>20.100523086581763</v>
      </c>
      <c r="O529" s="155">
        <v>19.327672881886599</v>
      </c>
      <c r="P529" s="155">
        <v>18.601566098903639</v>
      </c>
      <c r="Q529" s="155">
        <v>17.929076850236008</v>
      </c>
      <c r="R529" s="155">
        <v>17.317079248486831</v>
      </c>
      <c r="S529" s="155">
        <v>16.772447406259225</v>
      </c>
      <c r="T529" s="155">
        <v>16.295689495387403</v>
      </c>
      <c r="U529" s="155">
        <v>15.861849924630215</v>
      </c>
      <c r="V529" s="155">
        <v>15.439607161977614</v>
      </c>
      <c r="W529" s="155">
        <v>14.997639675419588</v>
      </c>
      <c r="X529" s="155">
        <v>14.504625932946118</v>
      </c>
      <c r="Y529" s="155">
        <v>13.941156060147883</v>
      </c>
      <c r="Z529" s="155">
        <v>13.335466813018561</v>
      </c>
      <c r="AA529" s="155">
        <v>12.727706605152472</v>
      </c>
      <c r="AB529" s="155">
        <v>12.158023850144041</v>
      </c>
      <c r="AC529" s="155">
        <v>11.666566961587584</v>
      </c>
      <c r="AD529" s="155">
        <v>11.267280582205618</v>
      </c>
      <c r="AE529" s="155">
        <v>10.889280000622698</v>
      </c>
      <c r="AF529" s="155">
        <v>10.515419652150731</v>
      </c>
      <c r="AG529" s="155">
        <v>10.148539701491442</v>
      </c>
      <c r="AH529" s="155">
        <v>9.7914803133465043</v>
      </c>
      <c r="AI529" s="155">
        <v>9.4469457647528081</v>
      </c>
      <c r="AJ529" s="155">
        <v>9.1170967820876836</v>
      </c>
      <c r="AK529" s="155">
        <v>8.8039582040635711</v>
      </c>
      <c r="AL529" s="155">
        <v>8.5095548693929732</v>
      </c>
      <c r="AM529" s="155">
        <v>8.2359116167883304</v>
      </c>
    </row>
    <row r="530" spans="2:39" ht="14.25" customHeight="1" outlineLevel="1" x14ac:dyDescent="0.25">
      <c r="B530" s="84" t="str">
        <f t="shared" ref="B530:C530" si="506">+B448</f>
        <v>Oil Tanker</v>
      </c>
      <c r="C530" s="84" t="str">
        <f t="shared" si="506"/>
        <v>(DWT) 60,000 - 79,999</v>
      </c>
      <c r="G530" s="155">
        <v>15.4120560473322</v>
      </c>
      <c r="H530" s="155">
        <v>14.816047357382903</v>
      </c>
      <c r="I530" s="155">
        <v>14.251380509931279</v>
      </c>
      <c r="J530" s="155">
        <v>13.687894627540578</v>
      </c>
      <c r="K530" s="155">
        <v>13.147061256180399</v>
      </c>
      <c r="L530" s="155">
        <v>12.628999988386314</v>
      </c>
      <c r="M530" s="155">
        <v>12.133830416693852</v>
      </c>
      <c r="N530" s="155">
        <v>11.661672133638561</v>
      </c>
      <c r="O530" s="155">
        <v>11.213289489229323</v>
      </c>
      <c r="P530" s="155">
        <v>10.792025863368217</v>
      </c>
      <c r="Q530" s="155">
        <v>10.401869393430671</v>
      </c>
      <c r="R530" s="155">
        <v>10.046808216792124</v>
      </c>
      <c r="S530" s="155">
        <v>9.7308304708280033</v>
      </c>
      <c r="T530" s="155">
        <v>9.4542309803691129</v>
      </c>
      <c r="U530" s="155">
        <v>9.2025313200679264</v>
      </c>
      <c r="V530" s="155">
        <v>8.9575597520322923</v>
      </c>
      <c r="W530" s="155">
        <v>8.7011445383700821</v>
      </c>
      <c r="X530" s="155">
        <v>8.4151139411891691</v>
      </c>
      <c r="Y530" s="155">
        <v>8.0882069803378585</v>
      </c>
      <c r="Z530" s="155">
        <v>7.7368057066263454</v>
      </c>
      <c r="AA530" s="155">
        <v>7.3842029286052258</v>
      </c>
      <c r="AB530" s="155">
        <v>7.0536914548251657</v>
      </c>
      <c r="AC530" s="155">
        <v>6.7685640938367628</v>
      </c>
      <c r="AD530" s="155">
        <v>6.5369110754688728</v>
      </c>
      <c r="AE530" s="155">
        <v>6.3176073872137462</v>
      </c>
      <c r="AF530" s="155">
        <v>6.1007057280445691</v>
      </c>
      <c r="AG530" s="155">
        <v>5.8878538694852161</v>
      </c>
      <c r="AH530" s="155">
        <v>5.6806995830595302</v>
      </c>
      <c r="AI530" s="155">
        <v>5.4808118026717159</v>
      </c>
      <c r="AJ530" s="155">
        <v>5.2894441117471578</v>
      </c>
      <c r="AK530" s="155">
        <v>5.1077712560915396</v>
      </c>
      <c r="AL530" s="155">
        <v>4.9369679815105787</v>
      </c>
      <c r="AM530" s="155">
        <v>4.7782090338099561</v>
      </c>
    </row>
    <row r="531" spans="2:39" ht="14.25" customHeight="1" outlineLevel="1" x14ac:dyDescent="0.25">
      <c r="B531" s="84" t="str">
        <f t="shared" ref="B531:C531" si="507">+B449</f>
        <v>Oil Tanker</v>
      </c>
      <c r="C531" s="84" t="str">
        <f t="shared" si="507"/>
        <v>(DWT) 80,000 - 119,999</v>
      </c>
      <c r="G531" s="155">
        <v>12.030267643490999</v>
      </c>
      <c r="H531" s="155">
        <v>11.565038083209352</v>
      </c>
      <c r="I531" s="155">
        <v>11.124273185691006</v>
      </c>
      <c r="J531" s="155">
        <v>10.684430120127912</v>
      </c>
      <c r="K531" s="155">
        <v>10.262269041293738</v>
      </c>
      <c r="L531" s="155">
        <v>9.8578833001474155</v>
      </c>
      <c r="M531" s="155">
        <v>9.4713662476478397</v>
      </c>
      <c r="N531" s="155">
        <v>9.1028112347539185</v>
      </c>
      <c r="O531" s="155">
        <v>8.7528148940727473</v>
      </c>
      <c r="P531" s="155">
        <v>8.4239869848040279</v>
      </c>
      <c r="Q531" s="155">
        <v>8.1194405477956586</v>
      </c>
      <c r="R531" s="155">
        <v>7.8422886238955414</v>
      </c>
      <c r="S531" s="155">
        <v>7.5956442539515727</v>
      </c>
      <c r="T531" s="155">
        <v>7.3797375708942088</v>
      </c>
      <c r="U531" s="155">
        <v>7.1832670759842712</v>
      </c>
      <c r="V531" s="155">
        <v>6.9920483625651437</v>
      </c>
      <c r="W531" s="155">
        <v>6.7918970239802272</v>
      </c>
      <c r="X531" s="155">
        <v>6.5686286535729197</v>
      </c>
      <c r="Y531" s="155">
        <v>6.3134532103041252</v>
      </c>
      <c r="Z531" s="155">
        <v>6.0391581156048746</v>
      </c>
      <c r="AA531" s="155">
        <v>5.7639251565236771</v>
      </c>
      <c r="AB531" s="155">
        <v>5.5059361201090935</v>
      </c>
      <c r="AC531" s="155">
        <v>5.2833727934096348</v>
      </c>
      <c r="AD531" s="155">
        <v>5.1025502086208485</v>
      </c>
      <c r="AE531" s="155">
        <v>4.9313672037828553</v>
      </c>
      <c r="AF531" s="155">
        <v>4.7620591631094538</v>
      </c>
      <c r="AG531" s="155">
        <v>4.5959122960711172</v>
      </c>
      <c r="AH531" s="155">
        <v>4.4342128121382913</v>
      </c>
      <c r="AI531" s="155">
        <v>4.2781853820962752</v>
      </c>
      <c r="AJ531" s="155">
        <v>4.1288085219895541</v>
      </c>
      <c r="AK531" s="155">
        <v>3.9869992091774118</v>
      </c>
      <c r="AL531" s="155">
        <v>3.8536744210191616</v>
      </c>
      <c r="AM531" s="155">
        <v>3.7297511348740868</v>
      </c>
    </row>
    <row r="532" spans="2:39" ht="14.25" customHeight="1" outlineLevel="1" x14ac:dyDescent="0.25">
      <c r="B532" s="84" t="str">
        <f t="shared" ref="B532:C532" si="508">+B450</f>
        <v>Oil Tanker</v>
      </c>
      <c r="C532" s="84" t="str">
        <f t="shared" si="508"/>
        <v>(DWT) 120,000 - 199,999</v>
      </c>
      <c r="G532" s="155">
        <v>8.9315767217829194</v>
      </c>
      <c r="H532" s="155">
        <v>8.5861784618244155</v>
      </c>
      <c r="I532" s="155">
        <v>8.2589433898280049</v>
      </c>
      <c r="J532" s="155">
        <v>7.9323927093245254</v>
      </c>
      <c r="K532" s="155">
        <v>7.6189695855590163</v>
      </c>
      <c r="L532" s="155">
        <v>7.3187433246580298</v>
      </c>
      <c r="M532" s="155">
        <v>7.0317832327480891</v>
      </c>
      <c r="N532" s="155">
        <v>6.7581586159557299</v>
      </c>
      <c r="O532" s="155">
        <v>6.4983124295054653</v>
      </c>
      <c r="P532" s="155">
        <v>6.2541822250136239</v>
      </c>
      <c r="Q532" s="155">
        <v>6.0280792031945216</v>
      </c>
      <c r="R532" s="155">
        <v>5.8223145647624781</v>
      </c>
      <c r="S532" s="155">
        <v>5.6391995104318067</v>
      </c>
      <c r="T532" s="155">
        <v>5.47890489674415</v>
      </c>
      <c r="U532" s="155">
        <v>5.3330402035505449</v>
      </c>
      <c r="V532" s="155">
        <v>5.1910745665293598</v>
      </c>
      <c r="W532" s="155">
        <v>5.0424771213589725</v>
      </c>
      <c r="X532" s="155">
        <v>4.8767170037177623</v>
      </c>
      <c r="Y532" s="155">
        <v>4.6872682635392069</v>
      </c>
      <c r="Z532" s="155">
        <v>4.4836246077772683</v>
      </c>
      <c r="AA532" s="155">
        <v>4.2792846576409884</v>
      </c>
      <c r="AB532" s="155">
        <v>4.0877470343394471</v>
      </c>
      <c r="AC532" s="155">
        <v>3.9225103590816883</v>
      </c>
      <c r="AD532" s="155">
        <v>3.7882630724100608</v>
      </c>
      <c r="AE532" s="155">
        <v>3.6611724551033786</v>
      </c>
      <c r="AF532" s="155">
        <v>3.5354738588874084</v>
      </c>
      <c r="AG532" s="155">
        <v>3.4121221983913368</v>
      </c>
      <c r="AH532" s="155">
        <v>3.2920723882443337</v>
      </c>
      <c r="AI532" s="155">
        <v>3.1762336551903037</v>
      </c>
      <c r="AJ532" s="155">
        <v>3.0653324744319459</v>
      </c>
      <c r="AK532" s="155">
        <v>2.9600496332866579</v>
      </c>
      <c r="AL532" s="155">
        <v>2.8610659190718581</v>
      </c>
      <c r="AM532" s="155">
        <v>2.7690621191049436</v>
      </c>
    </row>
    <row r="533" spans="2:39" ht="14.25" customHeight="1" outlineLevel="1" x14ac:dyDescent="0.25">
      <c r="B533" s="84" t="str">
        <f t="shared" ref="B533:C533" si="509">+B451</f>
        <v>Oil Tanker</v>
      </c>
      <c r="C533" s="84" t="str">
        <f t="shared" si="509"/>
        <v>(DWT) &gt;200,000</v>
      </c>
      <c r="G533" s="155">
        <v>5.5582531263904498</v>
      </c>
      <c r="H533" s="155">
        <v>5.3433066485102332</v>
      </c>
      <c r="I533" s="155">
        <v>5.1396633928292159</v>
      </c>
      <c r="J533" s="155">
        <v>4.9364460441603377</v>
      </c>
      <c r="K533" s="155">
        <v>4.7413981694324656</v>
      </c>
      <c r="L533" s="155">
        <v>4.5545628988796629</v>
      </c>
      <c r="M533" s="155">
        <v>4.3759833627359788</v>
      </c>
      <c r="N533" s="155">
        <v>4.2057026912354685</v>
      </c>
      <c r="O533" s="155">
        <v>4.0439965420070365</v>
      </c>
      <c r="P533" s="155">
        <v>3.8920706822589222</v>
      </c>
      <c r="Q533" s="155">
        <v>3.7513634065942192</v>
      </c>
      <c r="R533" s="155">
        <v>3.6233130096160244</v>
      </c>
      <c r="S533" s="155">
        <v>3.5093577859274308</v>
      </c>
      <c r="T533" s="155">
        <v>3.4096040620972317</v>
      </c>
      <c r="U533" s="155">
        <v>3.3188302925570761</v>
      </c>
      <c r="V533" s="155">
        <v>3.2304829637043158</v>
      </c>
      <c r="W533" s="155">
        <v>3.1380085619363083</v>
      </c>
      <c r="X533" s="155">
        <v>3.0348535736504112</v>
      </c>
      <c r="Y533" s="155">
        <v>2.9169568029917605</v>
      </c>
      <c r="Z533" s="155">
        <v>2.7902263250966519</v>
      </c>
      <c r="AA533" s="155">
        <v>2.6630625328491475</v>
      </c>
      <c r="AB533" s="155">
        <v>2.5438658191333339</v>
      </c>
      <c r="AC533" s="155">
        <v>2.4410365768332722</v>
      </c>
      <c r="AD533" s="155">
        <v>2.357492492278507</v>
      </c>
      <c r="AE533" s="155">
        <v>2.2784021095852767</v>
      </c>
      <c r="AF533" s="155">
        <v>2.2001780023348334</v>
      </c>
      <c r="AG533" s="155">
        <v>2.123414428113318</v>
      </c>
      <c r="AH533" s="155">
        <v>2.0487056445068599</v>
      </c>
      <c r="AI533" s="155">
        <v>1.976617476850596</v>
      </c>
      <c r="AJ533" s="155">
        <v>1.9076020214756031</v>
      </c>
      <c r="AK533" s="155">
        <v>1.8420829424619425</v>
      </c>
      <c r="AL533" s="155">
        <v>1.7804839038896887</v>
      </c>
      <c r="AM533" s="155">
        <v>1.7232285698389027</v>
      </c>
    </row>
    <row r="534" spans="2:39" ht="14.25" customHeight="1" outlineLevel="1" x14ac:dyDescent="0.25">
      <c r="B534" s="84" t="str">
        <f t="shared" ref="B534:C534" si="510">+B452</f>
        <v>Other Liquids Tankers</v>
      </c>
      <c r="C534" s="84" t="str">
        <f t="shared" si="510"/>
        <v>(DWT) 0 - 999</v>
      </c>
      <c r="G534" s="155">
        <v>1852.6045693963799</v>
      </c>
      <c r="H534" s="155">
        <v>1780.9614077695996</v>
      </c>
      <c r="I534" s="155">
        <v>1713.0856890100245</v>
      </c>
      <c r="J534" s="155">
        <v>1645.3519280308681</v>
      </c>
      <c r="K534" s="155">
        <v>1580.3411097476478</v>
      </c>
      <c r="L534" s="155">
        <v>1518.0676097684718</v>
      </c>
      <c r="M534" s="155">
        <v>1458.5458037014419</v>
      </c>
      <c r="N534" s="155">
        <v>1401.7900671546627</v>
      </c>
      <c r="O534" s="155">
        <v>1347.8922787402237</v>
      </c>
      <c r="P534" s="155">
        <v>1297.2543290861367</v>
      </c>
      <c r="Q534" s="155">
        <v>1250.355611824401</v>
      </c>
      <c r="R534" s="155">
        <v>1207.6755205870161</v>
      </c>
      <c r="S534" s="155">
        <v>1169.6934490059807</v>
      </c>
      <c r="T534" s="155">
        <v>1136.4448364689435</v>
      </c>
      <c r="U534" s="155">
        <v>1106.1893053861709</v>
      </c>
      <c r="V534" s="155">
        <v>1076.7425239235788</v>
      </c>
      <c r="W534" s="155">
        <v>1045.9201602470864</v>
      </c>
      <c r="X534" s="155">
        <v>1011.5378825226122</v>
      </c>
      <c r="Y534" s="155">
        <v>972.24206582037186</v>
      </c>
      <c r="Z534" s="155">
        <v>930.0019128277836</v>
      </c>
      <c r="AA534" s="155">
        <v>887.61733313655827</v>
      </c>
      <c r="AB534" s="155">
        <v>847.88823633841491</v>
      </c>
      <c r="AC534" s="155">
        <v>813.61453202506459</v>
      </c>
      <c r="AD534" s="155">
        <v>785.76870541862013</v>
      </c>
      <c r="AE534" s="155">
        <v>759.40732873408263</v>
      </c>
      <c r="AF534" s="155">
        <v>733.33468770212698</v>
      </c>
      <c r="AG534" s="155">
        <v>707.74885252474803</v>
      </c>
      <c r="AH534" s="155">
        <v>682.84789340393672</v>
      </c>
      <c r="AI534" s="155">
        <v>658.82040387394204</v>
      </c>
      <c r="AJ534" s="155">
        <v>635.81707079801299</v>
      </c>
      <c r="AK534" s="155">
        <v>613.97910437164853</v>
      </c>
      <c r="AL534" s="155">
        <v>593.44771479035205</v>
      </c>
      <c r="AM534" s="155">
        <v>574.36411224962262</v>
      </c>
    </row>
    <row r="535" spans="2:39" ht="14.25" customHeight="1" outlineLevel="1" x14ac:dyDescent="0.25">
      <c r="B535" s="84" t="str">
        <f t="shared" ref="B535:C535" si="511">+B453</f>
        <v>Other Liquids Tankers</v>
      </c>
      <c r="C535" s="84" t="str">
        <f t="shared" si="511"/>
        <v>(DWT) &gt;1,000</v>
      </c>
      <c r="G535" s="155">
        <v>40.318703374842201</v>
      </c>
      <c r="H535" s="155">
        <v>38.759515067643335</v>
      </c>
      <c r="I535" s="155">
        <v>37.28231857561849</v>
      </c>
      <c r="J535" s="155">
        <v>35.808211546793189</v>
      </c>
      <c r="K535" s="155">
        <v>34.393364610854263</v>
      </c>
      <c r="L535" s="155">
        <v>33.038090627809027</v>
      </c>
      <c r="M535" s="155">
        <v>31.742702457664667</v>
      </c>
      <c r="N535" s="155">
        <v>30.507512960428418</v>
      </c>
      <c r="O535" s="155">
        <v>29.334521713651018</v>
      </c>
      <c r="P535" s="155">
        <v>28.232475165056709</v>
      </c>
      <c r="Q535" s="155">
        <v>27.211806479913278</v>
      </c>
      <c r="R535" s="155">
        <v>26.282948823488518</v>
      </c>
      <c r="S535" s="155">
        <v>25.456335361050204</v>
      </c>
      <c r="T535" s="155">
        <v>24.732737368985099</v>
      </c>
      <c r="U535" s="155">
        <v>24.07427856815633</v>
      </c>
      <c r="V535" s="155">
        <v>23.433420790546027</v>
      </c>
      <c r="W535" s="155">
        <v>22.762625868136379</v>
      </c>
      <c r="X535" s="155">
        <v>22.014355632909556</v>
      </c>
      <c r="Y535" s="155">
        <v>21.159150802012469</v>
      </c>
      <c r="Z535" s="155">
        <v>20.239867633251304</v>
      </c>
      <c r="AA535" s="155">
        <v>19.31744126959688</v>
      </c>
      <c r="AB535" s="155">
        <v>18.452806854020196</v>
      </c>
      <c r="AC535" s="155">
        <v>17.706899529492077</v>
      </c>
      <c r="AD535" s="155">
        <v>17.100883738686633</v>
      </c>
      <c r="AE535" s="155">
        <v>16.527174408236991</v>
      </c>
      <c r="AF535" s="155">
        <v>15.959748905066247</v>
      </c>
      <c r="AG535" s="155">
        <v>15.402917881244223</v>
      </c>
      <c r="AH535" s="155">
        <v>14.860991988840654</v>
      </c>
      <c r="AI535" s="155">
        <v>14.338075636800333</v>
      </c>
      <c r="AJ535" s="155">
        <v>13.8374482615676</v>
      </c>
      <c r="AK535" s="155">
        <v>13.362183056461671</v>
      </c>
      <c r="AL535" s="155">
        <v>12.915353214801865</v>
      </c>
      <c r="AM535" s="155">
        <v>12.500031929907403</v>
      </c>
    </row>
    <row r="536" spans="2:39" ht="14.25" customHeight="1" outlineLevel="1" x14ac:dyDescent="0.25">
      <c r="B536" s="84" t="str">
        <f t="shared" ref="B536:C536" si="512">+B454</f>
        <v>Ferry Passenger Only</v>
      </c>
      <c r="C536" s="84" t="str">
        <f t="shared" si="512"/>
        <v>(GT) 0 - 299</v>
      </c>
      <c r="G536" s="155">
        <v>1090.4550794193401</v>
      </c>
      <c r="H536" s="155">
        <v>1048.2854492715328</v>
      </c>
      <c r="I536" s="155">
        <v>1008.3333604592217</v>
      </c>
      <c r="J536" s="155">
        <v>968.46482891826679</v>
      </c>
      <c r="K536" s="155">
        <v>930.19903912954624</v>
      </c>
      <c r="L536" s="155">
        <v>893.5444526693401</v>
      </c>
      <c r="M536" s="155">
        <v>858.50953111392505</v>
      </c>
      <c r="N536" s="155">
        <v>825.10273603957921</v>
      </c>
      <c r="O536" s="155">
        <v>793.37814779399196</v>
      </c>
      <c r="P536" s="155">
        <v>763.57232181048414</v>
      </c>
      <c r="Q536" s="155">
        <v>735.96743229378922</v>
      </c>
      <c r="R536" s="155">
        <v>710.84565344864075</v>
      </c>
      <c r="S536" s="155">
        <v>688.48915947977207</v>
      </c>
      <c r="T536" s="155">
        <v>668.9188102408782</v>
      </c>
      <c r="U536" s="155">
        <v>651.11020818151428</v>
      </c>
      <c r="V536" s="155">
        <v>633.77764140019781</v>
      </c>
      <c r="W536" s="155">
        <v>615.63539799544776</v>
      </c>
      <c r="X536" s="155">
        <v>595.39776606578289</v>
      </c>
      <c r="Y536" s="155">
        <v>572.26799318777955</v>
      </c>
      <c r="Z536" s="155">
        <v>547.40516485025387</v>
      </c>
      <c r="AA536" s="155">
        <v>522.45732602007683</v>
      </c>
      <c r="AB536" s="155">
        <v>499.07252166412428</v>
      </c>
      <c r="AC536" s="155">
        <v>478.89879674926743</v>
      </c>
      <c r="AD536" s="155">
        <v>462.50856239206672</v>
      </c>
      <c r="AE536" s="155">
        <v>446.99208489816391</v>
      </c>
      <c r="AF536" s="155">
        <v>431.64555908427337</v>
      </c>
      <c r="AG536" s="155">
        <v>416.58557035745645</v>
      </c>
      <c r="AH536" s="155">
        <v>401.92870412477237</v>
      </c>
      <c r="AI536" s="155">
        <v>387.78596776511063</v>
      </c>
      <c r="AJ536" s="155">
        <v>374.24605654466342</v>
      </c>
      <c r="AK536" s="155">
        <v>361.39208770144876</v>
      </c>
      <c r="AL536" s="155">
        <v>349.30717847348723</v>
      </c>
      <c r="AM536" s="155">
        <v>338.07444609879673</v>
      </c>
    </row>
    <row r="537" spans="2:39" ht="14.25" customHeight="1" outlineLevel="1" x14ac:dyDescent="0.25">
      <c r="B537" s="84" t="str">
        <f t="shared" ref="B537:C537" si="513">+B455</f>
        <v>Ferry Passenger Only</v>
      </c>
      <c r="C537" s="84" t="str">
        <f t="shared" si="513"/>
        <v>(GT) 300 - 999</v>
      </c>
      <c r="G537" s="155">
        <v>1440.63411158741</v>
      </c>
      <c r="H537" s="155">
        <v>1384.9225019938212</v>
      </c>
      <c r="I537" s="155">
        <v>1332.1405552098845</v>
      </c>
      <c r="J537" s="155">
        <v>1279.4689985352322</v>
      </c>
      <c r="K537" s="155">
        <v>1228.9148738244567</v>
      </c>
      <c r="L537" s="155">
        <v>1180.4893599290822</v>
      </c>
      <c r="M537" s="155">
        <v>1134.2036357006286</v>
      </c>
      <c r="N537" s="155">
        <v>1090.0688799906179</v>
      </c>
      <c r="O537" s="155">
        <v>1048.1565400279349</v>
      </c>
      <c r="P537" s="155">
        <v>1008.7791365508979</v>
      </c>
      <c r="Q537" s="155">
        <v>972.3094586751904</v>
      </c>
      <c r="R537" s="155">
        <v>939.12029551649573</v>
      </c>
      <c r="S537" s="155">
        <v>909.58443619049694</v>
      </c>
      <c r="T537" s="155">
        <v>883.7294392985184</v>
      </c>
      <c r="U537" s="155">
        <v>860.20194138446686</v>
      </c>
      <c r="V537" s="155">
        <v>837.30334847789095</v>
      </c>
      <c r="W537" s="155">
        <v>813.33506660834155</v>
      </c>
      <c r="X537" s="155">
        <v>786.59850180536898</v>
      </c>
      <c r="Y537" s="155">
        <v>756.04103966849277</v>
      </c>
      <c r="Z537" s="155">
        <v>723.19398407712026</v>
      </c>
      <c r="AA537" s="155">
        <v>690.23461848062436</v>
      </c>
      <c r="AB537" s="155">
        <v>659.34022632838435</v>
      </c>
      <c r="AC537" s="155">
        <v>632.68809106977346</v>
      </c>
      <c r="AD537" s="155">
        <v>611.03444282919781</v>
      </c>
      <c r="AE537" s="155">
        <v>590.53514194896547</v>
      </c>
      <c r="AF537" s="155">
        <v>570.2603695176058</v>
      </c>
      <c r="AG537" s="155">
        <v>550.36415014144654</v>
      </c>
      <c r="AH537" s="155">
        <v>531.0005084268131</v>
      </c>
      <c r="AI537" s="155">
        <v>512.3160996735744</v>
      </c>
      <c r="AJ537" s="155">
        <v>494.42810195575169</v>
      </c>
      <c r="AK537" s="155">
        <v>477.44632404090402</v>
      </c>
      <c r="AL537" s="155">
        <v>461.48057469659398</v>
      </c>
      <c r="AM537" s="155">
        <v>446.64066269038068</v>
      </c>
    </row>
    <row r="538" spans="2:39" ht="14.25" customHeight="1" outlineLevel="1" x14ac:dyDescent="0.25">
      <c r="B538" s="84" t="str">
        <f t="shared" ref="B538:C538" si="514">+B456</f>
        <v>Ferry Passenger Only</v>
      </c>
      <c r="C538" s="84" t="str">
        <f t="shared" si="514"/>
        <v>(GT) 1,000 - 1,999</v>
      </c>
      <c r="G538" s="155">
        <v>286.13440540917202</v>
      </c>
      <c r="H538" s="155">
        <v>275.06913341732371</v>
      </c>
      <c r="I538" s="155">
        <v>264.58574222320652</v>
      </c>
      <c r="J538" s="155">
        <v>254.12427637989779</v>
      </c>
      <c r="K538" s="155">
        <v>244.08336849166247</v>
      </c>
      <c r="L538" s="155">
        <v>234.46523886829911</v>
      </c>
      <c r="M538" s="155">
        <v>225.27210781960545</v>
      </c>
      <c r="N538" s="155">
        <v>216.50619565537949</v>
      </c>
      <c r="O538" s="155">
        <v>208.18169300889207</v>
      </c>
      <c r="P538" s="155">
        <v>200.360671807302</v>
      </c>
      <c r="Q538" s="155">
        <v>193.11717430124114</v>
      </c>
      <c r="R538" s="155">
        <v>186.52524274134146</v>
      </c>
      <c r="S538" s="155">
        <v>180.6589193782348</v>
      </c>
      <c r="T538" s="155">
        <v>175.52367781825916</v>
      </c>
      <c r="U538" s="155">
        <v>170.85071709058016</v>
      </c>
      <c r="V538" s="155">
        <v>166.30266758006971</v>
      </c>
      <c r="W538" s="155">
        <v>161.5421596716001</v>
      </c>
      <c r="X538" s="155">
        <v>156.23182375004353</v>
      </c>
      <c r="Y538" s="155">
        <v>150.16259271558329</v>
      </c>
      <c r="Z538" s="155">
        <v>143.63860952964919</v>
      </c>
      <c r="AA538" s="155">
        <v>137.09231966898133</v>
      </c>
      <c r="AB538" s="155">
        <v>130.95616861032121</v>
      </c>
      <c r="AC538" s="155">
        <v>125.662601830409</v>
      </c>
      <c r="AD538" s="155">
        <v>121.36181947740101</v>
      </c>
      <c r="AE538" s="155">
        <v>117.29031011809128</v>
      </c>
      <c r="AF538" s="155">
        <v>113.2633959226048</v>
      </c>
      <c r="AG538" s="155">
        <v>109.3116687940456</v>
      </c>
      <c r="AH538" s="155">
        <v>105.46572063551713</v>
      </c>
      <c r="AI538" s="155">
        <v>101.75467968068445</v>
      </c>
      <c r="AJ538" s="155">
        <v>98.20181948545418</v>
      </c>
      <c r="AK538" s="155">
        <v>94.828949936293355</v>
      </c>
      <c r="AL538" s="155">
        <v>91.657880919669665</v>
      </c>
      <c r="AM538" s="155">
        <v>88.710422322050135</v>
      </c>
    </row>
    <row r="539" spans="2:39" ht="14.25" customHeight="1" outlineLevel="1" x14ac:dyDescent="0.25">
      <c r="B539" s="84" t="str">
        <f t="shared" ref="B539:C539" si="515">+B457</f>
        <v>Ferry Passenger Only</v>
      </c>
      <c r="C539" s="84" t="str">
        <f t="shared" si="515"/>
        <v>(GT) &gt;2,000</v>
      </c>
      <c r="G539" s="155">
        <v>133.62508397317899</v>
      </c>
      <c r="H539" s="155">
        <v>128.45758970773963</v>
      </c>
      <c r="I539" s="155">
        <v>123.56183441877189</v>
      </c>
      <c r="J539" s="155">
        <v>118.67631829289512</v>
      </c>
      <c r="K539" s="155">
        <v>113.98720319744287</v>
      </c>
      <c r="L539" s="155">
        <v>109.49552601954817</v>
      </c>
      <c r="M539" s="155">
        <v>105.20232364634361</v>
      </c>
      <c r="N539" s="155">
        <v>101.10863296496197</v>
      </c>
      <c r="O539" s="155">
        <v>97.221081016844607</v>
      </c>
      <c r="P539" s="155">
        <v>93.568655460665795</v>
      </c>
      <c r="Q539" s="155">
        <v>90.185934109408578</v>
      </c>
      <c r="R539" s="155">
        <v>87.107494776056015</v>
      </c>
      <c r="S539" s="155">
        <v>84.367915273591123</v>
      </c>
      <c r="T539" s="155">
        <v>81.969751782231029</v>
      </c>
      <c r="U539" s="155">
        <v>79.787473951130821</v>
      </c>
      <c r="V539" s="155">
        <v>77.663529796679796</v>
      </c>
      <c r="W539" s="155">
        <v>75.440367335267368</v>
      </c>
      <c r="X539" s="155">
        <v>72.960434583282989</v>
      </c>
      <c r="Y539" s="155">
        <v>70.126096973750705</v>
      </c>
      <c r="Z539" s="155">
        <v>67.079389606234287</v>
      </c>
      <c r="AA539" s="155">
        <v>64.02226499693181</v>
      </c>
      <c r="AB539" s="155">
        <v>61.156675662041962</v>
      </c>
      <c r="AC539" s="155">
        <v>58.68457411776285</v>
      </c>
      <c r="AD539" s="155">
        <v>56.676103999500604</v>
      </c>
      <c r="AE539" s="155">
        <v>54.774704623017556</v>
      </c>
      <c r="AF539" s="155">
        <v>52.894131237390653</v>
      </c>
      <c r="AG539" s="155">
        <v>51.048670295223623</v>
      </c>
      <c r="AH539" s="155">
        <v>49.25260824911993</v>
      </c>
      <c r="AI539" s="155">
        <v>47.519548016435557</v>
      </c>
      <c r="AJ539" s="155">
        <v>45.860358373534297</v>
      </c>
      <c r="AK539" s="155">
        <v>44.285224561531884</v>
      </c>
      <c r="AL539" s="155">
        <v>42.804331821544366</v>
      </c>
      <c r="AM539" s="155">
        <v>41.427865394687501</v>
      </c>
    </row>
    <row r="540" spans="2:39" ht="14.25" customHeight="1" outlineLevel="1" x14ac:dyDescent="0.25">
      <c r="B540" s="84" t="str">
        <f t="shared" ref="B540:C540" si="516">+B458</f>
        <v>Cruise</v>
      </c>
      <c r="C540" s="84" t="str">
        <f t="shared" si="516"/>
        <v>(GT) 0 - 1 999</v>
      </c>
      <c r="G540" s="155">
        <v>1497.09989317645</v>
      </c>
      <c r="H540" s="155">
        <v>1439.2046621109116</v>
      </c>
      <c r="I540" s="155">
        <v>1384.3539222483062</v>
      </c>
      <c r="J540" s="155">
        <v>1329.617899245095</v>
      </c>
      <c r="K540" s="155">
        <v>1277.0823011391085</v>
      </c>
      <c r="L540" s="155">
        <v>1226.7587449379466</v>
      </c>
      <c r="M540" s="155">
        <v>1178.6588476492047</v>
      </c>
      <c r="N540" s="155">
        <v>1132.79422628048</v>
      </c>
      <c r="O540" s="155">
        <v>1089.2391284411208</v>
      </c>
      <c r="P540" s="155">
        <v>1048.3183241474615</v>
      </c>
      <c r="Q540" s="155">
        <v>1010.4192140175898</v>
      </c>
      <c r="R540" s="155">
        <v>975.92919866959301</v>
      </c>
      <c r="S540" s="155">
        <v>945.2356787215582</v>
      </c>
      <c r="T540" s="155">
        <v>918.36729293662961</v>
      </c>
      <c r="U540" s="155">
        <v>893.91763265819554</v>
      </c>
      <c r="V540" s="155">
        <v>870.12152737470228</v>
      </c>
      <c r="W540" s="155">
        <v>845.21380657459804</v>
      </c>
      <c r="X540" s="155">
        <v>817.42929974633057</v>
      </c>
      <c r="Y540" s="155">
        <v>785.67413517477098</v>
      </c>
      <c r="Z540" s="155">
        <v>751.53963633049511</v>
      </c>
      <c r="AA540" s="155">
        <v>717.28842548049874</v>
      </c>
      <c r="AB540" s="155">
        <v>685.18312489178402</v>
      </c>
      <c r="AC540" s="155">
        <v>657.4863568313466</v>
      </c>
      <c r="AD540" s="155">
        <v>634.98399193029229</v>
      </c>
      <c r="AE540" s="155">
        <v>613.68121913660116</v>
      </c>
      <c r="AF540" s="155">
        <v>592.61177520422075</v>
      </c>
      <c r="AG540" s="155">
        <v>571.93572174756491</v>
      </c>
      <c r="AH540" s="155">
        <v>551.81312038104443</v>
      </c>
      <c r="AI540" s="155">
        <v>532.39637457199478</v>
      </c>
      <c r="AJ540" s="155">
        <v>513.80725519942598</v>
      </c>
      <c r="AK540" s="155">
        <v>496.15987499526653</v>
      </c>
      <c r="AL540" s="155">
        <v>479.56834669144831</v>
      </c>
      <c r="AM540" s="155">
        <v>464.14678301989983</v>
      </c>
    </row>
    <row r="541" spans="2:39" ht="14.25" customHeight="1" outlineLevel="1" x14ac:dyDescent="0.25">
      <c r="B541" s="84" t="str">
        <f t="shared" ref="B541:C541" si="517">+B459</f>
        <v>Cruise</v>
      </c>
      <c r="C541" s="84" t="str">
        <f t="shared" si="517"/>
        <v>(GT) 2,000 - 9,999</v>
      </c>
      <c r="G541" s="155">
        <v>523.93234304436101</v>
      </c>
      <c r="H541" s="155">
        <v>503.67104705368183</v>
      </c>
      <c r="I541" s="155">
        <v>484.47521597726848</v>
      </c>
      <c r="J541" s="155">
        <v>465.31953176961326</v>
      </c>
      <c r="K541" s="155">
        <v>446.93391893618673</v>
      </c>
      <c r="L541" s="155">
        <v>429.32244302133819</v>
      </c>
      <c r="M541" s="155">
        <v>412.48916956941537</v>
      </c>
      <c r="N541" s="155">
        <v>396.43816412476656</v>
      </c>
      <c r="O541" s="155">
        <v>381.19541074103336</v>
      </c>
      <c r="P541" s="155">
        <v>366.87456750902487</v>
      </c>
      <c r="Q541" s="155">
        <v>353.61121102884397</v>
      </c>
      <c r="R541" s="155">
        <v>341.54091790059368</v>
      </c>
      <c r="S541" s="155">
        <v>330.79926472437688</v>
      </c>
      <c r="T541" s="155">
        <v>321.39627406070827</v>
      </c>
      <c r="U541" s="155">
        <v>312.83975231175589</v>
      </c>
      <c r="V541" s="155">
        <v>304.51195184009993</v>
      </c>
      <c r="W541" s="155">
        <v>295.79512500832129</v>
      </c>
      <c r="X541" s="155">
        <v>286.07152417900073</v>
      </c>
      <c r="Y541" s="155">
        <v>274.95833269888112</v>
      </c>
      <c r="Z541" s="155">
        <v>263.01245785135779</v>
      </c>
      <c r="AA541" s="155">
        <v>251.02573790398685</v>
      </c>
      <c r="AB541" s="155">
        <v>239.79001112432681</v>
      </c>
      <c r="AC541" s="155">
        <v>230.09711577993389</v>
      </c>
      <c r="AD541" s="155">
        <v>222.22207897017637</v>
      </c>
      <c r="AE541" s="155">
        <v>214.7668572351329</v>
      </c>
      <c r="AF541" s="155">
        <v>207.39329240058331</v>
      </c>
      <c r="AG541" s="155">
        <v>200.15740040578015</v>
      </c>
      <c r="AH541" s="155">
        <v>193.11519718997499</v>
      </c>
      <c r="AI541" s="155">
        <v>186.32001861010909</v>
      </c>
      <c r="AJ541" s="155">
        <v>179.81448019387372</v>
      </c>
      <c r="AK541" s="155">
        <v>173.63851738664758</v>
      </c>
      <c r="AL541" s="155">
        <v>167.83206563381069</v>
      </c>
      <c r="AM541" s="155">
        <v>162.43506038074182</v>
      </c>
    </row>
    <row r="542" spans="2:39" ht="14.25" customHeight="1" outlineLevel="1" x14ac:dyDescent="0.25">
      <c r="B542" s="84" t="str">
        <f t="shared" ref="B542:C542" si="518">+B460</f>
        <v>Cruise</v>
      </c>
      <c r="C542" s="84" t="str">
        <f t="shared" si="518"/>
        <v>(GT) 10,000 - 59,999</v>
      </c>
      <c r="G542" s="155">
        <v>159.230576542623</v>
      </c>
      <c r="H542" s="155">
        <v>153.07287720428798</v>
      </c>
      <c r="I542" s="155">
        <v>147.23898798158484</v>
      </c>
      <c r="J542" s="155">
        <v>141.41729996986555</v>
      </c>
      <c r="K542" s="155">
        <v>135.8296477273162</v>
      </c>
      <c r="L542" s="155">
        <v>130.47726683135306</v>
      </c>
      <c r="M542" s="155">
        <v>125.36139285939184</v>
      </c>
      <c r="N542" s="155">
        <v>120.48326138884848</v>
      </c>
      <c r="O542" s="155">
        <v>115.85076934744124</v>
      </c>
      <c r="P542" s="155">
        <v>111.49845906409583</v>
      </c>
      <c r="Q542" s="155">
        <v>107.46753421804041</v>
      </c>
      <c r="R542" s="155">
        <v>103.79919848850325</v>
      </c>
      <c r="S542" s="155">
        <v>100.5346555547125</v>
      </c>
      <c r="T542" s="155">
        <v>97.676951416996971</v>
      </c>
      <c r="U542" s="155">
        <v>95.076501360089878</v>
      </c>
      <c r="V542" s="155">
        <v>92.545562989825086</v>
      </c>
      <c r="W542" s="155">
        <v>89.896393912036743</v>
      </c>
      <c r="X542" s="155">
        <v>86.941251732558925</v>
      </c>
      <c r="Y542" s="155">
        <v>83.56379296311971</v>
      </c>
      <c r="Z542" s="155">
        <v>79.93326973902451</v>
      </c>
      <c r="AA542" s="155">
        <v>76.290333101472385</v>
      </c>
      <c r="AB542" s="155">
        <v>72.875634091663059</v>
      </c>
      <c r="AC542" s="155">
        <v>69.929823750795606</v>
      </c>
      <c r="AD542" s="155">
        <v>67.536486771013287</v>
      </c>
      <c r="AE542" s="155">
        <v>65.270737632057092</v>
      </c>
      <c r="AF542" s="155">
        <v>63.029805199908431</v>
      </c>
      <c r="AG542" s="155">
        <v>60.830713524372946</v>
      </c>
      <c r="AH542" s="155">
        <v>58.690486655255938</v>
      </c>
      <c r="AI542" s="155">
        <v>56.625334126791941</v>
      </c>
      <c r="AJ542" s="155">
        <v>54.648207410929629</v>
      </c>
      <c r="AK542" s="155">
        <v>52.771243464046229</v>
      </c>
      <c r="AL542" s="155">
        <v>51.006579242519329</v>
      </c>
      <c r="AM542" s="155">
        <v>49.366351702726156</v>
      </c>
    </row>
    <row r="543" spans="2:39" ht="14.25" customHeight="1" outlineLevel="1" x14ac:dyDescent="0.25">
      <c r="B543" s="84" t="str">
        <f t="shared" ref="B543:C543" si="519">+B461</f>
        <v>Cruise</v>
      </c>
      <c r="C543" s="84" t="str">
        <f t="shared" si="519"/>
        <v>(GT) 60,000 - 99,999</v>
      </c>
      <c r="G543" s="155">
        <v>171.019379934227</v>
      </c>
      <c r="H543" s="155">
        <v>164.40578884180533</v>
      </c>
      <c r="I543" s="155">
        <v>158.13998148787297</v>
      </c>
      <c r="J543" s="155">
        <v>151.88727867442654</v>
      </c>
      <c r="K543" s="155">
        <v>145.8859387147418</v>
      </c>
      <c r="L543" s="155">
        <v>140.13728866350999</v>
      </c>
      <c r="M543" s="155">
        <v>134.6426555754218</v>
      </c>
      <c r="N543" s="155">
        <v>129.40336650516807</v>
      </c>
      <c r="O543" s="155">
        <v>124.42790303782554</v>
      </c>
      <c r="P543" s="155">
        <v>119.7533648800123</v>
      </c>
      <c r="Q543" s="155">
        <v>115.42400626873243</v>
      </c>
      <c r="R543" s="155">
        <v>111.48408144099002</v>
      </c>
      <c r="S543" s="155">
        <v>107.97784463378918</v>
      </c>
      <c r="T543" s="155">
        <v>104.90856736130024</v>
      </c>
      <c r="U543" s="155">
        <v>102.11559024636068</v>
      </c>
      <c r="V543" s="155">
        <v>99.397271188974344</v>
      </c>
      <c r="W543" s="155">
        <v>96.551968089145305</v>
      </c>
      <c r="X543" s="155">
        <v>93.378038846877587</v>
      </c>
      <c r="Y543" s="155">
        <v>89.750526361244553</v>
      </c>
      <c r="Z543" s="155">
        <v>85.851213527598119</v>
      </c>
      <c r="AA543" s="155">
        <v>81.938568240359118</v>
      </c>
      <c r="AB543" s="155">
        <v>78.271058393949133</v>
      </c>
      <c r="AC543" s="155">
        <v>75.107151882788997</v>
      </c>
      <c r="AD543" s="155">
        <v>72.536621679712937</v>
      </c>
      <c r="AE543" s="155">
        <v>70.103125417598505</v>
      </c>
      <c r="AF543" s="155">
        <v>67.696283193310165</v>
      </c>
      <c r="AG543" s="155">
        <v>65.334379450105871</v>
      </c>
      <c r="AH543" s="155">
        <v>63.035698631243257</v>
      </c>
      <c r="AI543" s="155">
        <v>60.817650360891278</v>
      </c>
      <c r="AJ543" s="155">
        <v>58.694144986861204</v>
      </c>
      <c r="AK543" s="155">
        <v>56.678218037874906</v>
      </c>
      <c r="AL543" s="155">
        <v>54.782905042654654</v>
      </c>
      <c r="AM543" s="155">
        <v>53.021241529922328</v>
      </c>
    </row>
    <row r="544" spans="2:39" ht="14.25" customHeight="1" outlineLevel="1" x14ac:dyDescent="0.25">
      <c r="B544" s="84" t="str">
        <f t="shared" ref="B544:C544" si="520">+B462</f>
        <v>Cruise</v>
      </c>
      <c r="C544" s="84" t="str">
        <f t="shared" si="520"/>
        <v>(GT) 100,000 - 149,999</v>
      </c>
      <c r="G544" s="155">
        <v>150.667337152719</v>
      </c>
      <c r="H544" s="155">
        <v>144.84079188460177</v>
      </c>
      <c r="I544" s="155">
        <v>139.3206425922117</v>
      </c>
      <c r="J544" s="155">
        <v>133.81203834354929</v>
      </c>
      <c r="K544" s="155">
        <v>128.52488368644754</v>
      </c>
      <c r="L544" s="155">
        <v>123.46034775037381</v>
      </c>
      <c r="M544" s="155">
        <v>118.61959966479508</v>
      </c>
      <c r="N544" s="155">
        <v>114.00380855917847</v>
      </c>
      <c r="O544" s="155">
        <v>109.62044667344692</v>
      </c>
      <c r="P544" s="155">
        <v>105.50219868934497</v>
      </c>
      <c r="Q544" s="155">
        <v>101.68805239907306</v>
      </c>
      <c r="R544" s="155">
        <v>98.216995594831729</v>
      </c>
      <c r="S544" s="155">
        <v>95.128016068821424</v>
      </c>
      <c r="T544" s="155">
        <v>92.423996010936065</v>
      </c>
      <c r="U544" s="155">
        <v>89.963395201844904</v>
      </c>
      <c r="V544" s="155">
        <v>87.56856781991074</v>
      </c>
      <c r="W544" s="155">
        <v>85.06186804349656</v>
      </c>
      <c r="X544" s="155">
        <v>82.26565005096532</v>
      </c>
      <c r="Y544" s="155">
        <v>79.069827174582713</v>
      </c>
      <c r="Z544" s="155">
        <v>75.634549362226707</v>
      </c>
      <c r="AA544" s="155">
        <v>72.187525715677666</v>
      </c>
      <c r="AB544" s="155">
        <v>68.95646533671659</v>
      </c>
      <c r="AC544" s="155">
        <v>66.169077327123873</v>
      </c>
      <c r="AD544" s="155">
        <v>63.904451289320086</v>
      </c>
      <c r="AE544" s="155">
        <v>61.760551563307246</v>
      </c>
      <c r="AF544" s="155">
        <v>59.640133929821978</v>
      </c>
      <c r="AG544" s="155">
        <v>57.559306904624641</v>
      </c>
      <c r="AH544" s="155">
        <v>55.534179003475309</v>
      </c>
      <c r="AI544" s="155">
        <v>53.580088030284706</v>
      </c>
      <c r="AJ544" s="155">
        <v>51.709288941563599</v>
      </c>
      <c r="AK544" s="155">
        <v>49.933265981972795</v>
      </c>
      <c r="AL544" s="155">
        <v>48.263503396173427</v>
      </c>
      <c r="AM544" s="155">
        <v>46.7114854288263</v>
      </c>
    </row>
    <row r="545" spans="2:39" ht="14.25" customHeight="1" outlineLevel="1" x14ac:dyDescent="0.25">
      <c r="B545" s="84" t="str">
        <f t="shared" ref="B545:C545" si="521">+B463</f>
        <v>Cruise</v>
      </c>
      <c r="C545" s="84" t="str">
        <f t="shared" si="521"/>
        <v>(GT) &gt;150,000</v>
      </c>
      <c r="G545" s="155">
        <v>123.097134433649</v>
      </c>
      <c r="H545" s="155">
        <v>118.33677270092541</v>
      </c>
      <c r="I545" s="155">
        <v>113.82674038482767</v>
      </c>
      <c r="J545" s="155">
        <v>109.32614051657596</v>
      </c>
      <c r="K545" s="155">
        <v>105.00646778659963</v>
      </c>
      <c r="L545" s="155">
        <v>100.868677388572</v>
      </c>
      <c r="M545" s="155">
        <v>96.913724516165956</v>
      </c>
      <c r="N545" s="155">
        <v>93.142564363054589</v>
      </c>
      <c r="O545" s="155">
        <v>89.561301844474997</v>
      </c>
      <c r="P545" s="155">
        <v>86.196640761918957</v>
      </c>
      <c r="Q545" s="155">
        <v>83.080434638442441</v>
      </c>
      <c r="R545" s="155">
        <v>80.24453699710142</v>
      </c>
      <c r="S545" s="155">
        <v>77.720801360951853</v>
      </c>
      <c r="T545" s="155">
        <v>75.511582515865285</v>
      </c>
      <c r="U545" s="155">
        <v>73.501240298977081</v>
      </c>
      <c r="V545" s="155">
        <v>71.544635810238276</v>
      </c>
      <c r="W545" s="155">
        <v>69.496630149600065</v>
      </c>
      <c r="X545" s="155">
        <v>67.212084417013614</v>
      </c>
      <c r="Y545" s="155">
        <v>64.601056402086613</v>
      </c>
      <c r="Z545" s="155">
        <v>61.794390653053789</v>
      </c>
      <c r="AA545" s="155">
        <v>58.978128407806047</v>
      </c>
      <c r="AB545" s="155">
        <v>56.338310904234866</v>
      </c>
      <c r="AC545" s="155">
        <v>54.060979380231203</v>
      </c>
      <c r="AD545" s="155">
        <v>52.210751048825102</v>
      </c>
      <c r="AE545" s="155">
        <v>50.459157652588438</v>
      </c>
      <c r="AF545" s="155">
        <v>48.726749425183151</v>
      </c>
      <c r="AG545" s="155">
        <v>47.026687229259068</v>
      </c>
      <c r="AH545" s="155">
        <v>45.372131927465745</v>
      </c>
      <c r="AI545" s="155">
        <v>43.775614701050543</v>
      </c>
      <c r="AJ545" s="155">
        <v>42.24714800564977</v>
      </c>
      <c r="AK545" s="155">
        <v>40.796114615497025</v>
      </c>
      <c r="AL545" s="155">
        <v>39.431897304826165</v>
      </c>
      <c r="AM545" s="155">
        <v>38.163878847870784</v>
      </c>
    </row>
    <row r="546" spans="2:39" ht="14.25" customHeight="1" outlineLevel="1" x14ac:dyDescent="0.25">
      <c r="B546" s="84" t="str">
        <f t="shared" ref="B546:C546" si="522">+B464</f>
        <v>Ferry RoRo and Passenger</v>
      </c>
      <c r="C546" s="84" t="str">
        <f t="shared" si="522"/>
        <v>(GT) 0 - 1,999</v>
      </c>
      <c r="G546" s="155">
        <v>730.19834139452303</v>
      </c>
      <c r="H546" s="155">
        <v>701.96041158677156</v>
      </c>
      <c r="I546" s="155">
        <v>675.20740769271788</v>
      </c>
      <c r="J546" s="155">
        <v>648.51035601724459</v>
      </c>
      <c r="K546" s="155">
        <v>622.88654375461203</v>
      </c>
      <c r="L546" s="155">
        <v>598.34163700614056</v>
      </c>
      <c r="M546" s="155">
        <v>574.88130187314846</v>
      </c>
      <c r="N546" s="155">
        <v>552.5112044569546</v>
      </c>
      <c r="O546" s="155">
        <v>531.26755842736543</v>
      </c>
      <c r="P546" s="155">
        <v>511.30876772812775</v>
      </c>
      <c r="Q546" s="155">
        <v>492.82378387147668</v>
      </c>
      <c r="R546" s="155">
        <v>476.00155836964734</v>
      </c>
      <c r="S546" s="155">
        <v>461.03104273487452</v>
      </c>
      <c r="T546" s="155">
        <v>447.92620529181238</v>
      </c>
      <c r="U546" s="155">
        <v>436.00108161479943</v>
      </c>
      <c r="V546" s="155">
        <v>424.39472409059363</v>
      </c>
      <c r="W546" s="155">
        <v>412.24618510595394</v>
      </c>
      <c r="X546" s="155">
        <v>398.69451704763924</v>
      </c>
      <c r="Y546" s="155">
        <v>383.20619285060445</v>
      </c>
      <c r="Z546" s="155">
        <v>366.55736764259558</v>
      </c>
      <c r="AA546" s="155">
        <v>349.85161709955304</v>
      </c>
      <c r="AB546" s="155">
        <v>334.19251689742038</v>
      </c>
      <c r="AC546" s="155">
        <v>320.68364271213812</v>
      </c>
      <c r="AD546" s="155">
        <v>309.70829657585489</v>
      </c>
      <c r="AE546" s="155">
        <v>299.31804176924106</v>
      </c>
      <c r="AF546" s="155">
        <v>289.0415912239896</v>
      </c>
      <c r="AG546" s="155">
        <v>278.95701369549789</v>
      </c>
      <c r="AH546" s="155">
        <v>269.1423779391618</v>
      </c>
      <c r="AI546" s="155">
        <v>259.67201751119802</v>
      </c>
      <c r="AJ546" s="155">
        <v>250.60532517109331</v>
      </c>
      <c r="AK546" s="155">
        <v>241.99795847915203</v>
      </c>
      <c r="AL546" s="155">
        <v>233.90557499568033</v>
      </c>
      <c r="AM546" s="155">
        <v>226.3838322809826</v>
      </c>
    </row>
    <row r="547" spans="2:39" ht="14.25" customHeight="1" outlineLevel="1" x14ac:dyDescent="0.25">
      <c r="B547" s="84" t="str">
        <f t="shared" ref="B547:C547" si="523">+B465</f>
        <v>Ferry RoRo and Passenger</v>
      </c>
      <c r="C547" s="84" t="str">
        <f t="shared" si="523"/>
        <v>(GT) 2,000 - 4,999</v>
      </c>
      <c r="G547" s="155">
        <v>355.70460248244098</v>
      </c>
      <c r="H547" s="155">
        <v>341.94894045503793</v>
      </c>
      <c r="I547" s="155">
        <v>328.91663666046657</v>
      </c>
      <c r="J547" s="155">
        <v>315.91158910648068</v>
      </c>
      <c r="K547" s="155">
        <v>303.42935320115436</v>
      </c>
      <c r="L547" s="155">
        <v>291.47268909635818</v>
      </c>
      <c r="M547" s="155">
        <v>280.04435694396142</v>
      </c>
      <c r="N547" s="155">
        <v>269.1471168958339</v>
      </c>
      <c r="O547" s="155">
        <v>258.79860986991889</v>
      </c>
      <c r="P547" s="155">
        <v>249.0759998484497</v>
      </c>
      <c r="Q547" s="155">
        <v>240.07133157973357</v>
      </c>
      <c r="R547" s="155">
        <v>231.87664981207777</v>
      </c>
      <c r="S547" s="155">
        <v>224.58399929378947</v>
      </c>
      <c r="T547" s="155">
        <v>218.20018447386116</v>
      </c>
      <c r="U547" s="155">
        <v>212.39104860403043</v>
      </c>
      <c r="V547" s="155">
        <v>206.73719463672026</v>
      </c>
      <c r="W547" s="155">
        <v>200.81922552435424</v>
      </c>
      <c r="X547" s="155">
        <v>194.21774421935578</v>
      </c>
      <c r="Y547" s="155">
        <v>186.67285142885189</v>
      </c>
      <c r="Z547" s="155">
        <v>178.562638878787</v>
      </c>
      <c r="AA547" s="155">
        <v>170.42469604980818</v>
      </c>
      <c r="AB547" s="155">
        <v>162.79661242256415</v>
      </c>
      <c r="AC547" s="155">
        <v>156.21597747770207</v>
      </c>
      <c r="AD547" s="155">
        <v>150.86951075325285</v>
      </c>
      <c r="AE547" s="155">
        <v>145.80806203971628</v>
      </c>
      <c r="AF547" s="155">
        <v>140.80205127673901</v>
      </c>
      <c r="AG547" s="155">
        <v>135.88950842690886</v>
      </c>
      <c r="AH547" s="155">
        <v>131.10846345281294</v>
      </c>
      <c r="AI547" s="155">
        <v>126.49512677368423</v>
      </c>
      <c r="AJ547" s="155">
        <v>122.07843063533316</v>
      </c>
      <c r="AK547" s="155">
        <v>117.88548774021453</v>
      </c>
      <c r="AL547" s="155">
        <v>113.94341079078397</v>
      </c>
      <c r="AM547" s="155">
        <v>110.27931248949631</v>
      </c>
    </row>
    <row r="548" spans="2:39" ht="14.25" customHeight="1" outlineLevel="1" x14ac:dyDescent="0.25">
      <c r="B548" s="84" t="str">
        <f t="shared" ref="B548:C548" si="524">+B466</f>
        <v>Ferry RoRo and Passenger</v>
      </c>
      <c r="C548" s="84" t="str">
        <f t="shared" si="524"/>
        <v>(GT) 5,000 - 9,999</v>
      </c>
      <c r="G548" s="155">
        <v>273.97360570272099</v>
      </c>
      <c r="H548" s="155">
        <v>263.37861115338382</v>
      </c>
      <c r="I548" s="155">
        <v>253.34076728998252</v>
      </c>
      <c r="J548" s="155">
        <v>243.32391694327731</v>
      </c>
      <c r="K548" s="155">
        <v>233.70975070998259</v>
      </c>
      <c r="L548" s="155">
        <v>224.50039453605166</v>
      </c>
      <c r="M548" s="155">
        <v>215.69797436743707</v>
      </c>
      <c r="N548" s="155">
        <v>207.30461615009162</v>
      </c>
      <c r="O548" s="155">
        <v>199.33390741103378</v>
      </c>
      <c r="P548" s="155">
        <v>191.84528200154162</v>
      </c>
      <c r="Q548" s="155">
        <v>184.90963535395903</v>
      </c>
      <c r="R548" s="155">
        <v>178.59786290063005</v>
      </c>
      <c r="S548" s="155">
        <v>172.98086007389861</v>
      </c>
      <c r="T548" s="155">
        <v>168.06386785015991</v>
      </c>
      <c r="U548" s="155">
        <v>163.5895093820175</v>
      </c>
      <c r="V548" s="155">
        <v>159.23475336612628</v>
      </c>
      <c r="W548" s="155">
        <v>154.67656849914164</v>
      </c>
      <c r="X548" s="155">
        <v>149.59192347771881</v>
      </c>
      <c r="Y548" s="155">
        <v>143.78063661769892</v>
      </c>
      <c r="Z548" s="155">
        <v>137.53392471166887</v>
      </c>
      <c r="AA548" s="155">
        <v>131.26585417140089</v>
      </c>
      <c r="AB548" s="155">
        <v>125.39049140866828</v>
      </c>
      <c r="AC548" s="155">
        <v>120.32190283524326</v>
      </c>
      <c r="AD548" s="155">
        <v>116.20390504706656</v>
      </c>
      <c r="AE548" s="155">
        <v>112.30543608026294</v>
      </c>
      <c r="AF548" s="155">
        <v>108.44966696918651</v>
      </c>
      <c r="AG548" s="155">
        <v>104.66588945170689</v>
      </c>
      <c r="AH548" s="155">
        <v>100.9833952656931</v>
      </c>
      <c r="AI548" s="155">
        <v>97.430074685974432</v>
      </c>
      <c r="AJ548" s="155">
        <v>94.028212135216293</v>
      </c>
      <c r="AK548" s="155">
        <v>90.798690573043174</v>
      </c>
      <c r="AL548" s="155">
        <v>87.762392959080245</v>
      </c>
      <c r="AM548" s="155">
        <v>84.940202252951963</v>
      </c>
    </row>
    <row r="549" spans="2:39" ht="14.25" customHeight="1" outlineLevel="1" x14ac:dyDescent="0.25">
      <c r="B549" s="84" t="str">
        <f t="shared" ref="B549:C549" si="525">+B467</f>
        <v>Ferry RoRo and Passenger</v>
      </c>
      <c r="C549" s="84" t="str">
        <f t="shared" si="525"/>
        <v>(GT) 10,000 - 19,999</v>
      </c>
      <c r="G549" s="155">
        <v>181.21492435191499</v>
      </c>
      <c r="H549" s="155">
        <v>174.20705536087655</v>
      </c>
      <c r="I549" s="155">
        <v>167.56770369159079</v>
      </c>
      <c r="J549" s="155">
        <v>160.94223780714262</v>
      </c>
      <c r="K549" s="155">
        <v>154.58312010233834</v>
      </c>
      <c r="L549" s="155">
        <v>148.49175674597339</v>
      </c>
      <c r="M549" s="155">
        <v>142.66955390684265</v>
      </c>
      <c r="N549" s="155">
        <v>137.11791775374124</v>
      </c>
      <c r="O549" s="155">
        <v>131.84583551255341</v>
      </c>
      <c r="P549" s="155">
        <v>126.89261863751823</v>
      </c>
      <c r="Q549" s="155">
        <v>122.3051596399641</v>
      </c>
      <c r="R549" s="155">
        <v>118.13035103121953</v>
      </c>
      <c r="S549" s="155">
        <v>114.4150853226129</v>
      </c>
      <c r="T549" s="155">
        <v>111.16282906391845</v>
      </c>
      <c r="U549" s="155">
        <v>108.20334495869565</v>
      </c>
      <c r="V549" s="155">
        <v>105.32296974894993</v>
      </c>
      <c r="W549" s="155">
        <v>102.30804017668689</v>
      </c>
      <c r="X549" s="155">
        <v>98.94489298391214</v>
      </c>
      <c r="Y549" s="155">
        <v>95.101121588398755</v>
      </c>
      <c r="Z549" s="155">
        <v>90.969346110991168</v>
      </c>
      <c r="AA549" s="155">
        <v>86.82344334830087</v>
      </c>
      <c r="AB549" s="155">
        <v>82.93729009694016</v>
      </c>
      <c r="AC549" s="155">
        <v>79.584763153520541</v>
      </c>
      <c r="AD549" s="155">
        <v>76.860987424279244</v>
      </c>
      <c r="AE549" s="155">
        <v>74.282415093942561</v>
      </c>
      <c r="AF549" s="155">
        <v>71.732085816821169</v>
      </c>
      <c r="AG549" s="155">
        <v>69.229374087215547</v>
      </c>
      <c r="AH549" s="155">
        <v>66.793654399425833</v>
      </c>
      <c r="AI549" s="155">
        <v>64.443374275177248</v>
      </c>
      <c r="AJ549" s="155">
        <v>62.193273345892266</v>
      </c>
      <c r="AK549" s="155">
        <v>60.05716427041768</v>
      </c>
      <c r="AL549" s="155">
        <v>58.048859707600698</v>
      </c>
      <c r="AM549" s="155">
        <v>56.182172316288117</v>
      </c>
    </row>
    <row r="550" spans="2:39" ht="14.25" customHeight="1" outlineLevel="1" x14ac:dyDescent="0.25">
      <c r="B550" s="84" t="str">
        <f t="shared" ref="B550:C550" si="526">+B468</f>
        <v>Ferry RoRo and Passenger</v>
      </c>
      <c r="C550" s="84" t="str">
        <f t="shared" si="526"/>
        <v>(GT) &gt;20,000</v>
      </c>
      <c r="G550" s="155">
        <v>140.632174515956</v>
      </c>
      <c r="H550" s="155">
        <v>135.193704928215</v>
      </c>
      <c r="I550" s="155">
        <v>130.0412238841341</v>
      </c>
      <c r="J550" s="155">
        <v>124.89951892885244</v>
      </c>
      <c r="K550" s="155">
        <v>119.96451396704897</v>
      </c>
      <c r="L550" s="155">
        <v>115.23730025859726</v>
      </c>
      <c r="M550" s="155">
        <v>110.71896906337042</v>
      </c>
      <c r="N550" s="155">
        <v>106.4106116412418</v>
      </c>
      <c r="O550" s="155">
        <v>102.31920254534764</v>
      </c>
      <c r="P550" s="155">
        <v>98.475249501874345</v>
      </c>
      <c r="Q550" s="155">
        <v>94.915143530271422</v>
      </c>
      <c r="R550" s="155">
        <v>91.675275649988436</v>
      </c>
      <c r="S550" s="155">
        <v>88.792036880474839</v>
      </c>
      <c r="T550" s="155">
        <v>86.268117444042971</v>
      </c>
      <c r="U550" s="155">
        <v>83.971404374458032</v>
      </c>
      <c r="V550" s="155">
        <v>81.736083908348121</v>
      </c>
      <c r="W550" s="155">
        <v>79.396342282341521</v>
      </c>
      <c r="X550" s="155">
        <v>76.786365733066489</v>
      </c>
      <c r="Y550" s="155">
        <v>73.803399889461204</v>
      </c>
      <c r="Z550" s="155">
        <v>70.596927949704607</v>
      </c>
      <c r="AA550" s="155">
        <v>67.37949250428521</v>
      </c>
      <c r="AB550" s="155">
        <v>64.363636143692162</v>
      </c>
      <c r="AC550" s="155">
        <v>61.761901458414016</v>
      </c>
      <c r="AD550" s="155">
        <v>59.648110306460595</v>
      </c>
      <c r="AE550" s="155">
        <v>57.647004518629878</v>
      </c>
      <c r="AF550" s="155">
        <v>55.667816804064039</v>
      </c>
      <c r="AG550" s="155">
        <v>53.725582774611098</v>
      </c>
      <c r="AH550" s="155">
        <v>51.835338042118828</v>
      </c>
      <c r="AI550" s="155">
        <v>50.0113988396675</v>
      </c>
      <c r="AJ550" s="155">
        <v>48.265203885265137</v>
      </c>
      <c r="AK550" s="155">
        <v>46.607472518151695</v>
      </c>
      <c r="AL550" s="155">
        <v>45.048924077567456</v>
      </c>
      <c r="AM550" s="155">
        <v>43.600277902752374</v>
      </c>
    </row>
    <row r="551" spans="2:39" ht="14.25" customHeight="1" outlineLevel="1" x14ac:dyDescent="0.25">
      <c r="B551" s="84" t="str">
        <f t="shared" ref="B551:C551" si="527">+B469</f>
        <v>Refrigerated Bulk</v>
      </c>
      <c r="C551" s="84" t="str">
        <f t="shared" si="527"/>
        <v>(DWT) 0 - 1,999</v>
      </c>
      <c r="G551" s="155">
        <v>218.05781997055499</v>
      </c>
      <c r="H551" s="155">
        <v>209.62517767969422</v>
      </c>
      <c r="I551" s="155">
        <v>201.6359761489704</v>
      </c>
      <c r="J551" s="155">
        <v>193.66348352884594</v>
      </c>
      <c r="K551" s="155">
        <v>186.01149046809269</v>
      </c>
      <c r="L551" s="155">
        <v>178.68168902437716</v>
      </c>
      <c r="M551" s="155">
        <v>171.67577125536531</v>
      </c>
      <c r="N551" s="155">
        <v>164.99542921872322</v>
      </c>
      <c r="O551" s="155">
        <v>158.65147733766091</v>
      </c>
      <c r="P551" s="155">
        <v>152.69121949756141</v>
      </c>
      <c r="Q551" s="155">
        <v>147.17108194935187</v>
      </c>
      <c r="R551" s="155">
        <v>142.14749094395947</v>
      </c>
      <c r="S551" s="155">
        <v>137.67687273231127</v>
      </c>
      <c r="T551" s="155">
        <v>133.76339865012531</v>
      </c>
      <c r="U551" s="155">
        <v>130.20222037228569</v>
      </c>
      <c r="V551" s="155">
        <v>126.73623465846748</v>
      </c>
      <c r="W551" s="155">
        <v>123.10833826834607</v>
      </c>
      <c r="X551" s="155">
        <v>119.06142796159681</v>
      </c>
      <c r="Y551" s="155">
        <v>114.43617750847666</v>
      </c>
      <c r="Z551" s="155">
        <v>109.46436872157099</v>
      </c>
      <c r="AA551" s="155">
        <v>104.47556042404629</v>
      </c>
      <c r="AB551" s="155">
        <v>99.799311439069982</v>
      </c>
      <c r="AC551" s="155">
        <v>95.76518058980858</v>
      </c>
      <c r="AD551" s="155">
        <v>92.48763267408809</v>
      </c>
      <c r="AE551" s="155">
        <v>89.384809531896565</v>
      </c>
      <c r="AF551" s="155">
        <v>86.315971551994835</v>
      </c>
      <c r="AG551" s="155">
        <v>83.304432266672322</v>
      </c>
      <c r="AH551" s="155">
        <v>80.373505208217978</v>
      </c>
      <c r="AI551" s="155">
        <v>77.545388473094576</v>
      </c>
      <c r="AJ551" s="155">
        <v>74.837818414456535</v>
      </c>
      <c r="AK551" s="155">
        <v>72.267415949631157</v>
      </c>
      <c r="AL551" s="155">
        <v>69.85080199594627</v>
      </c>
      <c r="AM551" s="155">
        <v>67.604597470729189</v>
      </c>
    </row>
    <row r="552" spans="2:39" ht="14.25" customHeight="1" outlineLevel="1" x14ac:dyDescent="0.25">
      <c r="B552" s="84" t="str">
        <f t="shared" ref="B552:C552" si="528">+B470</f>
        <v>Refrigerated Bulk</v>
      </c>
      <c r="C552" s="84" t="str">
        <f t="shared" si="528"/>
        <v>(DWT) 2,000 - 5,999</v>
      </c>
      <c r="G552" s="155">
        <v>113.917969197131</v>
      </c>
      <c r="H552" s="155">
        <v>109.51258036553386</v>
      </c>
      <c r="I552" s="155">
        <v>105.33885426843925</v>
      </c>
      <c r="J552" s="155">
        <v>101.17385725596644</v>
      </c>
      <c r="K552" s="155">
        <v>97.176295921503595</v>
      </c>
      <c r="L552" s="155">
        <v>93.347054231391226</v>
      </c>
      <c r="M552" s="155">
        <v>89.687016151969459</v>
      </c>
      <c r="N552" s="155">
        <v>86.19706564957859</v>
      </c>
      <c r="O552" s="155">
        <v>82.882852405254113</v>
      </c>
      <c r="P552" s="155">
        <v>79.769088958810883</v>
      </c>
      <c r="Q552" s="155">
        <v>76.885253564759097</v>
      </c>
      <c r="R552" s="155">
        <v>74.260824477608935</v>
      </c>
      <c r="S552" s="155">
        <v>71.925279951870564</v>
      </c>
      <c r="T552" s="155">
        <v>69.880799180630945</v>
      </c>
      <c r="U552" s="155">
        <v>68.020365111285457</v>
      </c>
      <c r="V552" s="155">
        <v>66.209661629806305</v>
      </c>
      <c r="W552" s="155">
        <v>64.314372622165848</v>
      </c>
      <c r="X552" s="155">
        <v>62.200181974336452</v>
      </c>
      <c r="Y552" s="155">
        <v>59.783854329133426</v>
      </c>
      <c r="Z552" s="155">
        <v>57.186477356744973</v>
      </c>
      <c r="AA552" s="155">
        <v>54.580219484202033</v>
      </c>
      <c r="AB552" s="155">
        <v>52.137249138536006</v>
      </c>
      <c r="AC552" s="155">
        <v>50.029734746777834</v>
      </c>
      <c r="AD552" s="155">
        <v>48.317475115109573</v>
      </c>
      <c r="AE552" s="155">
        <v>46.696495362197936</v>
      </c>
      <c r="AF552" s="155">
        <v>45.093270169390649</v>
      </c>
      <c r="AG552" s="155">
        <v>43.519979013918004</v>
      </c>
      <c r="AH552" s="155">
        <v>41.988801373010077</v>
      </c>
      <c r="AI552" s="155">
        <v>40.511333996874782</v>
      </c>
      <c r="AJ552" s="155">
        <v>39.096842727629536</v>
      </c>
      <c r="AK552" s="155">
        <v>37.754010680369106</v>
      </c>
      <c r="AL552" s="155">
        <v>36.491520970188539</v>
      </c>
      <c r="AM552" s="155">
        <v>35.318056712182617</v>
      </c>
    </row>
    <row r="553" spans="2:39" ht="14.25" customHeight="1" outlineLevel="1" x14ac:dyDescent="0.25">
      <c r="B553" s="84" t="str">
        <f t="shared" ref="B553:C553" si="529">+B471</f>
        <v>Refrigerated Bulk</v>
      </c>
      <c r="C553" s="84" t="str">
        <f t="shared" si="529"/>
        <v>(DWT) 6,000 - 9,999</v>
      </c>
      <c r="G553" s="155">
        <v>85.913834674250893</v>
      </c>
      <c r="H553" s="155">
        <v>82.591410210216821</v>
      </c>
      <c r="I553" s="155">
        <v>79.44369948109663</v>
      </c>
      <c r="J553" s="155">
        <v>76.302571990234114</v>
      </c>
      <c r="K553" s="155">
        <v>73.287719934761654</v>
      </c>
      <c r="L553" s="155">
        <v>70.399809978056155</v>
      </c>
      <c r="M553" s="155">
        <v>67.639508783494279</v>
      </c>
      <c r="N553" s="155">
        <v>65.00748301445276</v>
      </c>
      <c r="O553" s="155">
        <v>62.507993506740597</v>
      </c>
      <c r="P553" s="155">
        <v>60.159677785894807</v>
      </c>
      <c r="Q553" s="155">
        <v>57.984767549884744</v>
      </c>
      <c r="R553" s="155">
        <v>56.005494496679788</v>
      </c>
      <c r="S553" s="155">
        <v>54.244090324249264</v>
      </c>
      <c r="T553" s="155">
        <v>52.702198520762053</v>
      </c>
      <c r="U553" s="155">
        <v>51.299109735186008</v>
      </c>
      <c r="V553" s="155">
        <v>49.933526406688536</v>
      </c>
      <c r="W553" s="155">
        <v>48.504150974437167</v>
      </c>
      <c r="X553" s="155">
        <v>46.909685877599422</v>
      </c>
      <c r="Y553" s="155">
        <v>45.087357273149344</v>
      </c>
      <c r="Z553" s="155">
        <v>43.128486189287827</v>
      </c>
      <c r="AA553" s="155">
        <v>41.162917372022086</v>
      </c>
      <c r="AB553" s="155">
        <v>39.320495567359735</v>
      </c>
      <c r="AC553" s="155">
        <v>37.731065521308004</v>
      </c>
      <c r="AD553" s="155">
        <v>36.439725867420933</v>
      </c>
      <c r="AE553" s="155">
        <v>35.217227015980157</v>
      </c>
      <c r="AF553" s="155">
        <v>34.008118170982343</v>
      </c>
      <c r="AG553" s="155">
        <v>32.821584762966303</v>
      </c>
      <c r="AH553" s="155">
        <v>31.666812222470682</v>
      </c>
      <c r="AI553" s="155">
        <v>30.552546503159704</v>
      </c>
      <c r="AJ553" s="155">
        <v>29.485775651198555</v>
      </c>
      <c r="AK553" s="155">
        <v>28.473048235877638</v>
      </c>
      <c r="AL553" s="155">
        <v>27.520912826487564</v>
      </c>
      <c r="AM553" s="155">
        <v>26.635917992318745</v>
      </c>
    </row>
    <row r="554" spans="2:39" ht="14.25" customHeight="1" outlineLevel="1" x14ac:dyDescent="0.25">
      <c r="B554" s="84" t="str">
        <f t="shared" ref="B554:C554" si="530">+B472</f>
        <v>Refrigerated Bulk</v>
      </c>
      <c r="C554" s="84" t="str">
        <f t="shared" si="530"/>
        <v>(DWT) &gt;10,000</v>
      </c>
      <c r="G554" s="155">
        <v>63.210685931563098</v>
      </c>
      <c r="H554" s="155">
        <v>60.766228294167689</v>
      </c>
      <c r="I554" s="155">
        <v>58.450315437335782</v>
      </c>
      <c r="J554" s="155">
        <v>56.13924616602764</v>
      </c>
      <c r="K554" s="155">
        <v>53.92108343203769</v>
      </c>
      <c r="L554" s="155">
        <v>51.796317729702487</v>
      </c>
      <c r="M554" s="155">
        <v>49.765439553358412</v>
      </c>
      <c r="N554" s="155">
        <v>47.828939397341891</v>
      </c>
      <c r="O554" s="155">
        <v>45.989952150872455</v>
      </c>
      <c r="P554" s="155">
        <v>44.262190282701255</v>
      </c>
      <c r="Q554" s="155">
        <v>42.662010656462584</v>
      </c>
      <c r="R554" s="155">
        <v>41.20577013579075</v>
      </c>
      <c r="S554" s="155">
        <v>39.909825584320046</v>
      </c>
      <c r="T554" s="155">
        <v>38.775386190475921</v>
      </c>
      <c r="U554" s="155">
        <v>37.743070441849149</v>
      </c>
      <c r="V554" s="155">
        <v>36.738349150821705</v>
      </c>
      <c r="W554" s="155">
        <v>35.686693129775627</v>
      </c>
      <c r="X554" s="155">
        <v>34.513573191092959</v>
      </c>
      <c r="Y554" s="155">
        <v>33.172803785132295</v>
      </c>
      <c r="Z554" s="155">
        <v>31.731573914159007</v>
      </c>
      <c r="AA554" s="155">
        <v>30.285416218414859</v>
      </c>
      <c r="AB554" s="155">
        <v>28.929863338141899</v>
      </c>
      <c r="AC554" s="155">
        <v>27.760447913581906</v>
      </c>
      <c r="AD554" s="155">
        <v>26.810351044988831</v>
      </c>
      <c r="AE554" s="155">
        <v>25.910903461917798</v>
      </c>
      <c r="AF554" s="155">
        <v>25.02130751095115</v>
      </c>
      <c r="AG554" s="155">
        <v>24.148321327925057</v>
      </c>
      <c r="AH554" s="155">
        <v>23.298703048675566</v>
      </c>
      <c r="AI554" s="155">
        <v>22.478887466066229</v>
      </c>
      <c r="AJ554" s="155">
        <v>21.694016001069542</v>
      </c>
      <c r="AK554" s="155">
        <v>20.948906731685248</v>
      </c>
      <c r="AL554" s="155">
        <v>20.24837773591323</v>
      </c>
      <c r="AM554" s="155">
        <v>19.597247091753228</v>
      </c>
    </row>
    <row r="555" spans="2:39" ht="14.25" customHeight="1" outlineLevel="1" x14ac:dyDescent="0.25">
      <c r="B555" s="84" t="str">
        <f t="shared" ref="B555:C555" si="531">+B473</f>
        <v>RoRo</v>
      </c>
      <c r="C555" s="84" t="str">
        <f t="shared" si="531"/>
        <v>(DWT) 0 - 4,999</v>
      </c>
      <c r="G555" s="155">
        <v>269.03253830264202</v>
      </c>
      <c r="H555" s="155">
        <v>258.62862267872714</v>
      </c>
      <c r="I555" s="155">
        <v>248.7718096228495</v>
      </c>
      <c r="J555" s="155">
        <v>238.93561146916349</v>
      </c>
      <c r="K555" s="155">
        <v>229.4948350893637</v>
      </c>
      <c r="L555" s="155">
        <v>220.45156808832962</v>
      </c>
      <c r="M555" s="155">
        <v>211.80789807093993</v>
      </c>
      <c r="N555" s="155">
        <v>203.56591264207361</v>
      </c>
      <c r="O555" s="155">
        <v>195.73895428000947</v>
      </c>
      <c r="P555" s="155">
        <v>188.38538495662215</v>
      </c>
      <c r="Q555" s="155">
        <v>181.57482151718636</v>
      </c>
      <c r="R555" s="155">
        <v>175.37688080697683</v>
      </c>
      <c r="S555" s="155">
        <v>169.86117967126822</v>
      </c>
      <c r="T555" s="155">
        <v>165.03286456633754</v>
      </c>
      <c r="U555" s="155">
        <v>160.63920039247392</v>
      </c>
      <c r="V555" s="155">
        <v>156.36298166096907</v>
      </c>
      <c r="W555" s="155">
        <v>151.88700288311486</v>
      </c>
      <c r="X555" s="155">
        <v>146.8940585702033</v>
      </c>
      <c r="Y555" s="155">
        <v>141.187577280716</v>
      </c>
      <c r="Z555" s="155">
        <v>135.05352376189595</v>
      </c>
      <c r="AA555" s="155">
        <v>128.8984968081752</v>
      </c>
      <c r="AB555" s="155">
        <v>123.12909521398697</v>
      </c>
      <c r="AC555" s="155">
        <v>118.15191777376336</v>
      </c>
      <c r="AD555" s="155">
        <v>114.10818737558785</v>
      </c>
      <c r="AE555" s="155">
        <v>110.28002663381446</v>
      </c>
      <c r="AF555" s="155">
        <v>106.49379566312973</v>
      </c>
      <c r="AG555" s="155">
        <v>102.77825792989069</v>
      </c>
      <c r="AH555" s="155">
        <v>99.162176900453886</v>
      </c>
      <c r="AI555" s="155">
        <v>95.672939853283694</v>
      </c>
      <c r="AJ555" s="155">
        <v>92.332429315271412</v>
      </c>
      <c r="AK555" s="155">
        <v>89.161151625415044</v>
      </c>
      <c r="AL555" s="155">
        <v>86.179613122713235</v>
      </c>
      <c r="AM555" s="155">
        <v>83.408320146164016</v>
      </c>
    </row>
    <row r="556" spans="2:39" ht="14.25" customHeight="1" outlineLevel="1" x14ac:dyDescent="0.25">
      <c r="B556" s="84" t="str">
        <f t="shared" ref="B556:C556" si="532">+B474</f>
        <v>RoRo</v>
      </c>
      <c r="C556" s="84" t="str">
        <f t="shared" si="532"/>
        <v>(DWT) 5,000 - 9,999</v>
      </c>
      <c r="G556" s="155">
        <v>66.243405339754403</v>
      </c>
      <c r="H556" s="155">
        <v>63.681667625261632</v>
      </c>
      <c r="I556" s="155">
        <v>61.254642006954583</v>
      </c>
      <c r="J556" s="155">
        <v>58.832692359496768</v>
      </c>
      <c r="K556" s="155">
        <v>56.508106714969486</v>
      </c>
      <c r="L556" s="155">
        <v>54.281399100624228</v>
      </c>
      <c r="M556" s="155">
        <v>52.153083543712256</v>
      </c>
      <c r="N556" s="155">
        <v>50.123674071484942</v>
      </c>
      <c r="O556" s="155">
        <v>48.19645597873388</v>
      </c>
      <c r="P556" s="155">
        <v>46.38579963041088</v>
      </c>
      <c r="Q556" s="155">
        <v>44.70884665900806</v>
      </c>
      <c r="R556" s="155">
        <v>43.182738697017562</v>
      </c>
      <c r="S556" s="155">
        <v>41.824617376931499</v>
      </c>
      <c r="T556" s="155">
        <v>40.635749901562477</v>
      </c>
      <c r="U556" s="155">
        <v>39.553905755005779</v>
      </c>
      <c r="V556" s="155">
        <v>38.500979991677227</v>
      </c>
      <c r="W556" s="155">
        <v>37.398867665992711</v>
      </c>
      <c r="X556" s="155">
        <v>36.169463832368116</v>
      </c>
      <c r="Y556" s="155">
        <v>34.764367052966698</v>
      </c>
      <c r="Z556" s="155">
        <v>33.253989920941727</v>
      </c>
      <c r="AA556" s="155">
        <v>31.738448537193673</v>
      </c>
      <c r="AB556" s="155">
        <v>30.317859002623297</v>
      </c>
      <c r="AC556" s="155">
        <v>29.092337418131091</v>
      </c>
      <c r="AD556" s="155">
        <v>28.096656845286436</v>
      </c>
      <c r="AE556" s="155">
        <v>27.154055607075769</v>
      </c>
      <c r="AF556" s="155">
        <v>26.221778662125509</v>
      </c>
      <c r="AG556" s="155">
        <v>25.306908387804906</v>
      </c>
      <c r="AH556" s="155">
        <v>24.416527161483085</v>
      </c>
      <c r="AI556" s="155">
        <v>23.557378504222275</v>
      </c>
      <c r="AJ556" s="155">
        <v>22.734850511856024</v>
      </c>
      <c r="AK556" s="155">
        <v>21.953992423910709</v>
      </c>
      <c r="AL556" s="155">
        <v>21.219853479912867</v>
      </c>
      <c r="AM556" s="155">
        <v>20.537482919388882</v>
      </c>
    </row>
    <row r="557" spans="2:39" ht="14.25" customHeight="1" outlineLevel="1" x14ac:dyDescent="0.25">
      <c r="B557" s="84" t="str">
        <f t="shared" ref="B557:C557" si="533">+B475</f>
        <v>RoRo</v>
      </c>
      <c r="C557" s="84" t="str">
        <f t="shared" si="533"/>
        <v>(DWT) 10,000 - 14,999</v>
      </c>
      <c r="G557" s="155">
        <v>55.3278786065652</v>
      </c>
      <c r="H557" s="155">
        <v>53.18826165054714</v>
      </c>
      <c r="I557" s="155">
        <v>51.161159056771972</v>
      </c>
      <c r="J557" s="155">
        <v>49.138296020089555</v>
      </c>
      <c r="K557" s="155">
        <v>47.196753436472036</v>
      </c>
      <c r="L557" s="155">
        <v>45.336960632238373</v>
      </c>
      <c r="M557" s="155">
        <v>43.559346933707367</v>
      </c>
      <c r="N557" s="155">
        <v>41.864341667197877</v>
      </c>
      <c r="O557" s="155">
        <v>40.254688779680691</v>
      </c>
      <c r="P557" s="155">
        <v>38.742390700733637</v>
      </c>
      <c r="Q557" s="155">
        <v>37.341764480586519</v>
      </c>
      <c r="R557" s="155">
        <v>36.067127169469146</v>
      </c>
      <c r="S557" s="155">
        <v>34.932795817611314</v>
      </c>
      <c r="T557" s="155">
        <v>33.939828819324525</v>
      </c>
      <c r="U557" s="155">
        <v>33.036249945247668</v>
      </c>
      <c r="V557" s="155">
        <v>32.156824310101371</v>
      </c>
      <c r="W557" s="155">
        <v>31.236317028606315</v>
      </c>
      <c r="X557" s="155">
        <v>30.209493215483192</v>
      </c>
      <c r="Y557" s="155">
        <v>29.035926976814256</v>
      </c>
      <c r="Z557" s="155">
        <v>27.774428384128537</v>
      </c>
      <c r="AA557" s="155">
        <v>26.50861650031651</v>
      </c>
      <c r="AB557" s="155">
        <v>25.322110388268889</v>
      </c>
      <c r="AC557" s="155">
        <v>24.29852911087616</v>
      </c>
      <c r="AD557" s="155">
        <v>23.466915856957218</v>
      </c>
      <c r="AE557" s="155">
        <v>22.679635574268911</v>
      </c>
      <c r="AF557" s="155">
        <v>21.90097835739796</v>
      </c>
      <c r="AG557" s="155">
        <v>21.136859556156502</v>
      </c>
      <c r="AH557" s="155">
        <v>20.393194520356563</v>
      </c>
      <c r="AI557" s="155">
        <v>19.675615579930433</v>
      </c>
      <c r="AJ557" s="155">
        <v>18.988622985290512</v>
      </c>
      <c r="AK557" s="155">
        <v>18.336433966969235</v>
      </c>
      <c r="AL557" s="155">
        <v>17.72326575549916</v>
      </c>
      <c r="AM557" s="155">
        <v>17.153335581412716</v>
      </c>
    </row>
    <row r="558" spans="2:39" ht="14.25" customHeight="1" outlineLevel="1" x14ac:dyDescent="0.25">
      <c r="B558" s="84" t="str">
        <f t="shared" ref="B558:C558" si="534">+B476</f>
        <v>RoRo</v>
      </c>
      <c r="C558" s="84" t="str">
        <f t="shared" si="534"/>
        <v>(DWT) &gt;15,000</v>
      </c>
      <c r="G558" s="155">
        <v>27.925204030554799</v>
      </c>
      <c r="H558" s="155">
        <v>26.845292030513846</v>
      </c>
      <c r="I558" s="155">
        <v>25.82216851759966</v>
      </c>
      <c r="J558" s="155">
        <v>24.80118480291733</v>
      </c>
      <c r="K558" s="155">
        <v>23.821245319477669</v>
      </c>
      <c r="L558" s="155">
        <v>22.882566757769357</v>
      </c>
      <c r="M558" s="155">
        <v>21.985365808280989</v>
      </c>
      <c r="N558" s="155">
        <v>21.129859161501191</v>
      </c>
      <c r="O558" s="155">
        <v>20.317431748154544</v>
      </c>
      <c r="P558" s="155">
        <v>19.554141459909125</v>
      </c>
      <c r="Q558" s="155">
        <v>18.847214428669002</v>
      </c>
      <c r="R558" s="155">
        <v>18.203876786338238</v>
      </c>
      <c r="S558" s="155">
        <v>17.63135466482089</v>
      </c>
      <c r="T558" s="155">
        <v>17.130182259134692</v>
      </c>
      <c r="U558" s="155">
        <v>16.674126016752375</v>
      </c>
      <c r="V558" s="155">
        <v>16.230260448260353</v>
      </c>
      <c r="W558" s="155">
        <v>15.765660064245077</v>
      </c>
      <c r="X558" s="155">
        <v>15.247399375292998</v>
      </c>
      <c r="Y558" s="155">
        <v>14.655074538636201</v>
      </c>
      <c r="Z558" s="155">
        <v>14.018368298089571</v>
      </c>
      <c r="AA558" s="155">
        <v>13.379485044113565</v>
      </c>
      <c r="AB558" s="155">
        <v>12.780629167168765</v>
      </c>
      <c r="AC558" s="155">
        <v>12.264005057715631</v>
      </c>
      <c r="AD558" s="155">
        <v>11.844271455505108</v>
      </c>
      <c r="AE558" s="155">
        <v>11.446913684395934</v>
      </c>
      <c r="AF558" s="155">
        <v>11.053908165322859</v>
      </c>
      <c r="AG558" s="155">
        <v>10.66824050616705</v>
      </c>
      <c r="AH558" s="155">
        <v>10.292896314809623</v>
      </c>
      <c r="AI558" s="155">
        <v>9.9307183527387757</v>
      </c>
      <c r="AJ558" s="155">
        <v>9.5839779958705922</v>
      </c>
      <c r="AK558" s="155">
        <v>9.2548037737281241</v>
      </c>
      <c r="AL558" s="155">
        <v>8.9453242158344946</v>
      </c>
      <c r="AM558" s="155">
        <v>8.6576678517127554</v>
      </c>
    </row>
    <row r="559" spans="2:39" ht="14.25" customHeight="1" outlineLevel="1" x14ac:dyDescent="0.25">
      <c r="B559" s="84" t="str">
        <f t="shared" ref="B559:C559" si="535">+B477</f>
        <v>Vehicle Carrier</v>
      </c>
      <c r="C559" s="84" t="str">
        <f t="shared" si="535"/>
        <v>(GT) 0 - 29,999</v>
      </c>
      <c r="G559" s="155">
        <v>146.65321003753101</v>
      </c>
      <c r="H559" s="155">
        <v>140.98189744154172</v>
      </c>
      <c r="I559" s="155">
        <v>135.60881772224704</v>
      </c>
      <c r="J559" s="155">
        <v>130.24697545995321</v>
      </c>
      <c r="K559" s="155">
        <v>125.10068285877105</v>
      </c>
      <c r="L559" s="155">
        <v>120.17107789984888</v>
      </c>
      <c r="M559" s="155">
        <v>115.45929856433453</v>
      </c>
      <c r="N559" s="155">
        <v>110.96648283337605</v>
      </c>
      <c r="O559" s="155">
        <v>106.69990386910388</v>
      </c>
      <c r="P559" s="155">
        <v>102.69137555757631</v>
      </c>
      <c r="Q559" s="155">
        <v>98.978846965834208</v>
      </c>
      <c r="R559" s="155">
        <v>95.600267160918492</v>
      </c>
      <c r="S559" s="155">
        <v>92.593585209869971</v>
      </c>
      <c r="T559" s="155">
        <v>89.961606514362757</v>
      </c>
      <c r="U559" s="155">
        <v>87.566561814605464</v>
      </c>
      <c r="V559" s="155">
        <v>85.235538185440035</v>
      </c>
      <c r="W559" s="155">
        <v>82.795622701708623</v>
      </c>
      <c r="X559" s="155">
        <v>80.073902438253313</v>
      </c>
      <c r="Y559" s="155">
        <v>76.963223691353946</v>
      </c>
      <c r="Z559" s="155">
        <v>73.619469643042464</v>
      </c>
      <c r="AA559" s="155">
        <v>70.2642826967882</v>
      </c>
      <c r="AB559" s="155">
        <v>67.119305256061125</v>
      </c>
      <c r="AC559" s="155">
        <v>64.40617972433057</v>
      </c>
      <c r="AD559" s="155">
        <v>62.201888573675511</v>
      </c>
      <c r="AE559" s="155">
        <v>60.115107306016448</v>
      </c>
      <c r="AF559" s="155">
        <v>58.051182513507513</v>
      </c>
      <c r="AG559" s="155">
        <v>56.025793543708964</v>
      </c>
      <c r="AH559" s="155">
        <v>54.054619744180798</v>
      </c>
      <c r="AI559" s="155">
        <v>52.152590284183837</v>
      </c>
      <c r="AJ559" s="155">
        <v>50.331633619779907</v>
      </c>
      <c r="AK559" s="155">
        <v>48.602928028731057</v>
      </c>
      <c r="AL559" s="155">
        <v>46.977651788799676</v>
      </c>
      <c r="AM559" s="155">
        <v>45.466983177747814</v>
      </c>
    </row>
    <row r="560" spans="2:39" ht="14.25" customHeight="1" outlineLevel="1" x14ac:dyDescent="0.25">
      <c r="B560" s="84" t="str">
        <f t="shared" ref="B560:C560" si="536">+B478</f>
        <v>Vehicle Carrier</v>
      </c>
      <c r="C560" s="84" t="str">
        <f t="shared" si="536"/>
        <v>(GT) 30,000 - 49,999</v>
      </c>
      <c r="G560" s="155">
        <v>71.482247884405794</v>
      </c>
      <c r="H560" s="155">
        <v>68.717915806623722</v>
      </c>
      <c r="I560" s="155">
        <v>66.098949496244259</v>
      </c>
      <c r="J560" s="155">
        <v>63.485460588553231</v>
      </c>
      <c r="K560" s="155">
        <v>60.977035690733111</v>
      </c>
      <c r="L560" s="155">
        <v>58.574229481747359</v>
      </c>
      <c r="M560" s="155">
        <v>56.27759664055921</v>
      </c>
      <c r="N560" s="155">
        <v>54.087691846131982</v>
      </c>
      <c r="O560" s="155">
        <v>52.00806020994451</v>
      </c>
      <c r="P560" s="155">
        <v>50.054208573536812</v>
      </c>
      <c r="Q560" s="155">
        <v>48.244634210964477</v>
      </c>
      <c r="R560" s="155">
        <v>46.597834396283112</v>
      </c>
      <c r="S560" s="155">
        <v>45.132306403548306</v>
      </c>
      <c r="T560" s="155">
        <v>43.849417651978705</v>
      </c>
      <c r="U560" s="155">
        <v>42.682016141446006</v>
      </c>
      <c r="V560" s="155">
        <v>41.545820016984997</v>
      </c>
      <c r="W560" s="155">
        <v>40.356547423630545</v>
      </c>
      <c r="X560" s="155">
        <v>39.029916506417528</v>
      </c>
      <c r="Y560" s="155">
        <v>37.513698012340868</v>
      </c>
      <c r="Z560" s="155">
        <v>35.883873096236286</v>
      </c>
      <c r="AA560" s="155">
        <v>34.248475514899397</v>
      </c>
      <c r="AB560" s="155">
        <v>32.715539025126105</v>
      </c>
      <c r="AC560" s="155">
        <v>31.39309738371205</v>
      </c>
      <c r="AD560" s="155">
        <v>30.318673670789551</v>
      </c>
      <c r="AE560" s="155">
        <v>29.30152705792533</v>
      </c>
      <c r="AF560" s="155">
        <v>28.29552123237853</v>
      </c>
      <c r="AG560" s="155">
        <v>27.308298679497284</v>
      </c>
      <c r="AH560" s="155">
        <v>26.34750188462959</v>
      </c>
      <c r="AI560" s="155">
        <v>25.42040767845333</v>
      </c>
      <c r="AJ560" s="155">
        <v>24.532830272964759</v>
      </c>
      <c r="AK560" s="155">
        <v>23.690218225489708</v>
      </c>
      <c r="AL560" s="155">
        <v>22.898020093354191</v>
      </c>
      <c r="AM560" s="155">
        <v>22.161684433884041</v>
      </c>
    </row>
    <row r="561" spans="2:39" ht="14.25" customHeight="1" outlineLevel="1" x14ac:dyDescent="0.25">
      <c r="B561" s="84" t="str">
        <f t="shared" ref="B561:C561" si="537">+B479</f>
        <v>Vehicle Carrier</v>
      </c>
      <c r="C561" s="84" t="str">
        <f t="shared" si="537"/>
        <v>(GT) &gt;50,000</v>
      </c>
      <c r="G561" s="155">
        <v>57.8412831487679</v>
      </c>
      <c r="H561" s="155">
        <v>55.60446884647039</v>
      </c>
      <c r="I561" s="155">
        <v>53.4852801471907</v>
      </c>
      <c r="J561" s="155">
        <v>51.370523597279529</v>
      </c>
      <c r="K561" s="155">
        <v>49.340781681400507</v>
      </c>
      <c r="L561" s="155">
        <v>47.396503229073303</v>
      </c>
      <c r="M561" s="155">
        <v>45.538137069817374</v>
      </c>
      <c r="N561" s="155">
        <v>43.766132033152289</v>
      </c>
      <c r="O561" s="155">
        <v>42.083356716567756</v>
      </c>
      <c r="P561" s="155">
        <v>40.502358789433522</v>
      </c>
      <c r="Q561" s="155">
        <v>39.038105689089541</v>
      </c>
      <c r="R561" s="155">
        <v>37.70556485287581</v>
      </c>
      <c r="S561" s="155">
        <v>36.519703718132291</v>
      </c>
      <c r="T561" s="155">
        <v>35.481628759327108</v>
      </c>
      <c r="U561" s="155">
        <v>34.53700259944172</v>
      </c>
      <c r="V561" s="155">
        <v>33.617626898585804</v>
      </c>
      <c r="W561" s="155">
        <v>32.65530331686908</v>
      </c>
      <c r="X561" s="155">
        <v>31.581833514401275</v>
      </c>
      <c r="Y561" s="155">
        <v>30.354955151914595</v>
      </c>
      <c r="Z561" s="155">
        <v>29.036149892631645</v>
      </c>
      <c r="AA561" s="155">
        <v>27.712835400397363</v>
      </c>
      <c r="AB561" s="155">
        <v>26.472429339056948</v>
      </c>
      <c r="AC561" s="155">
        <v>25.402349372455351</v>
      </c>
      <c r="AD561" s="155">
        <v>24.532958047473556</v>
      </c>
      <c r="AE561" s="155">
        <v>23.709913627639015</v>
      </c>
      <c r="AF561" s="155">
        <v>22.895883997529179</v>
      </c>
      <c r="AG561" s="155">
        <v>22.097053226225039</v>
      </c>
      <c r="AH561" s="155">
        <v>21.319605382807474</v>
      </c>
      <c r="AI561" s="155">
        <v>20.569428659605663</v>
      </c>
      <c r="AJ561" s="155">
        <v>19.851227741940999</v>
      </c>
      <c r="AK561" s="155">
        <v>19.169411438382927</v>
      </c>
      <c r="AL561" s="155">
        <v>18.528388557501028</v>
      </c>
      <c r="AM561" s="155">
        <v>17.932567907864758</v>
      </c>
    </row>
    <row r="562" spans="2:39" ht="14.25" customHeight="1" outlineLevel="1" x14ac:dyDescent="0.25">
      <c r="B562" s="84" t="str">
        <f t="shared" ref="B562:C562" si="538">+B480</f>
        <v>Offshore</v>
      </c>
      <c r="C562" s="84" t="str">
        <f t="shared" si="538"/>
        <v>(GT) 0-+</v>
      </c>
      <c r="G562" s="155">
        <v>188.81967176003101</v>
      </c>
      <c r="H562" s="155">
        <v>181.51771510630911</v>
      </c>
      <c r="I562" s="155">
        <v>174.59974073208255</v>
      </c>
      <c r="J562" s="155">
        <v>167.69623486448998</v>
      </c>
      <c r="K562" s="155">
        <v>161.07025457065521</v>
      </c>
      <c r="L562" s="155">
        <v>154.72326502973689</v>
      </c>
      <c r="M562" s="155">
        <v>148.65673142089307</v>
      </c>
      <c r="N562" s="155">
        <v>142.87211892328199</v>
      </c>
      <c r="O562" s="155">
        <v>137.378791914852</v>
      </c>
      <c r="P562" s="155">
        <v>132.21771156870938</v>
      </c>
      <c r="Q562" s="155">
        <v>127.43773825675068</v>
      </c>
      <c r="R562" s="155">
        <v>123.08773235087247</v>
      </c>
      <c r="S562" s="155">
        <v>119.21655422297127</v>
      </c>
      <c r="T562" s="155">
        <v>115.8278158977898</v>
      </c>
      <c r="U562" s="155">
        <v>112.7441360114577</v>
      </c>
      <c r="V562" s="155">
        <v>109.74288485295082</v>
      </c>
      <c r="W562" s="155">
        <v>106.60143271124535</v>
      </c>
      <c r="X562" s="155">
        <v>103.0971498753174</v>
      </c>
      <c r="Y562" s="155">
        <v>99.092073274606591</v>
      </c>
      <c r="Z562" s="155">
        <v>94.786906400408128</v>
      </c>
      <c r="AA562" s="155">
        <v>90.467019384480267</v>
      </c>
      <c r="AB562" s="155">
        <v>86.417782358582116</v>
      </c>
      <c r="AC562" s="155">
        <v>82.92456545447196</v>
      </c>
      <c r="AD562" s="155">
        <v>80.086485528204307</v>
      </c>
      <c r="AE562" s="155">
        <v>77.399702512043064</v>
      </c>
      <c r="AF562" s="155">
        <v>74.742347778660857</v>
      </c>
      <c r="AG562" s="155">
        <v>72.13460887975863</v>
      </c>
      <c r="AH562" s="155">
        <v>69.596673367036942</v>
      </c>
      <c r="AI562" s="155">
        <v>67.147762918894529</v>
      </c>
      <c r="AJ562" s="155">
        <v>64.803235720519538</v>
      </c>
      <c r="AK562" s="155">
        <v>62.577484083797508</v>
      </c>
      <c r="AL562" s="155">
        <v>60.484900320614386</v>
      </c>
      <c r="AM562" s="155">
        <v>58.539876742855704</v>
      </c>
    </row>
    <row r="563" spans="2:39" ht="14.25" customHeight="1" outlineLevel="1" x14ac:dyDescent="0.25">
      <c r="B563" s="84" t="str">
        <f t="shared" ref="B563:C563" si="539">+B481</f>
        <v>Bulk Carrier</v>
      </c>
      <c r="C563" s="84" t="str">
        <f t="shared" si="539"/>
        <v>Default</v>
      </c>
      <c r="G563" s="84">
        <v>7.4386290754614448</v>
      </c>
      <c r="H563" s="84">
        <v>7.1509654725866065</v>
      </c>
      <c r="I563" s="84">
        <v>6.878429010449234</v>
      </c>
      <c r="J563" s="84">
        <v>6.6064625411156976</v>
      </c>
      <c r="K563" s="84">
        <v>6.345429306560594</v>
      </c>
      <c r="L563" s="84">
        <v>6.0953870281229579</v>
      </c>
      <c r="M563" s="84">
        <v>5.8563934271418017</v>
      </c>
      <c r="N563" s="84">
        <v>5.6285062249561459</v>
      </c>
      <c r="O563" s="84">
        <v>5.4120943351088995</v>
      </c>
      <c r="P563" s="84">
        <v>5.2087714399584391</v>
      </c>
      <c r="Q563" s="84">
        <v>5.0204624140670369</v>
      </c>
      <c r="R563" s="84">
        <v>4.8490921319969669</v>
      </c>
      <c r="S563" s="84">
        <v>4.6965854683104995</v>
      </c>
      <c r="T563" s="84">
        <v>4.5630847202165112</v>
      </c>
      <c r="U563" s="84">
        <v>4.4416018755103845</v>
      </c>
      <c r="V563" s="84">
        <v>4.323366344634108</v>
      </c>
      <c r="W563" s="84">
        <v>4.1996075380296816</v>
      </c>
      <c r="X563" s="84">
        <v>4.0615548661391037</v>
      </c>
      <c r="Y563" s="84">
        <v>3.903773216728335</v>
      </c>
      <c r="Z563" s="84">
        <v>3.7341693868592425</v>
      </c>
      <c r="AA563" s="84">
        <v>3.5639856509176391</v>
      </c>
      <c r="AB563" s="84">
        <v>3.4044642832893697</v>
      </c>
      <c r="AC563" s="84">
        <v>3.2668475583602481</v>
      </c>
      <c r="AD563" s="84">
        <v>3.1550402256748682</v>
      </c>
      <c r="AE563" s="84">
        <v>3.0491932973480731</v>
      </c>
      <c r="AF563" s="84">
        <v>2.9445057083945567</v>
      </c>
      <c r="AG563" s="84">
        <v>2.8417727557642891</v>
      </c>
      <c r="AH563" s="84">
        <v>2.7417897364072248</v>
      </c>
      <c r="AI563" s="84">
        <v>2.6453138962950531</v>
      </c>
      <c r="AJ563" s="84">
        <v>2.552950277486274</v>
      </c>
      <c r="AK563" s="84">
        <v>2.46526587106109</v>
      </c>
      <c r="AL563" s="84">
        <v>2.3828276680997211</v>
      </c>
      <c r="AM563" s="84">
        <v>2.3062026596823704</v>
      </c>
    </row>
    <row r="564" spans="2:39" ht="14.25" customHeight="1" outlineLevel="1" x14ac:dyDescent="0.25">
      <c r="B564" s="84" t="str">
        <f t="shared" ref="B564:C564" si="540">+B482</f>
        <v>Chemical Tanker</v>
      </c>
      <c r="C564" s="84" t="str">
        <f t="shared" si="540"/>
        <v>Default</v>
      </c>
      <c r="G564" s="84">
        <v>16.246293770991251</v>
      </c>
      <c r="H564" s="84">
        <v>15.618023783051775</v>
      </c>
      <c r="I564" s="84">
        <v>15.022792137237293</v>
      </c>
      <c r="J564" s="84">
        <v>14.428805380829786</v>
      </c>
      <c r="K564" s="84">
        <v>13.858697291079229</v>
      </c>
      <c r="L564" s="84">
        <v>13.31259393393424</v>
      </c>
      <c r="M564" s="84">
        <v>12.790621375343385</v>
      </c>
      <c r="N564" s="84">
        <v>12.292905681255254</v>
      </c>
      <c r="O564" s="84">
        <v>11.820252575108048</v>
      </c>
      <c r="P564" s="84">
        <v>11.376186410298249</v>
      </c>
      <c r="Q564" s="84">
        <v>10.964911197711965</v>
      </c>
      <c r="R564" s="84">
        <v>10.590630948235312</v>
      </c>
      <c r="S564" s="84">
        <v>10.257549672754397</v>
      </c>
      <c r="T564" s="84">
        <v>9.9659781546454003</v>
      </c>
      <c r="U564" s="84">
        <v>9.7006542672449498</v>
      </c>
      <c r="V564" s="84">
        <v>9.4424226563797529</v>
      </c>
      <c r="W564" s="84">
        <v>9.1721279678765395</v>
      </c>
      <c r="X564" s="84">
        <v>8.8706148475620328</v>
      </c>
      <c r="Y564" s="84">
        <v>8.5260127707553082</v>
      </c>
      <c r="Z564" s="84">
        <v>8.1555905307449645</v>
      </c>
      <c r="AA564" s="84">
        <v>7.7839017503119141</v>
      </c>
      <c r="AB564" s="84">
        <v>7.4355000522371402</v>
      </c>
      <c r="AC564" s="84">
        <v>7.1349390593015549</v>
      </c>
      <c r="AD564" s="84">
        <v>6.8907469166190065</v>
      </c>
      <c r="AE564" s="84">
        <v>6.6595725597705311</v>
      </c>
      <c r="AF564" s="84">
        <v>6.4309302512131445</v>
      </c>
      <c r="AG564" s="84">
        <v>6.2065569545396411</v>
      </c>
      <c r="AH564" s="84">
        <v>5.9881896333427838</v>
      </c>
      <c r="AI564" s="84">
        <v>5.777482146201641</v>
      </c>
      <c r="AJ564" s="84">
        <v>5.5757559316402308</v>
      </c>
      <c r="AK564" s="84">
        <v>5.3842493231688087</v>
      </c>
      <c r="AL564" s="84">
        <v>5.2042006542976678</v>
      </c>
      <c r="AM564" s="84">
        <v>5.0368482585370637</v>
      </c>
    </row>
    <row r="565" spans="2:39" ht="14.25" customHeight="1" outlineLevel="1" x14ac:dyDescent="0.25">
      <c r="B565" s="84" t="str">
        <f t="shared" ref="B565:C565" si="541">+B483</f>
        <v>Container</v>
      </c>
      <c r="C565" s="84" t="str">
        <f t="shared" si="541"/>
        <v>Default</v>
      </c>
      <c r="G565" s="84">
        <v>16.418171791120574</v>
      </c>
      <c r="H565" s="84">
        <v>15.783255007108353</v>
      </c>
      <c r="I565" s="84">
        <v>15.181726095083924</v>
      </c>
      <c r="J565" s="84">
        <v>14.581455242801169</v>
      </c>
      <c r="K565" s="84">
        <v>14.0053156820513</v>
      </c>
      <c r="L565" s="84">
        <v>13.453434812500394</v>
      </c>
      <c r="M565" s="84">
        <v>12.925940033814479</v>
      </c>
      <c r="N565" s="84">
        <v>12.422958745659601</v>
      </c>
      <c r="O565" s="84">
        <v>11.945305195642693</v>
      </c>
      <c r="P565" s="84">
        <v>11.496541023134041</v>
      </c>
      <c r="Q565" s="84">
        <v>11.080914715444834</v>
      </c>
      <c r="R565" s="84">
        <v>10.702674759886268</v>
      </c>
      <c r="S565" s="84">
        <v>10.366069643769524</v>
      </c>
      <c r="T565" s="84">
        <v>10.071413438410309</v>
      </c>
      <c r="U565" s="84">
        <v>9.8032825511425514</v>
      </c>
      <c r="V565" s="84">
        <v>9.542318973304706</v>
      </c>
      <c r="W565" s="84">
        <v>9.2691646962352454</v>
      </c>
      <c r="X565" s="84">
        <v>8.9644617112726426</v>
      </c>
      <c r="Y565" s="84">
        <v>8.6162139092605941</v>
      </c>
      <c r="Z565" s="84">
        <v>8.2418727790638293</v>
      </c>
      <c r="AA565" s="84">
        <v>7.8662517090522677</v>
      </c>
      <c r="AB565" s="84">
        <v>7.5141640875958968</v>
      </c>
      <c r="AC565" s="84">
        <v>7.2104233030646352</v>
      </c>
      <c r="AD565" s="84">
        <v>6.9636477242700092</v>
      </c>
      <c r="AE565" s="84">
        <v>6.7300276532592838</v>
      </c>
      <c r="AF565" s="84">
        <v>6.498966418399899</v>
      </c>
      <c r="AG565" s="84">
        <v>6.272219359528953</v>
      </c>
      <c r="AH565" s="84">
        <v>6.0515418164835113</v>
      </c>
      <c r="AI565" s="84">
        <v>5.838605144875638</v>
      </c>
      <c r="AJ565" s="84">
        <v>5.6347447634171033</v>
      </c>
      <c r="AK565" s="84">
        <v>5.4412121065946089</v>
      </c>
      <c r="AL565" s="84">
        <v>5.2592586088948927</v>
      </c>
      <c r="AM565" s="84">
        <v>5.0901357048046538</v>
      </c>
    </row>
    <row r="566" spans="2:39" ht="14.25" customHeight="1" outlineLevel="1" x14ac:dyDescent="0.25">
      <c r="B566" s="84" t="str">
        <f t="shared" ref="B566:C566" si="542">+B484</f>
        <v>General Cargo</v>
      </c>
      <c r="C566" s="84" t="str">
        <f t="shared" si="542"/>
        <v>Default</v>
      </c>
      <c r="G566" s="84">
        <v>26.247399357614405</v>
      </c>
      <c r="H566" s="84">
        <v>25.23237072952843</v>
      </c>
      <c r="I566" s="84">
        <v>24.270718617470774</v>
      </c>
      <c r="J566" s="84">
        <v>23.311077740091111</v>
      </c>
      <c r="K566" s="84">
        <v>22.390015070683493</v>
      </c>
      <c r="L566" s="84">
        <v>21.507734280518765</v>
      </c>
      <c r="M566" s="84">
        <v>20.664439040867681</v>
      </c>
      <c r="N566" s="84">
        <v>19.86033302300104</v>
      </c>
      <c r="O566" s="84">
        <v>19.096717948108441</v>
      </c>
      <c r="P566" s="84">
        <v>18.379287737054476</v>
      </c>
      <c r="Q566" s="84">
        <v>17.714834360622557</v>
      </c>
      <c r="R566" s="84">
        <v>17.110149789596125</v>
      </c>
      <c r="S566" s="84">
        <v>16.572025994758594</v>
      </c>
      <c r="T566" s="84">
        <v>16.100965075573587</v>
      </c>
      <c r="U566" s="84">
        <v>15.672309646225813</v>
      </c>
      <c r="V566" s="84">
        <v>15.255112449580185</v>
      </c>
      <c r="W566" s="84">
        <v>14.818426228501654</v>
      </c>
      <c r="X566" s="84">
        <v>14.331303725855166</v>
      </c>
      <c r="Y566" s="84">
        <v>13.774567004427682</v>
      </c>
      <c r="Z566" s="84">
        <v>13.176115406694425</v>
      </c>
      <c r="AA566" s="84">
        <v>12.575617595052572</v>
      </c>
      <c r="AB566" s="84">
        <v>12.012742231899415</v>
      </c>
      <c r="AC566" s="84">
        <v>11.527157979632129</v>
      </c>
      <c r="AD566" s="84">
        <v>11.132642850253834</v>
      </c>
      <c r="AE566" s="84">
        <v>10.759159165237877</v>
      </c>
      <c r="AF566" s="84">
        <v>10.38976623985152</v>
      </c>
      <c r="AG566" s="84">
        <v>10.027270300409043</v>
      </c>
      <c r="AH566" s="84">
        <v>9.6744775732246779</v>
      </c>
      <c r="AI566" s="84">
        <v>9.3340600207298401</v>
      </c>
      <c r="AJ566" s="84">
        <v>9.0081525498242403</v>
      </c>
      <c r="AK566" s="84">
        <v>8.6987558035246657</v>
      </c>
      <c r="AL566" s="84">
        <v>8.4078704248479657</v>
      </c>
      <c r="AM566" s="84">
        <v>8.1374970568109255</v>
      </c>
    </row>
    <row r="567" spans="2:39" ht="14.25" customHeight="1" outlineLevel="1" x14ac:dyDescent="0.25">
      <c r="B567" s="84" t="str">
        <f t="shared" ref="B567:C567" si="543">+B485</f>
        <v>Liquefied Gas Tanker</v>
      </c>
      <c r="C567" s="84" t="str">
        <f t="shared" si="543"/>
        <v>Default</v>
      </c>
      <c r="G567" s="84">
        <v>25.209053541826645</v>
      </c>
      <c r="H567" s="84">
        <v>24.234179395886425</v>
      </c>
      <c r="I567" s="84">
        <v>23.310570193649809</v>
      </c>
      <c r="J567" s="84">
        <v>22.38889266174715</v>
      </c>
      <c r="K567" s="84">
        <v>21.504267185824009</v>
      </c>
      <c r="L567" s="84">
        <v>20.656889379925861</v>
      </c>
      <c r="M567" s="84">
        <v>19.846954858098101</v>
      </c>
      <c r="N567" s="84">
        <v>19.074659234386161</v>
      </c>
      <c r="O567" s="84">
        <v>18.341252733953997</v>
      </c>
      <c r="P567" s="84">
        <v>17.652204026439406</v>
      </c>
      <c r="Q567" s="84">
        <v>17.014036392598747</v>
      </c>
      <c r="R567" s="84">
        <v>16.433273113188374</v>
      </c>
      <c r="S567" s="84">
        <v>15.91643746896464</v>
      </c>
      <c r="T567" s="84">
        <v>15.464011696361309</v>
      </c>
      <c r="U567" s="84">
        <v>15.05231385452206</v>
      </c>
      <c r="V567" s="84">
        <v>14.651620958267994</v>
      </c>
      <c r="W567" s="84">
        <v>14.232210022420245</v>
      </c>
      <c r="X567" s="84">
        <v>13.764358061799946</v>
      </c>
      <c r="Y567" s="84">
        <v>13.229645817438298</v>
      </c>
      <c r="Z567" s="84">
        <v>12.654868935207002</v>
      </c>
      <c r="AA567" s="84">
        <v>12.078126787187767</v>
      </c>
      <c r="AB567" s="84">
        <v>11.537518745462418</v>
      </c>
      <c r="AC567" s="84">
        <v>11.071144182112672</v>
      </c>
      <c r="AD567" s="84">
        <v>10.692236051670676</v>
      </c>
      <c r="AE567" s="84">
        <v>10.333527362695948</v>
      </c>
      <c r="AF567" s="84">
        <v>9.978747603102919</v>
      </c>
      <c r="AG567" s="84">
        <v>9.6305919850321651</v>
      </c>
      <c r="AH567" s="84">
        <v>9.2917557206242147</v>
      </c>
      <c r="AI567" s="84">
        <v>8.9648050696093211</v>
      </c>
      <c r="AJ567" s="84">
        <v>8.6517904820762084</v>
      </c>
      <c r="AK567" s="84">
        <v>8.3546334557032225</v>
      </c>
      <c r="AL567" s="84">
        <v>8.0752554881687679</v>
      </c>
      <c r="AM567" s="84">
        <v>7.8155780771511889</v>
      </c>
    </row>
    <row r="568" spans="2:39" ht="14.25" customHeight="1" outlineLevel="1" x14ac:dyDescent="0.25">
      <c r="B568" s="84" t="str">
        <f t="shared" ref="B568:C568" si="544">+B486</f>
        <v>Oil Tanker</v>
      </c>
      <c r="C568" s="84" t="str">
        <f t="shared" si="544"/>
        <v>Default</v>
      </c>
      <c r="G568" s="84">
        <v>12.377801410978657</v>
      </c>
      <c r="H568" s="84">
        <v>11.899132167838516</v>
      </c>
      <c r="I568" s="84">
        <v>11.445634329545262</v>
      </c>
      <c r="J568" s="84">
        <v>10.99308495334899</v>
      </c>
      <c r="K568" s="84">
        <v>10.558728366105386</v>
      </c>
      <c r="L568" s="84">
        <v>10.142660615522233</v>
      </c>
      <c r="M568" s="84">
        <v>9.7449777493072745</v>
      </c>
      <c r="N568" s="84">
        <v>9.3657758151682735</v>
      </c>
      <c r="O568" s="84">
        <v>9.0056686814034901</v>
      </c>
      <c r="P568" s="84">
        <v>8.6673414986730464</v>
      </c>
      <c r="Q568" s="84">
        <v>8.3539972382275796</v>
      </c>
      <c r="R568" s="84">
        <v>8.0688388713177286</v>
      </c>
      <c r="S568" s="84">
        <v>7.8150693691941253</v>
      </c>
      <c r="T568" s="84">
        <v>7.5929255129322835</v>
      </c>
      <c r="U568" s="84">
        <v>7.3907793229073535</v>
      </c>
      <c r="V568" s="84">
        <v>7.1940366293193687</v>
      </c>
      <c r="W568" s="84">
        <v>6.9881032623683792</v>
      </c>
      <c r="X568" s="84">
        <v>6.7583850522544315</v>
      </c>
      <c r="Y568" s="84">
        <v>6.4958380287517166</v>
      </c>
      <c r="Z568" s="84">
        <v>6.2136190199310883</v>
      </c>
      <c r="AA568" s="84">
        <v>5.9304350534375141</v>
      </c>
      <c r="AB568" s="84">
        <v>5.664993156916017</v>
      </c>
      <c r="AC568" s="84">
        <v>5.4360003580115661</v>
      </c>
      <c r="AD568" s="84">
        <v>5.2499541193523269</v>
      </c>
      <c r="AE568" s="84">
        <v>5.0738259315504788</v>
      </c>
      <c r="AF568" s="84">
        <v>4.8996268724072589</v>
      </c>
      <c r="AG568" s="84">
        <v>4.728680307775381</v>
      </c>
      <c r="AH568" s="84">
        <v>4.5623096035075381</v>
      </c>
      <c r="AI568" s="84">
        <v>4.4017748090243609</v>
      </c>
      <c r="AJ568" s="84">
        <v>4.2480827080180363</v>
      </c>
      <c r="AK568" s="84">
        <v>4.1021767677486398</v>
      </c>
      <c r="AL568" s="84">
        <v>3.9650004554762774</v>
      </c>
      <c r="AM568" s="84">
        <v>3.8374972384610242</v>
      </c>
    </row>
    <row r="569" spans="2:39" ht="14.25" customHeight="1" outlineLevel="1" x14ac:dyDescent="0.25">
      <c r="B569" s="84" t="str">
        <f t="shared" ref="B569:C569" si="545">+B487</f>
        <v>Other Liquids Tankers</v>
      </c>
      <c r="C569" s="84" t="str">
        <f t="shared" si="545"/>
        <v>Default</v>
      </c>
      <c r="G569" s="84">
        <v>89.318612480294291</v>
      </c>
      <c r="H569" s="84">
        <v>85.86451984988993</v>
      </c>
      <c r="I569" s="84">
        <v>82.592064885211059</v>
      </c>
      <c r="J569" s="84">
        <v>79.326454053482763</v>
      </c>
      <c r="K569" s="84">
        <v>76.19212297107714</v>
      </c>
      <c r="L569" s="84">
        <v>73.189764721338008</v>
      </c>
      <c r="M569" s="84">
        <v>70.320072387608917</v>
      </c>
      <c r="N569" s="84">
        <v>67.583739053233529</v>
      </c>
      <c r="O569" s="84">
        <v>64.985194411565772</v>
      </c>
      <c r="P569" s="84">
        <v>62.543814595999571</v>
      </c>
      <c r="Q569" s="84">
        <v>60.282712349939203</v>
      </c>
      <c r="R569" s="84">
        <v>58.225000416788966</v>
      </c>
      <c r="S569" s="84">
        <v>56.393791539953121</v>
      </c>
      <c r="T569" s="84">
        <v>54.790794339276523</v>
      </c>
      <c r="U569" s="84">
        <v>53.332100940367233</v>
      </c>
      <c r="V569" s="84">
        <v>51.912399345273933</v>
      </c>
      <c r="W569" s="84">
        <v>50.426377556045423</v>
      </c>
      <c r="X569" s="84">
        <v>48.768723574730487</v>
      </c>
      <c r="Y569" s="84">
        <v>46.874175821743094</v>
      </c>
      <c r="Z569" s="84">
        <v>44.837674390958753</v>
      </c>
      <c r="AA569" s="84">
        <v>42.794209794617949</v>
      </c>
      <c r="AB569" s="84">
        <v>40.878772544961556</v>
      </c>
      <c r="AC569" s="84">
        <v>39.226353154230075</v>
      </c>
      <c r="AD569" s="84">
        <v>37.88383752140679</v>
      </c>
      <c r="AE569" s="84">
        <v>36.612890862077094</v>
      </c>
      <c r="AF569" s="84">
        <v>35.355864857099768</v>
      </c>
      <c r="AG569" s="84">
        <v>34.122308956966371</v>
      </c>
      <c r="AH569" s="84">
        <v>32.921772612168269</v>
      </c>
      <c r="AI569" s="84">
        <v>31.763348379789758</v>
      </c>
      <c r="AJ569" s="84">
        <v>30.654301243285346</v>
      </c>
      <c r="AK569" s="84">
        <v>29.601439292702089</v>
      </c>
      <c r="AL569" s="84">
        <v>28.61157061808726</v>
      </c>
      <c r="AM569" s="84">
        <v>27.691503309487917</v>
      </c>
    </row>
    <row r="570" spans="2:39" ht="14.25" customHeight="1" outlineLevel="1" x14ac:dyDescent="0.25">
      <c r="B570" s="84" t="str">
        <f t="shared" ref="B570:C570" si="546">+B488</f>
        <v>Ferry Passenger Only</v>
      </c>
      <c r="C570" s="84" t="str">
        <f t="shared" si="546"/>
        <v>Default</v>
      </c>
      <c r="G570" s="84">
        <v>582.29143895445497</v>
      </c>
      <c r="H570" s="84">
        <v>559.77330401943379</v>
      </c>
      <c r="I570" s="84">
        <v>538.43931262187482</v>
      </c>
      <c r="J570" s="84">
        <v>517.14993992039172</v>
      </c>
      <c r="K570" s="84">
        <v>496.71641430403366</v>
      </c>
      <c r="L570" s="84">
        <v>477.14325416472803</v>
      </c>
      <c r="M570" s="84">
        <v>458.43497789440045</v>
      </c>
      <c r="N570" s="84">
        <v>440.59610388497703</v>
      </c>
      <c r="O570" s="84">
        <v>423.65551046814653</v>
      </c>
      <c r="P570" s="84">
        <v>407.73951573464075</v>
      </c>
      <c r="Q570" s="84">
        <v>392.99879771495455</v>
      </c>
      <c r="R570" s="84">
        <v>379.58403443958287</v>
      </c>
      <c r="S570" s="84">
        <v>367.64590393902051</v>
      </c>
      <c r="T570" s="84">
        <v>357.19554515374637</v>
      </c>
      <c r="U570" s="84">
        <v>347.68594066418211</v>
      </c>
      <c r="V570" s="84">
        <v>338.43053396073384</v>
      </c>
      <c r="W570" s="84">
        <v>328.74276853380849</v>
      </c>
      <c r="X570" s="84">
        <v>317.93608787381265</v>
      </c>
      <c r="Y570" s="84">
        <v>305.58503464290465</v>
      </c>
      <c r="Z570" s="84">
        <v>292.30854819025359</v>
      </c>
      <c r="AA570" s="84">
        <v>278.98666703677856</v>
      </c>
      <c r="AB570" s="84">
        <v>266.49942970340129</v>
      </c>
      <c r="AC570" s="84">
        <v>255.72687471104112</v>
      </c>
      <c r="AD570" s="84">
        <v>246.97466352070288</v>
      </c>
      <c r="AE570" s="84">
        <v>238.68902922181894</v>
      </c>
      <c r="AF570" s="84">
        <v>230.49414731629335</v>
      </c>
      <c r="AG570" s="84">
        <v>222.45227317412724</v>
      </c>
      <c r="AH570" s="84">
        <v>214.62566216532056</v>
      </c>
      <c r="AI570" s="84">
        <v>207.07359105203258</v>
      </c>
      <c r="AJ570" s="84">
        <v>199.84342216505007</v>
      </c>
      <c r="AK570" s="84">
        <v>192.97953922731662</v>
      </c>
      <c r="AL570" s="84">
        <v>186.52632596177722</v>
      </c>
      <c r="AM570" s="84">
        <v>180.52816609137548</v>
      </c>
    </row>
    <row r="571" spans="2:39" ht="14.25" customHeight="1" outlineLevel="1" x14ac:dyDescent="0.25">
      <c r="B571" s="84" t="str">
        <f t="shared" ref="B571:C571" si="547">+B489</f>
        <v>Cruise</v>
      </c>
      <c r="C571" s="84" t="str">
        <f t="shared" si="547"/>
        <v>Default</v>
      </c>
      <c r="G571" s="84">
        <v>134.88891275577416</v>
      </c>
      <c r="H571" s="84">
        <v>129.67254422367489</v>
      </c>
      <c r="I571" s="84">
        <v>124.73048478085546</v>
      </c>
      <c r="J571" s="84">
        <v>119.79876134334133</v>
      </c>
      <c r="K571" s="84">
        <v>115.06529650122233</v>
      </c>
      <c r="L571" s="84">
        <v>110.53113694853123</v>
      </c>
      <c r="M571" s="84">
        <v>106.19732937930038</v>
      </c>
      <c r="N571" s="84">
        <v>102.06492048756228</v>
      </c>
      <c r="O571" s="84">
        <v>98.140599993452071</v>
      </c>
      <c r="P571" s="84">
        <v>94.453629721513821</v>
      </c>
      <c r="Q571" s="84">
        <v>91.038914522394364</v>
      </c>
      <c r="R571" s="84">
        <v>87.931359246740541</v>
      </c>
      <c r="S571" s="84">
        <v>85.165868745199163</v>
      </c>
      <c r="T571" s="84">
        <v>82.745023374392261</v>
      </c>
      <c r="U571" s="84">
        <v>80.542105514844124</v>
      </c>
      <c r="V571" s="84">
        <v>78.398073053054347</v>
      </c>
      <c r="W571" s="84">
        <v>76.153883875522652</v>
      </c>
      <c r="X571" s="84">
        <v>73.650495868748763</v>
      </c>
      <c r="Y571" s="84">
        <v>70.789351036021486</v>
      </c>
      <c r="Z571" s="84">
        <v>67.713827847786973</v>
      </c>
      <c r="AA571" s="84">
        <v>64.627788891280105</v>
      </c>
      <c r="AB571" s="84">
        <v>61.735096753736393</v>
      </c>
      <c r="AC571" s="84">
        <v>59.239614022390747</v>
      </c>
      <c r="AD571" s="84">
        <v>57.212147752590425</v>
      </c>
      <c r="AE571" s="84">
        <v>55.292764901839256</v>
      </c>
      <c r="AF571" s="84">
        <v>53.394405014592529</v>
      </c>
      <c r="AG571" s="84">
        <v>51.531489665015478</v>
      </c>
      <c r="AH571" s="84">
        <v>49.718440427273066</v>
      </c>
      <c r="AI571" s="84">
        <v>47.968988875392391</v>
      </c>
      <c r="AJ571" s="84">
        <v>46.294106582846823</v>
      </c>
      <c r="AK571" s="84">
        <v>44.70407512297129</v>
      </c>
      <c r="AL571" s="84">
        <v>43.209176069101062</v>
      </c>
      <c r="AM571" s="84">
        <v>41.819690994571076</v>
      </c>
    </row>
    <row r="572" spans="2:39" ht="14.25" customHeight="1" outlineLevel="1" x14ac:dyDescent="0.25">
      <c r="B572" s="84" t="str">
        <f t="shared" ref="B572:C572" si="548">+B490</f>
        <v>Ferry RoRo and Passenger</v>
      </c>
      <c r="C572" s="84" t="str">
        <f t="shared" si="548"/>
        <v>Default</v>
      </c>
      <c r="G572" s="84">
        <v>110.00688641471869</v>
      </c>
      <c r="H572" s="84">
        <v>105.75274536721149</v>
      </c>
      <c r="I572" s="84">
        <v>101.72231350536262</v>
      </c>
      <c r="J572" s="84">
        <v>97.700311037289495</v>
      </c>
      <c r="K572" s="84">
        <v>93.839995770475554</v>
      </c>
      <c r="L572" s="84">
        <v>90.142221322532649</v>
      </c>
      <c r="M572" s="84">
        <v>86.607841311072306</v>
      </c>
      <c r="N572" s="84">
        <v>83.23770935370618</v>
      </c>
      <c r="O572" s="84">
        <v>80.037281164087943</v>
      </c>
      <c r="P572" s="84">
        <v>77.030420840038119</v>
      </c>
      <c r="Q572" s="84">
        <v>74.245594575419361</v>
      </c>
      <c r="R572" s="84">
        <v>71.71126856409434</v>
      </c>
      <c r="S572" s="84">
        <v>69.455908999925683</v>
      </c>
      <c r="T572" s="84">
        <v>67.481620258966487</v>
      </c>
      <c r="U572" s="84">
        <v>65.68505944603271</v>
      </c>
      <c r="V572" s="84">
        <v>63.936521848130823</v>
      </c>
      <c r="W572" s="84">
        <v>62.106302752267425</v>
      </c>
      <c r="X572" s="84">
        <v>60.064697445449092</v>
      </c>
      <c r="Y572" s="84">
        <v>57.73132824408443</v>
      </c>
      <c r="Z572" s="84">
        <v>55.22312558219096</v>
      </c>
      <c r="AA572" s="84">
        <v>52.706346923187979</v>
      </c>
      <c r="AB572" s="84">
        <v>50.347249730495257</v>
      </c>
      <c r="AC572" s="84">
        <v>48.312091467532078</v>
      </c>
      <c r="AD572" s="84">
        <v>46.658617901061731</v>
      </c>
      <c r="AE572" s="84">
        <v>45.093290351634174</v>
      </c>
      <c r="AF572" s="84">
        <v>43.545107804794952</v>
      </c>
      <c r="AG572" s="84">
        <v>42.025831586502605</v>
      </c>
      <c r="AH572" s="84">
        <v>40.547223022715485</v>
      </c>
      <c r="AI572" s="84">
        <v>39.120480718815102</v>
      </c>
      <c r="AJ572" s="84">
        <v>37.754552397873859</v>
      </c>
      <c r="AK572" s="84">
        <v>36.457823062386879</v>
      </c>
      <c r="AL572" s="84">
        <v>35.238677714849537</v>
      </c>
      <c r="AM572" s="84">
        <v>34.10550135775695</v>
      </c>
    </row>
    <row r="573" spans="2:39" ht="14.25" customHeight="1" outlineLevel="1" x14ac:dyDescent="0.25">
      <c r="B573" s="84" t="str">
        <f t="shared" ref="B573:C573" si="549">+B491</f>
        <v>Refrigerated Bulk</v>
      </c>
      <c r="C573" s="84" t="str">
        <f t="shared" si="549"/>
        <v>Default</v>
      </c>
      <c r="G573" s="84">
        <v>60.999580656006366</v>
      </c>
      <c r="H573" s="84">
        <v>58.640629972036074</v>
      </c>
      <c r="I573" s="84">
        <v>56.405727581393613</v>
      </c>
      <c r="J573" s="84">
        <v>54.175499347999519</v>
      </c>
      <c r="K573" s="84">
        <v>52.034927787889231</v>
      </c>
      <c r="L573" s="84">
        <v>49.98448623794247</v>
      </c>
      <c r="M573" s="84">
        <v>48.024648035038787</v>
      </c>
      <c r="N573" s="84">
        <v>46.155886516057791</v>
      </c>
      <c r="O573" s="84">
        <v>44.381226912018185</v>
      </c>
      <c r="P573" s="84">
        <v>42.713902030494395</v>
      </c>
      <c r="Q573" s="84">
        <v>41.169696573199964</v>
      </c>
      <c r="R573" s="84">
        <v>39.764395241848483</v>
      </c>
      <c r="S573" s="84">
        <v>38.513782738153502</v>
      </c>
      <c r="T573" s="84">
        <v>37.419025953215787</v>
      </c>
      <c r="U573" s="84">
        <v>36.422820535685567</v>
      </c>
      <c r="V573" s="84">
        <v>35.453244323600309</v>
      </c>
      <c r="W573" s="84">
        <v>34.438375154997559</v>
      </c>
      <c r="X573" s="84">
        <v>33.306290867914853</v>
      </c>
      <c r="Y573" s="84">
        <v>32.012421479935874</v>
      </c>
      <c r="Z573" s="84">
        <v>30.621605726829443</v>
      </c>
      <c r="AA573" s="84">
        <v>29.226034523910396</v>
      </c>
      <c r="AB573" s="84">
        <v>27.917898786493833</v>
      </c>
      <c r="AC573" s="84">
        <v>26.789389429894591</v>
      </c>
      <c r="AD573" s="84">
        <v>25.872526881851535</v>
      </c>
      <c r="AE573" s="84">
        <v>25.004541910943392</v>
      </c>
      <c r="AF573" s="84">
        <v>24.14606396275282</v>
      </c>
      <c r="AG573" s="84">
        <v>23.303614774007521</v>
      </c>
      <c r="AH573" s="84">
        <v>22.483716081435066</v>
      </c>
      <c r="AI573" s="84">
        <v>21.692577589304605</v>
      </c>
      <c r="AJ573" s="84">
        <v>20.935160872050524</v>
      </c>
      <c r="AK573" s="84">
        <v>20.216115471648532</v>
      </c>
      <c r="AL573" s="84">
        <v>19.540090930074481</v>
      </c>
      <c r="AM573" s="84">
        <v>18.911736789304072</v>
      </c>
    </row>
    <row r="574" spans="2:39" ht="14.25" customHeight="1" outlineLevel="1" x14ac:dyDescent="0.25">
      <c r="B574" s="84" t="str">
        <f t="shared" ref="B574:C574" si="550">+B492</f>
        <v>RoRo</v>
      </c>
      <c r="C574" s="84" t="str">
        <f t="shared" si="550"/>
        <v>Default</v>
      </c>
      <c r="G574" s="84">
        <v>57.017142040016935</v>
      </c>
      <c r="H574" s="84">
        <v>54.812198583572275</v>
      </c>
      <c r="I574" s="84">
        <v>52.723204762919067</v>
      </c>
      <c r="J574" s="84">
        <v>50.638579940952098</v>
      </c>
      <c r="K574" s="84">
        <v>48.637758437310964</v>
      </c>
      <c r="L574" s="84">
        <v>46.721182686448735</v>
      </c>
      <c r="M574" s="84">
        <v>44.889295122818275</v>
      </c>
      <c r="N574" s="84">
        <v>43.142538180872549</v>
      </c>
      <c r="O574" s="84">
        <v>41.483739585406425</v>
      </c>
      <c r="P574" s="84">
        <v>39.925268222581799</v>
      </c>
      <c r="Q574" s="84">
        <v>38.48187826890257</v>
      </c>
      <c r="R574" s="84">
        <v>37.168323900872615</v>
      </c>
      <c r="S574" s="84">
        <v>35.999359294995827</v>
      </c>
      <c r="T574" s="84">
        <v>34.976075160338098</v>
      </c>
      <c r="U574" s="84">
        <v>34.044908336214007</v>
      </c>
      <c r="V574" s="84">
        <v>33.138632194500182</v>
      </c>
      <c r="W574" s="84">
        <v>32.19002010707333</v>
      </c>
      <c r="X574" s="84">
        <v>31.131845445810139</v>
      </c>
      <c r="Y574" s="84">
        <v>29.922448038774636</v>
      </c>
      <c r="Z574" s="84">
        <v>28.622433538780626</v>
      </c>
      <c r="AA574" s="84">
        <v>27.317974054829115</v>
      </c>
      <c r="AB574" s="84">
        <v>26.095241695921359</v>
      </c>
      <c r="AC574" s="84">
        <v>25.040408571058371</v>
      </c>
      <c r="AD574" s="84">
        <v>24.183404611838604</v>
      </c>
      <c r="AE574" s="84">
        <v>23.372087192232762</v>
      </c>
      <c r="AF574" s="84">
        <v>22.569656116743325</v>
      </c>
      <c r="AG574" s="84">
        <v>21.782207341856409</v>
      </c>
      <c r="AH574" s="84">
        <v>21.015836824058024</v>
      </c>
      <c r="AI574" s="84">
        <v>20.276348858829106</v>
      </c>
      <c r="AJ574" s="84">
        <v>19.56838109762931</v>
      </c>
      <c r="AK574" s="84">
        <v>18.896279530912977</v>
      </c>
      <c r="AL574" s="84">
        <v>18.264390149134584</v>
      </c>
      <c r="AM574" s="84">
        <v>17.677058942748474</v>
      </c>
    </row>
    <row r="575" spans="2:39" ht="14.25" customHeight="1" outlineLevel="1" x14ac:dyDescent="0.25">
      <c r="B575" s="84" t="str">
        <f t="shared" ref="B575:C575" si="551">+B493</f>
        <v>Vehicle Carrier</v>
      </c>
      <c r="C575" s="84" t="str">
        <f t="shared" si="551"/>
        <v>Default</v>
      </c>
      <c r="G575" s="84">
        <v>53.724144952279971</v>
      </c>
      <c r="H575" s="84">
        <v>51.646546924261045</v>
      </c>
      <c r="I575" s="84">
        <v>49.678201917658946</v>
      </c>
      <c r="J575" s="84">
        <v>47.713973580365717</v>
      </c>
      <c r="K575" s="84">
        <v>45.828708541830245</v>
      </c>
      <c r="L575" s="84">
        <v>44.022823683920649</v>
      </c>
      <c r="M575" s="84">
        <v>42.296735888504863</v>
      </c>
      <c r="N575" s="84">
        <v>40.650862037450899</v>
      </c>
      <c r="O575" s="84">
        <v>39.087866541694297</v>
      </c>
      <c r="P575" s="84">
        <v>37.619403928440128</v>
      </c>
      <c r="Q575" s="84">
        <v>36.259376253961044</v>
      </c>
      <c r="R575" s="84">
        <v>35.021685574529712</v>
      </c>
      <c r="S575" s="84">
        <v>33.920233946418769</v>
      </c>
      <c r="T575" s="84">
        <v>32.956049085326704</v>
      </c>
      <c r="U575" s="84">
        <v>32.078661344655899</v>
      </c>
      <c r="V575" s="84">
        <v>31.224726737234594</v>
      </c>
      <c r="W575" s="84">
        <v>30.330901275891112</v>
      </c>
      <c r="X575" s="84">
        <v>29.333840973453746</v>
      </c>
      <c r="Y575" s="84">
        <v>28.194291720794158</v>
      </c>
      <c r="Z575" s="84">
        <v>26.969358920957823</v>
      </c>
      <c r="AA575" s="84">
        <v>25.740237855033445</v>
      </c>
      <c r="AB575" s="84">
        <v>24.588123804109966</v>
      </c>
      <c r="AC575" s="84">
        <v>23.594212049276088</v>
      </c>
      <c r="AD575" s="84">
        <v>22.786703933602972</v>
      </c>
      <c r="AE575" s="84">
        <v>22.022243753844702</v>
      </c>
      <c r="AF575" s="84">
        <v>21.266156691754635</v>
      </c>
      <c r="AG575" s="84">
        <v>20.524186634840373</v>
      </c>
      <c r="AH575" s="84">
        <v>19.802077470609419</v>
      </c>
      <c r="AI575" s="84">
        <v>19.105298270302569</v>
      </c>
      <c r="AJ575" s="84">
        <v>18.438218840092887</v>
      </c>
      <c r="AK575" s="84">
        <v>17.804934169886504</v>
      </c>
      <c r="AL575" s="84">
        <v>17.209539249589675</v>
      </c>
      <c r="AM575" s="84">
        <v>16.656129069108527</v>
      </c>
    </row>
    <row r="576" spans="2:39" ht="14.25" customHeight="1" outlineLevel="1" x14ac:dyDescent="0.25">
      <c r="B576" s="84" t="str">
        <f t="shared" ref="B576:C576" si="552">+B494</f>
        <v>Offshore</v>
      </c>
      <c r="C576" s="84" t="str">
        <f t="shared" si="552"/>
        <v>Default</v>
      </c>
      <c r="G576" s="84">
        <v>109.108882271819</v>
      </c>
      <c r="H576" s="84">
        <v>104.88946847102923</v>
      </c>
      <c r="I576" s="84">
        <v>100.89193768135479</v>
      </c>
      <c r="J576" s="84">
        <v>96.902767474940873</v>
      </c>
      <c r="K576" s="84">
        <v>93.07396459081022</v>
      </c>
      <c r="L576" s="84">
        <v>89.406375678355005</v>
      </c>
      <c r="M576" s="84">
        <v>85.900847386967058</v>
      </c>
      <c r="N576" s="84">
        <v>82.55822636603834</v>
      </c>
      <c r="O576" s="84">
        <v>79.383923793342817</v>
      </c>
      <c r="P576" s="84">
        <v>76.401608960181065</v>
      </c>
      <c r="Q576" s="84">
        <v>73.639515686235768</v>
      </c>
      <c r="R576" s="84">
        <v>71.125877791189652</v>
      </c>
      <c r="S576" s="84">
        <v>68.888929094725384</v>
      </c>
      <c r="T576" s="84">
        <v>66.930756794531348</v>
      </c>
      <c r="U576" s="84">
        <v>65.148861600319862</v>
      </c>
      <c r="V576" s="84">
        <v>63.414597599809078</v>
      </c>
      <c r="W576" s="84">
        <v>61.599318880717213</v>
      </c>
      <c r="X576" s="84">
        <v>59.574379530762499</v>
      </c>
      <c r="Y576" s="84">
        <v>57.260058002484776</v>
      </c>
      <c r="Z576" s="84">
        <v>54.772330207711185</v>
      </c>
      <c r="AA576" s="84">
        <v>52.276096423090209</v>
      </c>
      <c r="AB576" s="84">
        <v>49.936256925270825</v>
      </c>
      <c r="AC576" s="84">
        <v>47.91771199090153</v>
      </c>
      <c r="AD576" s="84">
        <v>46.277735998640019</v>
      </c>
      <c r="AE576" s="84">
        <v>44.725186473118001</v>
      </c>
      <c r="AF576" s="84">
        <v>43.189641992733861</v>
      </c>
      <c r="AG576" s="84">
        <v>41.682767873825483</v>
      </c>
      <c r="AH576" s="84">
        <v>40.216229432730515</v>
      </c>
      <c r="AI576" s="84">
        <v>38.801133858789591</v>
      </c>
      <c r="AJ576" s="84">
        <v>37.446355833353351</v>
      </c>
      <c r="AK576" s="84">
        <v>36.160211910774947</v>
      </c>
      <c r="AL576" s="84">
        <v>34.951018645407785</v>
      </c>
      <c r="AM576" s="84">
        <v>33.82709259160503</v>
      </c>
    </row>
    <row r="577" spans="2:39" ht="14.25" customHeight="1" x14ac:dyDescent="0.25"/>
    <row r="578" spans="2:39" ht="14.25" customHeight="1" x14ac:dyDescent="0.25">
      <c r="B578" s="135" t="s">
        <v>308</v>
      </c>
      <c r="C578" s="135"/>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row>
    <row r="579" spans="2:39" ht="14.25" customHeight="1" x14ac:dyDescent="0.25">
      <c r="B579" s="137" t="s">
        <v>304</v>
      </c>
      <c r="C579" s="137"/>
      <c r="D579" s="138">
        <v>2015</v>
      </c>
      <c r="E579" s="136">
        <v>2016</v>
      </c>
      <c r="F579" s="136">
        <v>2017</v>
      </c>
      <c r="G579" s="136">
        <v>2018</v>
      </c>
      <c r="H579" s="136">
        <v>2019</v>
      </c>
      <c r="I579" s="138">
        <v>2020</v>
      </c>
      <c r="J579" s="136">
        <v>2021</v>
      </c>
      <c r="K579" s="136">
        <v>2022</v>
      </c>
      <c r="L579" s="136">
        <v>2023</v>
      </c>
      <c r="M579" s="136">
        <v>2024</v>
      </c>
      <c r="N579" s="138">
        <v>2025</v>
      </c>
      <c r="O579" s="136">
        <v>2026</v>
      </c>
      <c r="P579" s="136">
        <v>2027</v>
      </c>
      <c r="Q579" s="136">
        <v>2028</v>
      </c>
      <c r="R579" s="136">
        <v>2029</v>
      </c>
      <c r="S579" s="138">
        <v>2030</v>
      </c>
      <c r="T579" s="136">
        <v>2031</v>
      </c>
      <c r="U579" s="136">
        <v>2032</v>
      </c>
      <c r="V579" s="136">
        <v>2033</v>
      </c>
      <c r="W579" s="136">
        <v>2034</v>
      </c>
      <c r="X579" s="138">
        <v>2035</v>
      </c>
      <c r="Y579" s="136">
        <v>2036</v>
      </c>
      <c r="Z579" s="136">
        <v>2037</v>
      </c>
      <c r="AA579" s="136">
        <v>2038</v>
      </c>
      <c r="AB579" s="136">
        <v>2039</v>
      </c>
      <c r="AC579" s="138">
        <v>2040</v>
      </c>
      <c r="AD579" s="136">
        <v>2041</v>
      </c>
      <c r="AE579" s="136">
        <v>2042</v>
      </c>
      <c r="AF579" s="136">
        <v>2043</v>
      </c>
      <c r="AG579" s="136">
        <v>2044</v>
      </c>
      <c r="AH579" s="138">
        <v>2045</v>
      </c>
      <c r="AI579" s="136">
        <v>2046</v>
      </c>
      <c r="AJ579" s="136">
        <v>2047</v>
      </c>
      <c r="AK579" s="136">
        <v>2048</v>
      </c>
      <c r="AL579" s="136">
        <v>2049</v>
      </c>
      <c r="AM579" s="138">
        <v>2050</v>
      </c>
    </row>
    <row r="580" spans="2:39" ht="14.25" customHeight="1" outlineLevel="1" x14ac:dyDescent="0.25">
      <c r="B580" s="84" t="str">
        <f t="shared" ref="B580:C580" si="553">+B498</f>
        <v>Bulk Carrier</v>
      </c>
      <c r="C580" s="84" t="str">
        <f t="shared" si="553"/>
        <v>(DWT) 0 - 9,999</v>
      </c>
    </row>
    <row r="581" spans="2:39" ht="14.25" customHeight="1" outlineLevel="1" x14ac:dyDescent="0.25">
      <c r="B581" s="84" t="str">
        <f t="shared" ref="B581:C581" si="554">+B499</f>
        <v>Bulk Carrier</v>
      </c>
      <c r="C581" s="84" t="str">
        <f t="shared" si="554"/>
        <v>(DWT) 10,000 - 34,999</v>
      </c>
    </row>
    <row r="582" spans="2:39" ht="14.25" customHeight="1" outlineLevel="1" x14ac:dyDescent="0.25">
      <c r="B582" s="84" t="str">
        <f t="shared" ref="B582:C582" si="555">+B500</f>
        <v>Bulk Carrier</v>
      </c>
      <c r="C582" s="84" t="str">
        <f t="shared" si="555"/>
        <v>(DWT) 35,000 - 59,999</v>
      </c>
    </row>
    <row r="583" spans="2:39" ht="14.25" customHeight="1" outlineLevel="1" x14ac:dyDescent="0.25">
      <c r="B583" s="84" t="str">
        <f t="shared" ref="B583:C583" si="556">+B501</f>
        <v>Bulk Carrier</v>
      </c>
      <c r="C583" s="84" t="str">
        <f t="shared" si="556"/>
        <v>(DWT) 60,000 - 99,999</v>
      </c>
    </row>
    <row r="584" spans="2:39" ht="14.25" customHeight="1" outlineLevel="1" x14ac:dyDescent="0.25">
      <c r="B584" s="84" t="str">
        <f t="shared" ref="B584:C584" si="557">+B502</f>
        <v>Bulk Carrier</v>
      </c>
      <c r="C584" s="84" t="str">
        <f t="shared" si="557"/>
        <v>(DWT) 100,000 - 199,999</v>
      </c>
    </row>
    <row r="585" spans="2:39" ht="14.25" customHeight="1" outlineLevel="1" x14ac:dyDescent="0.25">
      <c r="B585" s="84" t="str">
        <f t="shared" ref="B585:C585" si="558">+B503</f>
        <v>Bulk Carrier</v>
      </c>
      <c r="C585" s="84" t="str">
        <f t="shared" si="558"/>
        <v>(DWT) &gt;200,000</v>
      </c>
    </row>
    <row r="586" spans="2:39" ht="14.25" customHeight="1" outlineLevel="1" x14ac:dyDescent="0.25">
      <c r="B586" s="84" t="str">
        <f t="shared" ref="B586:C586" si="559">+B504</f>
        <v>Chemical Tanker</v>
      </c>
      <c r="C586" s="84" t="str">
        <f t="shared" si="559"/>
        <v>(DWT) 0 - 4,999</v>
      </c>
    </row>
    <row r="587" spans="2:39" ht="14.25" customHeight="1" outlineLevel="1" x14ac:dyDescent="0.25">
      <c r="B587" s="84" t="str">
        <f t="shared" ref="B587:C587" si="560">+B505</f>
        <v>Chemical Tanker</v>
      </c>
      <c r="C587" s="84" t="str">
        <f t="shared" si="560"/>
        <v>(DWT) 5,000 - 9,999</v>
      </c>
    </row>
    <row r="588" spans="2:39" ht="14.25" customHeight="1" outlineLevel="1" x14ac:dyDescent="0.25">
      <c r="B588" s="84" t="str">
        <f t="shared" ref="B588:C588" si="561">+B506</f>
        <v>Chemical Tanker</v>
      </c>
      <c r="C588" s="84" t="str">
        <f t="shared" si="561"/>
        <v>(DWT) 10,000 - 19,999</v>
      </c>
    </row>
    <row r="589" spans="2:39" ht="14.25" customHeight="1" outlineLevel="1" x14ac:dyDescent="0.25">
      <c r="B589" s="84" t="str">
        <f t="shared" ref="B589:C589" si="562">+B507</f>
        <v>Chemical Tanker</v>
      </c>
      <c r="C589" s="84" t="str">
        <f t="shared" si="562"/>
        <v>(DWT) 20,000 - 39,999</v>
      </c>
    </row>
    <row r="590" spans="2:39" ht="14.25" customHeight="1" outlineLevel="1" x14ac:dyDescent="0.25">
      <c r="B590" s="84" t="str">
        <f t="shared" ref="B590:C590" si="563">+B508</f>
        <v>Chemical Tanker</v>
      </c>
      <c r="C590" s="84" t="str">
        <f t="shared" si="563"/>
        <v>(DWT) &gt;40,000</v>
      </c>
    </row>
    <row r="591" spans="2:39" ht="14.25" customHeight="1" outlineLevel="1" x14ac:dyDescent="0.25">
      <c r="B591" s="84" t="str">
        <f t="shared" ref="B591:C591" si="564">+B509</f>
        <v>Container</v>
      </c>
      <c r="C591" s="84" t="str">
        <f t="shared" si="564"/>
        <v>(TEU) 0 - 999</v>
      </c>
    </row>
    <row r="592" spans="2:39" ht="14.25" customHeight="1" outlineLevel="1" x14ac:dyDescent="0.25">
      <c r="B592" s="84" t="str">
        <f t="shared" ref="B592:C592" si="565">+B510</f>
        <v>Container</v>
      </c>
      <c r="C592" s="84" t="str">
        <f t="shared" si="565"/>
        <v>(TEU) 1,000 - 1,999</v>
      </c>
    </row>
    <row r="593" spans="2:3" ht="14.25" customHeight="1" outlineLevel="1" x14ac:dyDescent="0.25">
      <c r="B593" s="84" t="str">
        <f t="shared" ref="B593:C593" si="566">+B511</f>
        <v>Container</v>
      </c>
      <c r="C593" s="84" t="str">
        <f t="shared" si="566"/>
        <v>(TEU) 2,000 - 2,999</v>
      </c>
    </row>
    <row r="594" spans="2:3" ht="14.25" customHeight="1" outlineLevel="1" x14ac:dyDescent="0.25">
      <c r="B594" s="84" t="str">
        <f t="shared" ref="B594:C594" si="567">+B512</f>
        <v>Container</v>
      </c>
      <c r="C594" s="84" t="str">
        <f t="shared" si="567"/>
        <v>(TEU) 3,000 - 4,999</v>
      </c>
    </row>
    <row r="595" spans="2:3" ht="14.25" customHeight="1" outlineLevel="1" x14ac:dyDescent="0.25">
      <c r="B595" s="84" t="str">
        <f t="shared" ref="B595:C595" si="568">+B513</f>
        <v>Container</v>
      </c>
      <c r="C595" s="84" t="str">
        <f t="shared" si="568"/>
        <v>(TEU) 5,000 - 7,999</v>
      </c>
    </row>
    <row r="596" spans="2:3" ht="14.25" customHeight="1" outlineLevel="1" x14ac:dyDescent="0.25">
      <c r="B596" s="84" t="str">
        <f t="shared" ref="B596:C596" si="569">+B514</f>
        <v>Container</v>
      </c>
      <c r="C596" s="84" t="str">
        <f t="shared" si="569"/>
        <v>(TEU) 8,000 - 11,999</v>
      </c>
    </row>
    <row r="597" spans="2:3" ht="14.25" customHeight="1" outlineLevel="1" x14ac:dyDescent="0.25">
      <c r="B597" s="84" t="str">
        <f t="shared" ref="B597:C597" si="570">+B515</f>
        <v>Container</v>
      </c>
      <c r="C597" s="84" t="str">
        <f t="shared" si="570"/>
        <v>(TEU) 12,000 - 14,499</v>
      </c>
    </row>
    <row r="598" spans="2:3" ht="14.25" customHeight="1" outlineLevel="1" x14ac:dyDescent="0.25">
      <c r="B598" s="84" t="str">
        <f t="shared" ref="B598:C598" si="571">+B516</f>
        <v>Container</v>
      </c>
      <c r="C598" s="84" t="str">
        <f t="shared" si="571"/>
        <v>(TEU) 14,500 - 19,999</v>
      </c>
    </row>
    <row r="599" spans="2:3" ht="14.25" customHeight="1" outlineLevel="1" x14ac:dyDescent="0.25">
      <c r="B599" s="84" t="str">
        <f t="shared" ref="B599:C599" si="572">+B517</f>
        <v>Container</v>
      </c>
      <c r="C599" s="84" t="str">
        <f t="shared" si="572"/>
        <v>(TEU) &gt;20,000</v>
      </c>
    </row>
    <row r="600" spans="2:3" ht="14.25" customHeight="1" outlineLevel="1" x14ac:dyDescent="0.25">
      <c r="B600" s="84" t="str">
        <f t="shared" ref="B600:C600" si="573">+B518</f>
        <v>General Cargo</v>
      </c>
      <c r="C600" s="84" t="str">
        <f t="shared" si="573"/>
        <v>(DWT) 0 - 4,999</v>
      </c>
    </row>
    <row r="601" spans="2:3" ht="14.25" customHeight="1" outlineLevel="1" x14ac:dyDescent="0.25">
      <c r="B601" s="84" t="str">
        <f t="shared" ref="B601:C601" si="574">+B519</f>
        <v>General Cargo</v>
      </c>
      <c r="C601" s="84" t="str">
        <f t="shared" si="574"/>
        <v>(DWT) 5,000 - 9,999</v>
      </c>
    </row>
    <row r="602" spans="2:3" ht="14.25" customHeight="1" outlineLevel="1" x14ac:dyDescent="0.25">
      <c r="B602" s="84" t="str">
        <f t="shared" ref="B602:C602" si="575">+B520</f>
        <v>General Cargo</v>
      </c>
      <c r="C602" s="84" t="str">
        <f t="shared" si="575"/>
        <v>(DWT) 10,000 - 19,999</v>
      </c>
    </row>
    <row r="603" spans="2:3" ht="14.25" customHeight="1" outlineLevel="1" x14ac:dyDescent="0.25">
      <c r="B603" s="84" t="str">
        <f t="shared" ref="B603:C603" si="576">+B521</f>
        <v>General Cargo</v>
      </c>
      <c r="C603" s="84" t="str">
        <f t="shared" si="576"/>
        <v>(DWT) &gt;20,000</v>
      </c>
    </row>
    <row r="604" spans="2:3" ht="14.25" customHeight="1" outlineLevel="1" x14ac:dyDescent="0.25">
      <c r="B604" s="84" t="str">
        <f t="shared" ref="B604:C604" si="577">+B522</f>
        <v>Liquefied Gas Tanker</v>
      </c>
      <c r="C604" s="84" t="str">
        <f t="shared" si="577"/>
        <v>(cbm) 0 - 49,999</v>
      </c>
    </row>
    <row r="605" spans="2:3" ht="14.25" customHeight="1" outlineLevel="1" x14ac:dyDescent="0.25">
      <c r="B605" s="84" t="str">
        <f t="shared" ref="B605:C605" si="578">+B523</f>
        <v>Liquefied Gas Tanker</v>
      </c>
      <c r="C605" s="84" t="str">
        <f t="shared" si="578"/>
        <v>(cbm) 50,000 - 99,999</v>
      </c>
    </row>
    <row r="606" spans="2:3" ht="14.25" customHeight="1" outlineLevel="1" x14ac:dyDescent="0.25">
      <c r="B606" s="84" t="str">
        <f t="shared" ref="B606:C606" si="579">+B524</f>
        <v>Liquefied Gas Tanker</v>
      </c>
      <c r="C606" s="84" t="str">
        <f t="shared" si="579"/>
        <v>(cbm) 100,000 - 199,999</v>
      </c>
    </row>
    <row r="607" spans="2:3" ht="14.25" customHeight="1" outlineLevel="1" x14ac:dyDescent="0.25">
      <c r="B607" s="84" t="str">
        <f t="shared" ref="B607:C607" si="580">+B525</f>
        <v>Liquefied Gas Tanker</v>
      </c>
      <c r="C607" s="84" t="str">
        <f t="shared" si="580"/>
        <v>(cbm) &gt;200,000</v>
      </c>
    </row>
    <row r="608" spans="2:3" ht="14.25" customHeight="1" outlineLevel="1" x14ac:dyDescent="0.25">
      <c r="B608" s="84" t="str">
        <f t="shared" ref="B608:C608" si="581">+B526</f>
        <v>Oil Tanker</v>
      </c>
      <c r="C608" s="84" t="str">
        <f t="shared" si="581"/>
        <v>(DWT) 0 - 4,999</v>
      </c>
    </row>
    <row r="609" spans="2:3" ht="14.25" customHeight="1" outlineLevel="1" x14ac:dyDescent="0.25">
      <c r="B609" s="84" t="str">
        <f t="shared" ref="B609:C609" si="582">+B527</f>
        <v>Oil Tanker</v>
      </c>
      <c r="C609" s="84" t="str">
        <f t="shared" si="582"/>
        <v>(DWT) 5,000 - 9,999</v>
      </c>
    </row>
    <row r="610" spans="2:3" ht="14.25" customHeight="1" outlineLevel="1" x14ac:dyDescent="0.25">
      <c r="B610" s="84" t="str">
        <f t="shared" ref="B610:C610" si="583">+B528</f>
        <v>Oil Tanker</v>
      </c>
      <c r="C610" s="84" t="str">
        <f t="shared" si="583"/>
        <v>(DWT) 10,000 - 19,999</v>
      </c>
    </row>
    <row r="611" spans="2:3" ht="14.25" customHeight="1" outlineLevel="1" x14ac:dyDescent="0.25">
      <c r="B611" s="84" t="str">
        <f t="shared" ref="B611:C611" si="584">+B529</f>
        <v>Oil Tanker</v>
      </c>
      <c r="C611" s="84" t="str">
        <f t="shared" si="584"/>
        <v>(DWT) 20,000 - 59,999</v>
      </c>
    </row>
    <row r="612" spans="2:3" ht="14.25" customHeight="1" outlineLevel="1" x14ac:dyDescent="0.25">
      <c r="B612" s="84" t="str">
        <f t="shared" ref="B612:C612" si="585">+B530</f>
        <v>Oil Tanker</v>
      </c>
      <c r="C612" s="84" t="str">
        <f t="shared" si="585"/>
        <v>(DWT) 60,000 - 79,999</v>
      </c>
    </row>
    <row r="613" spans="2:3" ht="14.25" customHeight="1" outlineLevel="1" x14ac:dyDescent="0.25">
      <c r="B613" s="84" t="str">
        <f t="shared" ref="B613:C613" si="586">+B531</f>
        <v>Oil Tanker</v>
      </c>
      <c r="C613" s="84" t="str">
        <f t="shared" si="586"/>
        <v>(DWT) 80,000 - 119,999</v>
      </c>
    </row>
    <row r="614" spans="2:3" ht="14.25" customHeight="1" outlineLevel="1" x14ac:dyDescent="0.25">
      <c r="B614" s="84" t="str">
        <f t="shared" ref="B614:C614" si="587">+B532</f>
        <v>Oil Tanker</v>
      </c>
      <c r="C614" s="84" t="str">
        <f t="shared" si="587"/>
        <v>(DWT) 120,000 - 199,999</v>
      </c>
    </row>
    <row r="615" spans="2:3" ht="14.25" customHeight="1" outlineLevel="1" x14ac:dyDescent="0.25">
      <c r="B615" s="84" t="str">
        <f t="shared" ref="B615:C615" si="588">+B533</f>
        <v>Oil Tanker</v>
      </c>
      <c r="C615" s="84" t="str">
        <f t="shared" si="588"/>
        <v>(DWT) &gt;200,000</v>
      </c>
    </row>
    <row r="616" spans="2:3" ht="14.25" customHeight="1" outlineLevel="1" x14ac:dyDescent="0.25">
      <c r="B616" s="84" t="str">
        <f t="shared" ref="B616:C616" si="589">+B534</f>
        <v>Other Liquids Tankers</v>
      </c>
      <c r="C616" s="84" t="str">
        <f t="shared" si="589"/>
        <v>(DWT) 0 - 999</v>
      </c>
    </row>
    <row r="617" spans="2:3" ht="14.25" customHeight="1" outlineLevel="1" x14ac:dyDescent="0.25">
      <c r="B617" s="84" t="str">
        <f t="shared" ref="B617:C617" si="590">+B535</f>
        <v>Other Liquids Tankers</v>
      </c>
      <c r="C617" s="84" t="str">
        <f t="shared" si="590"/>
        <v>(DWT) &gt;1,000</v>
      </c>
    </row>
    <row r="618" spans="2:3" ht="14.25" customHeight="1" outlineLevel="1" x14ac:dyDescent="0.25">
      <c r="B618" s="84" t="str">
        <f t="shared" ref="B618:C618" si="591">+B536</f>
        <v>Ferry Passenger Only</v>
      </c>
      <c r="C618" s="84" t="str">
        <f t="shared" si="591"/>
        <v>(GT) 0 - 299</v>
      </c>
    </row>
    <row r="619" spans="2:3" ht="14.25" customHeight="1" outlineLevel="1" x14ac:dyDescent="0.25">
      <c r="B619" s="84" t="str">
        <f t="shared" ref="B619:C619" si="592">+B537</f>
        <v>Ferry Passenger Only</v>
      </c>
      <c r="C619" s="84" t="str">
        <f t="shared" si="592"/>
        <v>(GT) 300 - 999</v>
      </c>
    </row>
    <row r="620" spans="2:3" ht="14.25" customHeight="1" outlineLevel="1" x14ac:dyDescent="0.25">
      <c r="B620" s="84" t="str">
        <f t="shared" ref="B620:C620" si="593">+B538</f>
        <v>Ferry Passenger Only</v>
      </c>
      <c r="C620" s="84" t="str">
        <f t="shared" si="593"/>
        <v>(GT) 1,000 - 1,999</v>
      </c>
    </row>
    <row r="621" spans="2:3" ht="14.25" customHeight="1" outlineLevel="1" x14ac:dyDescent="0.25">
      <c r="B621" s="84" t="str">
        <f t="shared" ref="B621:C621" si="594">+B539</f>
        <v>Ferry Passenger Only</v>
      </c>
      <c r="C621" s="84" t="str">
        <f t="shared" si="594"/>
        <v>(GT) &gt;2,000</v>
      </c>
    </row>
    <row r="622" spans="2:3" ht="14.25" customHeight="1" outlineLevel="1" x14ac:dyDescent="0.25">
      <c r="B622" s="84" t="str">
        <f t="shared" ref="B622:C622" si="595">+B540</f>
        <v>Cruise</v>
      </c>
      <c r="C622" s="84" t="str">
        <f t="shared" si="595"/>
        <v>(GT) 0 - 1 999</v>
      </c>
    </row>
    <row r="623" spans="2:3" ht="14.25" customHeight="1" outlineLevel="1" x14ac:dyDescent="0.25">
      <c r="B623" s="84" t="str">
        <f t="shared" ref="B623:C623" si="596">+B541</f>
        <v>Cruise</v>
      </c>
      <c r="C623" s="84" t="str">
        <f t="shared" si="596"/>
        <v>(GT) 2,000 - 9,999</v>
      </c>
    </row>
    <row r="624" spans="2:3" ht="14.25" customHeight="1" outlineLevel="1" x14ac:dyDescent="0.25">
      <c r="B624" s="84" t="str">
        <f t="shared" ref="B624:C624" si="597">+B542</f>
        <v>Cruise</v>
      </c>
      <c r="C624" s="84" t="str">
        <f t="shared" si="597"/>
        <v>(GT) 10,000 - 59,999</v>
      </c>
    </row>
    <row r="625" spans="2:3" ht="14.25" customHeight="1" outlineLevel="1" x14ac:dyDescent="0.25">
      <c r="B625" s="84" t="str">
        <f t="shared" ref="B625:C625" si="598">+B543</f>
        <v>Cruise</v>
      </c>
      <c r="C625" s="84" t="str">
        <f t="shared" si="598"/>
        <v>(GT) 60,000 - 99,999</v>
      </c>
    </row>
    <row r="626" spans="2:3" ht="14.25" customHeight="1" outlineLevel="1" x14ac:dyDescent="0.25">
      <c r="B626" s="84" t="str">
        <f t="shared" ref="B626:C626" si="599">+B544</f>
        <v>Cruise</v>
      </c>
      <c r="C626" s="84" t="str">
        <f t="shared" si="599"/>
        <v>(GT) 100,000 - 149,999</v>
      </c>
    </row>
    <row r="627" spans="2:3" ht="14.25" customHeight="1" outlineLevel="1" x14ac:dyDescent="0.25">
      <c r="B627" s="84" t="str">
        <f t="shared" ref="B627:C627" si="600">+B545</f>
        <v>Cruise</v>
      </c>
      <c r="C627" s="84" t="str">
        <f t="shared" si="600"/>
        <v>(GT) &gt;150,000</v>
      </c>
    </row>
    <row r="628" spans="2:3" ht="14.25" customHeight="1" outlineLevel="1" x14ac:dyDescent="0.25">
      <c r="B628" s="84" t="str">
        <f t="shared" ref="B628:C628" si="601">+B546</f>
        <v>Ferry RoRo and Passenger</v>
      </c>
      <c r="C628" s="84" t="str">
        <f t="shared" si="601"/>
        <v>(GT) 0 - 1,999</v>
      </c>
    </row>
    <row r="629" spans="2:3" ht="14.25" customHeight="1" outlineLevel="1" x14ac:dyDescent="0.25">
      <c r="B629" s="84" t="str">
        <f t="shared" ref="B629:C629" si="602">+B547</f>
        <v>Ferry RoRo and Passenger</v>
      </c>
      <c r="C629" s="84" t="str">
        <f t="shared" si="602"/>
        <v>(GT) 2,000 - 4,999</v>
      </c>
    </row>
    <row r="630" spans="2:3" ht="14.25" customHeight="1" outlineLevel="1" x14ac:dyDescent="0.25">
      <c r="B630" s="84" t="str">
        <f t="shared" ref="B630:C630" si="603">+B548</f>
        <v>Ferry RoRo and Passenger</v>
      </c>
      <c r="C630" s="84" t="str">
        <f t="shared" si="603"/>
        <v>(GT) 5,000 - 9,999</v>
      </c>
    </row>
    <row r="631" spans="2:3" ht="14.25" customHeight="1" outlineLevel="1" x14ac:dyDescent="0.25">
      <c r="B631" s="84" t="str">
        <f t="shared" ref="B631:C631" si="604">+B549</f>
        <v>Ferry RoRo and Passenger</v>
      </c>
      <c r="C631" s="84" t="str">
        <f t="shared" si="604"/>
        <v>(GT) 10,000 - 19,999</v>
      </c>
    </row>
    <row r="632" spans="2:3" ht="14.25" customHeight="1" outlineLevel="1" x14ac:dyDescent="0.25">
      <c r="B632" s="84" t="str">
        <f t="shared" ref="B632:C632" si="605">+B550</f>
        <v>Ferry RoRo and Passenger</v>
      </c>
      <c r="C632" s="84" t="str">
        <f t="shared" si="605"/>
        <v>(GT) &gt;20,000</v>
      </c>
    </row>
    <row r="633" spans="2:3" ht="14.25" customHeight="1" outlineLevel="1" x14ac:dyDescent="0.25">
      <c r="B633" s="84" t="str">
        <f t="shared" ref="B633:C633" si="606">+B551</f>
        <v>Refrigerated Bulk</v>
      </c>
      <c r="C633" s="84" t="str">
        <f t="shared" si="606"/>
        <v>(DWT) 0 - 1,999</v>
      </c>
    </row>
    <row r="634" spans="2:3" ht="14.25" customHeight="1" outlineLevel="1" x14ac:dyDescent="0.25">
      <c r="B634" s="84" t="str">
        <f t="shared" ref="B634:C634" si="607">+B552</f>
        <v>Refrigerated Bulk</v>
      </c>
      <c r="C634" s="84" t="str">
        <f t="shared" si="607"/>
        <v>(DWT) 2,000 - 5,999</v>
      </c>
    </row>
    <row r="635" spans="2:3" ht="14.25" customHeight="1" outlineLevel="1" x14ac:dyDescent="0.25">
      <c r="B635" s="84" t="str">
        <f t="shared" ref="B635:C635" si="608">+B553</f>
        <v>Refrigerated Bulk</v>
      </c>
      <c r="C635" s="84" t="str">
        <f t="shared" si="608"/>
        <v>(DWT) 6,000 - 9,999</v>
      </c>
    </row>
    <row r="636" spans="2:3" ht="14.25" customHeight="1" outlineLevel="1" x14ac:dyDescent="0.25">
      <c r="B636" s="84" t="str">
        <f t="shared" ref="B636:C636" si="609">+B554</f>
        <v>Refrigerated Bulk</v>
      </c>
      <c r="C636" s="84" t="str">
        <f t="shared" si="609"/>
        <v>(DWT) &gt;10,000</v>
      </c>
    </row>
    <row r="637" spans="2:3" ht="14.25" customHeight="1" outlineLevel="1" x14ac:dyDescent="0.25">
      <c r="B637" s="84" t="str">
        <f t="shared" ref="B637:C637" si="610">+B555</f>
        <v>RoRo</v>
      </c>
      <c r="C637" s="84" t="str">
        <f t="shared" si="610"/>
        <v>(DWT) 0 - 4,999</v>
      </c>
    </row>
    <row r="638" spans="2:3" ht="14.25" customHeight="1" outlineLevel="1" x14ac:dyDescent="0.25">
      <c r="B638" s="84" t="str">
        <f t="shared" ref="B638:C638" si="611">+B556</f>
        <v>RoRo</v>
      </c>
      <c r="C638" s="84" t="str">
        <f t="shared" si="611"/>
        <v>(DWT) 5,000 - 9,999</v>
      </c>
    </row>
    <row r="639" spans="2:3" ht="14.25" customHeight="1" outlineLevel="1" x14ac:dyDescent="0.25">
      <c r="B639" s="84" t="str">
        <f t="shared" ref="B639:C639" si="612">+B557</f>
        <v>RoRo</v>
      </c>
      <c r="C639" s="84" t="str">
        <f t="shared" si="612"/>
        <v>(DWT) 10,000 - 14,999</v>
      </c>
    </row>
    <row r="640" spans="2:3" ht="14.25" customHeight="1" outlineLevel="1" x14ac:dyDescent="0.25">
      <c r="B640" s="84" t="str">
        <f t="shared" ref="B640:C640" si="613">+B558</f>
        <v>RoRo</v>
      </c>
      <c r="C640" s="84" t="str">
        <f t="shared" si="613"/>
        <v>(DWT) &gt;15,000</v>
      </c>
    </row>
    <row r="641" spans="2:3" ht="14.25" customHeight="1" outlineLevel="1" x14ac:dyDescent="0.25">
      <c r="B641" s="84" t="str">
        <f t="shared" ref="B641:C641" si="614">+B559</f>
        <v>Vehicle Carrier</v>
      </c>
      <c r="C641" s="84" t="str">
        <f t="shared" si="614"/>
        <v>(GT) 0 - 29,999</v>
      </c>
    </row>
    <row r="642" spans="2:3" ht="14.25" customHeight="1" outlineLevel="1" x14ac:dyDescent="0.25">
      <c r="B642" s="84" t="str">
        <f t="shared" ref="B642:C642" si="615">+B560</f>
        <v>Vehicle Carrier</v>
      </c>
      <c r="C642" s="84" t="str">
        <f t="shared" si="615"/>
        <v>(GT) 30,000 - 49,999</v>
      </c>
    </row>
    <row r="643" spans="2:3" ht="14.25" customHeight="1" outlineLevel="1" x14ac:dyDescent="0.25">
      <c r="B643" s="84" t="str">
        <f t="shared" ref="B643:C643" si="616">+B561</f>
        <v>Vehicle Carrier</v>
      </c>
      <c r="C643" s="84" t="str">
        <f t="shared" si="616"/>
        <v>(GT) &gt;50,000</v>
      </c>
    </row>
    <row r="644" spans="2:3" ht="14.25" customHeight="1" outlineLevel="1" x14ac:dyDescent="0.25">
      <c r="B644" s="84" t="str">
        <f t="shared" ref="B644:C644" si="617">+B562</f>
        <v>Offshore</v>
      </c>
      <c r="C644" s="84" t="str">
        <f t="shared" si="617"/>
        <v>(GT) 0-+</v>
      </c>
    </row>
    <row r="645" spans="2:3" ht="14.25" customHeight="1" outlineLevel="1" x14ac:dyDescent="0.25">
      <c r="B645" s="84" t="str">
        <f t="shared" ref="B645:C645" si="618">+B563</f>
        <v>Bulk Carrier</v>
      </c>
      <c r="C645" s="84" t="str">
        <f t="shared" si="618"/>
        <v>Default</v>
      </c>
    </row>
    <row r="646" spans="2:3" ht="14.25" customHeight="1" outlineLevel="1" x14ac:dyDescent="0.25">
      <c r="B646" s="84" t="str">
        <f t="shared" ref="B646:C646" si="619">+B564</f>
        <v>Chemical Tanker</v>
      </c>
      <c r="C646" s="84" t="str">
        <f t="shared" si="619"/>
        <v>Default</v>
      </c>
    </row>
    <row r="647" spans="2:3" ht="14.25" customHeight="1" outlineLevel="1" x14ac:dyDescent="0.25">
      <c r="B647" s="84" t="str">
        <f t="shared" ref="B647:C647" si="620">+B565</f>
        <v>Container</v>
      </c>
      <c r="C647" s="84" t="str">
        <f t="shared" si="620"/>
        <v>Default</v>
      </c>
    </row>
    <row r="648" spans="2:3" ht="14.25" customHeight="1" outlineLevel="1" x14ac:dyDescent="0.25">
      <c r="B648" s="84" t="str">
        <f t="shared" ref="B648:C648" si="621">+B566</f>
        <v>General Cargo</v>
      </c>
      <c r="C648" s="84" t="str">
        <f t="shared" si="621"/>
        <v>Default</v>
      </c>
    </row>
    <row r="649" spans="2:3" ht="14.25" customHeight="1" outlineLevel="1" x14ac:dyDescent="0.25">
      <c r="B649" s="84" t="str">
        <f t="shared" ref="B649:C649" si="622">+B567</f>
        <v>Liquefied Gas Tanker</v>
      </c>
      <c r="C649" s="84" t="str">
        <f t="shared" si="622"/>
        <v>Default</v>
      </c>
    </row>
    <row r="650" spans="2:3" ht="14.25" customHeight="1" outlineLevel="1" x14ac:dyDescent="0.25">
      <c r="B650" s="84" t="str">
        <f t="shared" ref="B650:C650" si="623">+B568</f>
        <v>Oil Tanker</v>
      </c>
      <c r="C650" s="84" t="str">
        <f t="shared" si="623"/>
        <v>Default</v>
      </c>
    </row>
    <row r="651" spans="2:3" ht="14.25" customHeight="1" outlineLevel="1" x14ac:dyDescent="0.25">
      <c r="B651" s="84" t="str">
        <f t="shared" ref="B651:C651" si="624">+B569</f>
        <v>Other Liquids Tankers</v>
      </c>
      <c r="C651" s="84" t="str">
        <f t="shared" si="624"/>
        <v>Default</v>
      </c>
    </row>
    <row r="652" spans="2:3" ht="14.25" customHeight="1" outlineLevel="1" x14ac:dyDescent="0.25">
      <c r="B652" s="84" t="str">
        <f t="shared" ref="B652:C652" si="625">+B570</f>
        <v>Ferry Passenger Only</v>
      </c>
      <c r="C652" s="84" t="str">
        <f t="shared" si="625"/>
        <v>Default</v>
      </c>
    </row>
    <row r="653" spans="2:3" ht="14.25" customHeight="1" outlineLevel="1" x14ac:dyDescent="0.25">
      <c r="B653" s="84" t="str">
        <f t="shared" ref="B653:C653" si="626">+B571</f>
        <v>Cruise</v>
      </c>
      <c r="C653" s="84" t="str">
        <f t="shared" si="626"/>
        <v>Default</v>
      </c>
    </row>
    <row r="654" spans="2:3" ht="14.25" customHeight="1" outlineLevel="1" x14ac:dyDescent="0.25">
      <c r="B654" s="84" t="str">
        <f t="shared" ref="B654:C654" si="627">+B572</f>
        <v>Ferry RoRo and Passenger</v>
      </c>
      <c r="C654" s="84" t="str">
        <f t="shared" si="627"/>
        <v>Default</v>
      </c>
    </row>
    <row r="655" spans="2:3" ht="14.25" customHeight="1" outlineLevel="1" x14ac:dyDescent="0.25">
      <c r="B655" s="84" t="str">
        <f t="shared" ref="B655:C655" si="628">+B573</f>
        <v>Refrigerated Bulk</v>
      </c>
      <c r="C655" s="84" t="str">
        <f t="shared" si="628"/>
        <v>Default</v>
      </c>
    </row>
    <row r="656" spans="2:3" ht="14.25" customHeight="1" outlineLevel="1" x14ac:dyDescent="0.25">
      <c r="B656" s="84" t="str">
        <f t="shared" ref="B656:C656" si="629">+B574</f>
        <v>RoRo</v>
      </c>
      <c r="C656" s="84" t="str">
        <f t="shared" si="629"/>
        <v>Default</v>
      </c>
    </row>
    <row r="657" spans="2:3" ht="14.25" customHeight="1" outlineLevel="1" x14ac:dyDescent="0.25">
      <c r="B657" s="84" t="str">
        <f t="shared" ref="B657:C657" si="630">+B575</f>
        <v>Vehicle Carrier</v>
      </c>
      <c r="C657" s="84" t="str">
        <f t="shared" si="630"/>
        <v>Default</v>
      </c>
    </row>
    <row r="658" spans="2:3" ht="14.25" customHeight="1" outlineLevel="1" x14ac:dyDescent="0.25">
      <c r="B658" s="84" t="str">
        <f t="shared" ref="B658:C658" si="631">+B576</f>
        <v>Offshore</v>
      </c>
      <c r="C658" s="84" t="str">
        <f t="shared" si="631"/>
        <v>Default</v>
      </c>
    </row>
    <row r="659" spans="2:3" ht="14.25" customHeight="1" x14ac:dyDescent="0.25"/>
    <row r="660" spans="2:3" ht="14.25" customHeight="1" x14ac:dyDescent="0.25"/>
    <row r="661" spans="2:3" ht="14.25" customHeight="1" x14ac:dyDescent="0.25"/>
    <row r="662" spans="2:3" ht="14.25" customHeight="1" x14ac:dyDescent="0.25"/>
    <row r="663" spans="2:3" ht="14.25" customHeight="1" x14ac:dyDescent="0.25"/>
    <row r="664" spans="2:3" ht="14.25" customHeight="1" x14ac:dyDescent="0.25"/>
    <row r="665" spans="2:3" ht="14.25" customHeight="1" x14ac:dyDescent="0.25"/>
    <row r="666" spans="2:3" ht="14.25" customHeight="1" x14ac:dyDescent="0.25"/>
    <row r="667" spans="2:3" ht="14.25" customHeight="1" x14ac:dyDescent="0.25"/>
    <row r="668" spans="2:3" ht="14.25" customHeight="1" x14ac:dyDescent="0.25"/>
    <row r="669" spans="2:3" ht="14.25" customHeight="1" x14ac:dyDescent="0.25"/>
    <row r="670" spans="2:3" ht="14.25" customHeight="1" x14ac:dyDescent="0.25"/>
    <row r="671" spans="2:3" ht="14.25" customHeight="1" x14ac:dyDescent="0.25"/>
    <row r="672" spans="2:3"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dimension ref="B1:G1000"/>
  <sheetViews>
    <sheetView topLeftCell="A29" workbookViewId="0">
      <selection activeCell="B41" sqref="B41"/>
    </sheetView>
  </sheetViews>
  <sheetFormatPr defaultColWidth="14.42578125" defaultRowHeight="15" customHeight="1" x14ac:dyDescent="0.25"/>
  <cols>
    <col min="1" max="1" width="8.7109375" customWidth="1"/>
    <col min="2" max="2" width="25.28515625" customWidth="1"/>
    <col min="3" max="3" width="25" customWidth="1"/>
    <col min="4" max="4" width="18" customWidth="1"/>
    <col min="5" max="5" width="26.7109375" customWidth="1"/>
    <col min="6" max="6" width="19.28515625" customWidth="1"/>
    <col min="7" max="7" width="20" customWidth="1"/>
    <col min="8" max="26" width="8.7109375" customWidth="1"/>
  </cols>
  <sheetData>
    <row r="1" spans="2:7" ht="14.25" customHeight="1" x14ac:dyDescent="0.25">
      <c r="B1" s="1" t="s">
        <v>0</v>
      </c>
    </row>
    <row r="2" spans="2:7" ht="14.25" customHeight="1" x14ac:dyDescent="0.25">
      <c r="B2" s="2" t="s">
        <v>1</v>
      </c>
      <c r="C2" s="3" t="s">
        <v>2</v>
      </c>
      <c r="D2" s="3" t="s">
        <v>3</v>
      </c>
      <c r="E2" s="3" t="s">
        <v>4</v>
      </c>
      <c r="F2" s="3" t="s">
        <v>5</v>
      </c>
    </row>
    <row r="3" spans="2:7" ht="14.25" customHeight="1" x14ac:dyDescent="0.25">
      <c r="B3" s="1" t="s">
        <v>6</v>
      </c>
      <c r="C3" s="1" t="s">
        <v>7</v>
      </c>
      <c r="D3" s="1" t="s">
        <v>8</v>
      </c>
      <c r="E3" s="1" t="s">
        <v>9</v>
      </c>
      <c r="F3" s="1" t="s">
        <v>10</v>
      </c>
      <c r="G3" s="1"/>
    </row>
    <row r="4" spans="2:7" ht="14.25" customHeight="1" x14ac:dyDescent="0.25">
      <c r="B4" s="1" t="s">
        <v>6</v>
      </c>
      <c r="C4" s="1" t="s">
        <v>354</v>
      </c>
      <c r="D4" s="1" t="s">
        <v>8</v>
      </c>
      <c r="E4" s="1" t="s">
        <v>9</v>
      </c>
      <c r="F4" s="1" t="s">
        <v>10</v>
      </c>
      <c r="G4" s="1"/>
    </row>
    <row r="5" spans="2:7" ht="14.25" customHeight="1" x14ac:dyDescent="0.25">
      <c r="B5" s="1" t="s">
        <v>6</v>
      </c>
      <c r="C5" s="1" t="s">
        <v>11</v>
      </c>
      <c r="D5" s="1" t="s">
        <v>8</v>
      </c>
      <c r="E5" s="1" t="s">
        <v>9</v>
      </c>
      <c r="F5" s="1" t="s">
        <v>10</v>
      </c>
      <c r="G5" s="1"/>
    </row>
    <row r="6" spans="2:7" ht="14.25" customHeight="1" x14ac:dyDescent="0.25">
      <c r="B6" s="1" t="s">
        <v>6</v>
      </c>
      <c r="C6" s="1" t="s">
        <v>12</v>
      </c>
      <c r="D6" s="1" t="s">
        <v>8</v>
      </c>
      <c r="E6" s="1" t="s">
        <v>9</v>
      </c>
      <c r="F6" s="1" t="s">
        <v>10</v>
      </c>
      <c r="G6" s="1"/>
    </row>
    <row r="7" spans="2:7" ht="14.25" customHeight="1" x14ac:dyDescent="0.25">
      <c r="B7" s="1" t="s">
        <v>6</v>
      </c>
      <c r="C7" s="1" t="s">
        <v>13</v>
      </c>
      <c r="D7" s="1" t="s">
        <v>8</v>
      </c>
      <c r="E7" s="1" t="s">
        <v>9</v>
      </c>
      <c r="F7" s="1" t="s">
        <v>10</v>
      </c>
      <c r="G7" s="1"/>
    </row>
    <row r="8" spans="2:7" ht="14.25" customHeight="1" x14ac:dyDescent="0.25">
      <c r="B8" s="1" t="s">
        <v>6</v>
      </c>
      <c r="C8" s="1" t="s">
        <v>14</v>
      </c>
      <c r="D8" s="1" t="s">
        <v>8</v>
      </c>
      <c r="E8" s="1" t="s">
        <v>9</v>
      </c>
      <c r="F8" s="1" t="s">
        <v>10</v>
      </c>
      <c r="G8" s="1"/>
    </row>
    <row r="9" spans="2:7" ht="14.25" customHeight="1" x14ac:dyDescent="0.25">
      <c r="B9" s="1" t="s">
        <v>15</v>
      </c>
      <c r="C9" s="1" t="s">
        <v>16</v>
      </c>
      <c r="D9" s="1" t="s">
        <v>8</v>
      </c>
      <c r="E9" s="1" t="s">
        <v>9</v>
      </c>
      <c r="F9" s="1" t="s">
        <v>10</v>
      </c>
      <c r="G9" s="1"/>
    </row>
    <row r="10" spans="2:7" ht="14.25" customHeight="1" x14ac:dyDescent="0.25">
      <c r="B10" s="1" t="s">
        <v>15</v>
      </c>
      <c r="C10" s="1" t="s">
        <v>17</v>
      </c>
      <c r="D10" s="1" t="s">
        <v>8</v>
      </c>
      <c r="E10" s="1" t="s">
        <v>9</v>
      </c>
      <c r="F10" s="1" t="s">
        <v>10</v>
      </c>
      <c r="G10" s="1"/>
    </row>
    <row r="11" spans="2:7" ht="14.25" customHeight="1" x14ac:dyDescent="0.25">
      <c r="B11" s="1" t="s">
        <v>15</v>
      </c>
      <c r="C11" s="1" t="s">
        <v>18</v>
      </c>
      <c r="D11" s="1" t="s">
        <v>8</v>
      </c>
      <c r="E11" s="1" t="s">
        <v>9</v>
      </c>
      <c r="F11" s="1" t="s">
        <v>10</v>
      </c>
      <c r="G11" s="1"/>
    </row>
    <row r="12" spans="2:7" ht="14.25" customHeight="1" x14ac:dyDescent="0.25">
      <c r="B12" s="1" t="s">
        <v>15</v>
      </c>
      <c r="C12" s="1" t="s">
        <v>19</v>
      </c>
      <c r="D12" s="1" t="s">
        <v>8</v>
      </c>
      <c r="E12" s="1" t="s">
        <v>9</v>
      </c>
      <c r="F12" s="1" t="s">
        <v>10</v>
      </c>
      <c r="G12" s="1"/>
    </row>
    <row r="13" spans="2:7" ht="14.25" customHeight="1" x14ac:dyDescent="0.25">
      <c r="B13" s="1" t="s">
        <v>15</v>
      </c>
      <c r="C13" s="1" t="s">
        <v>20</v>
      </c>
      <c r="D13" s="1" t="s">
        <v>8</v>
      </c>
      <c r="E13" s="1" t="s">
        <v>9</v>
      </c>
      <c r="F13" s="1" t="s">
        <v>10</v>
      </c>
      <c r="G13" s="1"/>
    </row>
    <row r="14" spans="2:7" ht="14.25" customHeight="1" x14ac:dyDescent="0.25">
      <c r="B14" s="1" t="s">
        <v>21</v>
      </c>
      <c r="C14" s="1" t="s">
        <v>22</v>
      </c>
      <c r="D14" s="1" t="s">
        <v>8</v>
      </c>
      <c r="E14" s="1" t="s">
        <v>9</v>
      </c>
      <c r="F14" s="1" t="s">
        <v>10</v>
      </c>
      <c r="G14" s="1"/>
    </row>
    <row r="15" spans="2:7" ht="14.25" customHeight="1" x14ac:dyDescent="0.25">
      <c r="B15" s="1" t="s">
        <v>21</v>
      </c>
      <c r="C15" s="1" t="s">
        <v>23</v>
      </c>
      <c r="D15" s="1" t="s">
        <v>8</v>
      </c>
      <c r="E15" s="1" t="s">
        <v>9</v>
      </c>
      <c r="F15" s="1" t="s">
        <v>10</v>
      </c>
      <c r="G15" s="1"/>
    </row>
    <row r="16" spans="2:7" ht="14.25" customHeight="1" x14ac:dyDescent="0.25">
      <c r="B16" s="1" t="s">
        <v>21</v>
      </c>
      <c r="C16" s="1" t="s">
        <v>24</v>
      </c>
      <c r="D16" s="1" t="s">
        <v>8</v>
      </c>
      <c r="E16" s="1" t="s">
        <v>9</v>
      </c>
      <c r="F16" s="1" t="s">
        <v>10</v>
      </c>
      <c r="G16" s="1"/>
    </row>
    <row r="17" spans="2:7" ht="14.25" customHeight="1" x14ac:dyDescent="0.25">
      <c r="B17" s="1" t="s">
        <v>21</v>
      </c>
      <c r="C17" s="1" t="s">
        <v>25</v>
      </c>
      <c r="D17" s="1" t="s">
        <v>8</v>
      </c>
      <c r="E17" s="1" t="s">
        <v>9</v>
      </c>
      <c r="F17" s="1" t="s">
        <v>10</v>
      </c>
      <c r="G17" s="1"/>
    </row>
    <row r="18" spans="2:7" ht="14.25" customHeight="1" x14ac:dyDescent="0.25">
      <c r="B18" s="1" t="s">
        <v>21</v>
      </c>
      <c r="C18" s="1" t="s">
        <v>26</v>
      </c>
      <c r="D18" s="1" t="s">
        <v>8</v>
      </c>
      <c r="E18" s="1" t="s">
        <v>9</v>
      </c>
      <c r="F18" s="1" t="s">
        <v>10</v>
      </c>
      <c r="G18" s="1"/>
    </row>
    <row r="19" spans="2:7" ht="14.25" customHeight="1" x14ac:dyDescent="0.25">
      <c r="B19" s="1" t="s">
        <v>21</v>
      </c>
      <c r="C19" s="1" t="s">
        <v>27</v>
      </c>
      <c r="D19" s="1" t="s">
        <v>8</v>
      </c>
      <c r="E19" s="1" t="s">
        <v>9</v>
      </c>
      <c r="F19" s="1" t="s">
        <v>10</v>
      </c>
      <c r="G19" s="1"/>
    </row>
    <row r="20" spans="2:7" ht="14.25" customHeight="1" x14ac:dyDescent="0.25">
      <c r="B20" s="1" t="s">
        <v>21</v>
      </c>
      <c r="C20" s="1" t="s">
        <v>28</v>
      </c>
      <c r="D20" s="1" t="s">
        <v>8</v>
      </c>
      <c r="E20" s="1" t="s">
        <v>9</v>
      </c>
      <c r="F20" s="1" t="s">
        <v>10</v>
      </c>
      <c r="G20" s="1"/>
    </row>
    <row r="21" spans="2:7" ht="14.25" customHeight="1" x14ac:dyDescent="0.25">
      <c r="B21" s="1" t="s">
        <v>21</v>
      </c>
      <c r="C21" s="1" t="s">
        <v>29</v>
      </c>
      <c r="D21" s="1" t="s">
        <v>8</v>
      </c>
      <c r="E21" s="1" t="s">
        <v>9</v>
      </c>
      <c r="F21" s="1" t="s">
        <v>10</v>
      </c>
      <c r="G21" s="1"/>
    </row>
    <row r="22" spans="2:7" ht="14.25" customHeight="1" x14ac:dyDescent="0.25">
      <c r="B22" s="1" t="s">
        <v>21</v>
      </c>
      <c r="C22" s="1" t="s">
        <v>30</v>
      </c>
      <c r="D22" s="1" t="s">
        <v>8</v>
      </c>
      <c r="E22" s="1" t="s">
        <v>9</v>
      </c>
      <c r="F22" s="1" t="s">
        <v>10</v>
      </c>
      <c r="G22" s="1"/>
    </row>
    <row r="23" spans="2:7" ht="14.25" customHeight="1" x14ac:dyDescent="0.25">
      <c r="B23" s="1" t="s">
        <v>31</v>
      </c>
      <c r="C23" s="1" t="s">
        <v>16</v>
      </c>
      <c r="D23" s="1" t="s">
        <v>8</v>
      </c>
      <c r="E23" s="1" t="s">
        <v>9</v>
      </c>
      <c r="F23" s="1" t="s">
        <v>10</v>
      </c>
      <c r="G23" s="1"/>
    </row>
    <row r="24" spans="2:7" ht="14.25" customHeight="1" x14ac:dyDescent="0.25">
      <c r="B24" s="1" t="s">
        <v>31</v>
      </c>
      <c r="C24" s="1" t="s">
        <v>17</v>
      </c>
      <c r="D24" s="1" t="s">
        <v>8</v>
      </c>
      <c r="E24" s="1" t="s">
        <v>9</v>
      </c>
      <c r="F24" s="1" t="s">
        <v>10</v>
      </c>
      <c r="G24" s="1"/>
    </row>
    <row r="25" spans="2:7" ht="14.25" customHeight="1" x14ac:dyDescent="0.25">
      <c r="B25" s="1" t="s">
        <v>31</v>
      </c>
      <c r="C25" s="1" t="s">
        <v>18</v>
      </c>
      <c r="D25" s="1" t="s">
        <v>8</v>
      </c>
      <c r="E25" s="1" t="s">
        <v>9</v>
      </c>
      <c r="F25" s="1" t="s">
        <v>10</v>
      </c>
      <c r="G25" s="1"/>
    </row>
    <row r="26" spans="2:7" ht="14.25" customHeight="1" x14ac:dyDescent="0.25">
      <c r="B26" s="1" t="s">
        <v>31</v>
      </c>
      <c r="C26" s="1" t="s">
        <v>32</v>
      </c>
      <c r="D26" s="1" t="s">
        <v>8</v>
      </c>
      <c r="E26" s="1" t="s">
        <v>9</v>
      </c>
      <c r="F26" s="1" t="s">
        <v>10</v>
      </c>
      <c r="G26" s="1"/>
    </row>
    <row r="27" spans="2:7" ht="14.25" customHeight="1" x14ac:dyDescent="0.25">
      <c r="B27" s="1" t="s">
        <v>33</v>
      </c>
      <c r="C27" s="1" t="s">
        <v>34</v>
      </c>
      <c r="D27" s="1" t="s">
        <v>8</v>
      </c>
      <c r="E27" s="1" t="s">
        <v>9</v>
      </c>
      <c r="F27" s="1" t="s">
        <v>10</v>
      </c>
      <c r="G27" s="1"/>
    </row>
    <row r="28" spans="2:7" ht="14.25" customHeight="1" x14ac:dyDescent="0.25">
      <c r="B28" s="1" t="s">
        <v>33</v>
      </c>
      <c r="C28" s="1" t="s">
        <v>35</v>
      </c>
      <c r="D28" s="1" t="s">
        <v>8</v>
      </c>
      <c r="E28" s="1" t="s">
        <v>9</v>
      </c>
      <c r="F28" s="1" t="s">
        <v>10</v>
      </c>
      <c r="G28" s="1"/>
    </row>
    <row r="29" spans="2:7" ht="14.25" customHeight="1" x14ac:dyDescent="0.25">
      <c r="B29" s="1" t="s">
        <v>33</v>
      </c>
      <c r="C29" s="1" t="s">
        <v>36</v>
      </c>
      <c r="D29" s="1" t="s">
        <v>8</v>
      </c>
      <c r="E29" s="1" t="s">
        <v>9</v>
      </c>
      <c r="F29" s="1" t="s">
        <v>10</v>
      </c>
      <c r="G29" s="1"/>
    </row>
    <row r="30" spans="2:7" ht="14.25" customHeight="1" x14ac:dyDescent="0.25">
      <c r="B30" s="1" t="s">
        <v>33</v>
      </c>
      <c r="C30" s="1" t="s">
        <v>37</v>
      </c>
      <c r="D30" s="1" t="s">
        <v>8</v>
      </c>
      <c r="E30" s="1" t="s">
        <v>9</v>
      </c>
      <c r="F30" s="1" t="s">
        <v>10</v>
      </c>
      <c r="G30" s="1"/>
    </row>
    <row r="31" spans="2:7" ht="14.25" customHeight="1" x14ac:dyDescent="0.25">
      <c r="B31" s="1" t="s">
        <v>38</v>
      </c>
      <c r="C31" s="1" t="s">
        <v>16</v>
      </c>
      <c r="D31" s="1" t="s">
        <v>8</v>
      </c>
      <c r="E31" s="1" t="s">
        <v>9</v>
      </c>
      <c r="F31" s="1" t="s">
        <v>10</v>
      </c>
      <c r="G31" s="1"/>
    </row>
    <row r="32" spans="2:7" ht="14.25" customHeight="1" x14ac:dyDescent="0.25">
      <c r="B32" s="1" t="s">
        <v>38</v>
      </c>
      <c r="C32" s="1" t="s">
        <v>17</v>
      </c>
      <c r="D32" s="1" t="s">
        <v>8</v>
      </c>
      <c r="E32" s="1" t="s">
        <v>9</v>
      </c>
      <c r="F32" s="1" t="s">
        <v>10</v>
      </c>
      <c r="G32" s="1"/>
    </row>
    <row r="33" spans="2:7" ht="14.25" customHeight="1" x14ac:dyDescent="0.25">
      <c r="B33" s="1" t="s">
        <v>38</v>
      </c>
      <c r="C33" s="1" t="s">
        <v>18</v>
      </c>
      <c r="D33" s="1" t="s">
        <v>8</v>
      </c>
      <c r="E33" s="1" t="s">
        <v>9</v>
      </c>
      <c r="F33" s="1" t="s">
        <v>10</v>
      </c>
      <c r="G33" s="1"/>
    </row>
    <row r="34" spans="2:7" ht="14.25" customHeight="1" x14ac:dyDescent="0.25">
      <c r="B34" s="1" t="s">
        <v>38</v>
      </c>
      <c r="C34" s="1" t="s">
        <v>39</v>
      </c>
      <c r="D34" s="1" t="s">
        <v>8</v>
      </c>
      <c r="E34" s="1" t="s">
        <v>9</v>
      </c>
      <c r="F34" s="1" t="s">
        <v>10</v>
      </c>
      <c r="G34" s="1"/>
    </row>
    <row r="35" spans="2:7" ht="14.25" customHeight="1" x14ac:dyDescent="0.25">
      <c r="B35" s="1" t="s">
        <v>38</v>
      </c>
      <c r="C35" s="1" t="s">
        <v>40</v>
      </c>
      <c r="D35" s="1" t="s">
        <v>8</v>
      </c>
      <c r="E35" s="1" t="s">
        <v>9</v>
      </c>
      <c r="F35" s="1" t="s">
        <v>10</v>
      </c>
      <c r="G35" s="1"/>
    </row>
    <row r="36" spans="2:7" ht="14.25" customHeight="1" x14ac:dyDescent="0.25">
      <c r="B36" s="1" t="s">
        <v>38</v>
      </c>
      <c r="C36" s="1" t="s">
        <v>41</v>
      </c>
      <c r="D36" s="1" t="s">
        <v>8</v>
      </c>
      <c r="E36" s="1" t="s">
        <v>9</v>
      </c>
      <c r="F36" s="1" t="s">
        <v>10</v>
      </c>
      <c r="G36" s="1"/>
    </row>
    <row r="37" spans="2:7" ht="14.25" customHeight="1" x14ac:dyDescent="0.25">
      <c r="B37" s="1" t="s">
        <v>38</v>
      </c>
      <c r="C37" s="1" t="s">
        <v>42</v>
      </c>
      <c r="D37" s="1" t="s">
        <v>8</v>
      </c>
      <c r="E37" s="1" t="s">
        <v>9</v>
      </c>
      <c r="F37" s="1" t="s">
        <v>10</v>
      </c>
      <c r="G37" s="1"/>
    </row>
    <row r="38" spans="2:7" ht="14.25" customHeight="1" x14ac:dyDescent="0.25">
      <c r="B38" s="1" t="s">
        <v>38</v>
      </c>
      <c r="C38" s="1" t="s">
        <v>14</v>
      </c>
      <c r="D38" s="1" t="s">
        <v>8</v>
      </c>
      <c r="E38" s="1" t="s">
        <v>9</v>
      </c>
      <c r="F38" s="1" t="s">
        <v>10</v>
      </c>
      <c r="G38" s="1"/>
    </row>
    <row r="39" spans="2:7" ht="14.25" customHeight="1" x14ac:dyDescent="0.25">
      <c r="B39" s="1" t="s">
        <v>485</v>
      </c>
      <c r="C39" s="1" t="s">
        <v>43</v>
      </c>
      <c r="D39" s="1" t="s">
        <v>8</v>
      </c>
      <c r="E39" s="1" t="s">
        <v>9</v>
      </c>
      <c r="F39" s="1" t="s">
        <v>10</v>
      </c>
      <c r="G39" s="1"/>
    </row>
    <row r="40" spans="2:7" ht="14.25" customHeight="1" x14ac:dyDescent="0.25">
      <c r="B40" s="1" t="s">
        <v>485</v>
      </c>
      <c r="C40" s="1" t="s">
        <v>44</v>
      </c>
      <c r="D40" s="1" t="s">
        <v>8</v>
      </c>
      <c r="E40" s="1" t="s">
        <v>9</v>
      </c>
      <c r="F40" s="1" t="s">
        <v>10</v>
      </c>
      <c r="G40" s="1"/>
    </row>
    <row r="41" spans="2:7" ht="14.25" customHeight="1" x14ac:dyDescent="0.25">
      <c r="B41" s="1" t="s">
        <v>45</v>
      </c>
      <c r="C41" s="1" t="s">
        <v>46</v>
      </c>
      <c r="D41" s="1" t="s">
        <v>47</v>
      </c>
      <c r="E41" s="1" t="s">
        <v>9</v>
      </c>
      <c r="F41" s="1" t="s">
        <v>48</v>
      </c>
      <c r="G41" s="1"/>
    </row>
    <row r="42" spans="2:7" ht="14.25" customHeight="1" x14ac:dyDescent="0.25">
      <c r="B42" s="1" t="s">
        <v>45</v>
      </c>
      <c r="C42" s="1" t="s">
        <v>49</v>
      </c>
      <c r="D42" s="1" t="s">
        <v>47</v>
      </c>
      <c r="E42" s="1" t="s">
        <v>9</v>
      </c>
      <c r="F42" s="1" t="s">
        <v>48</v>
      </c>
      <c r="G42" s="1"/>
    </row>
    <row r="43" spans="2:7" ht="14.25" customHeight="1" x14ac:dyDescent="0.25">
      <c r="B43" s="1" t="s">
        <v>45</v>
      </c>
      <c r="C43" s="1" t="s">
        <v>50</v>
      </c>
      <c r="D43" s="1" t="s">
        <v>47</v>
      </c>
      <c r="E43" s="1" t="s">
        <v>9</v>
      </c>
      <c r="F43" s="1" t="s">
        <v>48</v>
      </c>
      <c r="G43" s="1"/>
    </row>
    <row r="44" spans="2:7" ht="14.25" customHeight="1" x14ac:dyDescent="0.25">
      <c r="B44" s="1" t="s">
        <v>45</v>
      </c>
      <c r="C44" s="1" t="s">
        <v>51</v>
      </c>
      <c r="D44" s="1" t="s">
        <v>47</v>
      </c>
      <c r="E44" s="1" t="s">
        <v>9</v>
      </c>
      <c r="F44" s="1" t="s">
        <v>48</v>
      </c>
      <c r="G44" s="1"/>
    </row>
    <row r="45" spans="2:7" ht="14.25" customHeight="1" x14ac:dyDescent="0.25">
      <c r="B45" s="1" t="s">
        <v>52</v>
      </c>
      <c r="C45" s="1" t="s">
        <v>53</v>
      </c>
      <c r="D45" s="1" t="s">
        <v>47</v>
      </c>
      <c r="E45" s="1" t="s">
        <v>9</v>
      </c>
      <c r="F45" s="1" t="s">
        <v>48</v>
      </c>
      <c r="G45" s="1"/>
    </row>
    <row r="46" spans="2:7" ht="14.25" customHeight="1" x14ac:dyDescent="0.25">
      <c r="B46" s="1" t="s">
        <v>52</v>
      </c>
      <c r="C46" s="1" t="s">
        <v>54</v>
      </c>
      <c r="D46" s="1" t="s">
        <v>47</v>
      </c>
      <c r="E46" s="1" t="s">
        <v>9</v>
      </c>
      <c r="F46" s="1" t="s">
        <v>48</v>
      </c>
      <c r="G46" s="1"/>
    </row>
    <row r="47" spans="2:7" ht="14.25" customHeight="1" x14ac:dyDescent="0.25">
      <c r="B47" s="1" t="s">
        <v>52</v>
      </c>
      <c r="C47" s="1" t="s">
        <v>55</v>
      </c>
      <c r="D47" s="1" t="s">
        <v>47</v>
      </c>
      <c r="E47" s="1" t="s">
        <v>9</v>
      </c>
      <c r="F47" s="1" t="s">
        <v>48</v>
      </c>
      <c r="G47" s="1"/>
    </row>
    <row r="48" spans="2:7" ht="14.25" customHeight="1" x14ac:dyDescent="0.25">
      <c r="B48" s="1" t="s">
        <v>52</v>
      </c>
      <c r="C48" s="1" t="s">
        <v>56</v>
      </c>
      <c r="D48" s="1" t="s">
        <v>47</v>
      </c>
      <c r="E48" s="1" t="s">
        <v>9</v>
      </c>
      <c r="F48" s="1" t="s">
        <v>48</v>
      </c>
      <c r="G48" s="1"/>
    </row>
    <row r="49" spans="2:7" ht="14.25" customHeight="1" x14ac:dyDescent="0.25">
      <c r="B49" s="1" t="s">
        <v>52</v>
      </c>
      <c r="C49" s="1" t="s">
        <v>57</v>
      </c>
      <c r="D49" s="1" t="s">
        <v>47</v>
      </c>
      <c r="E49" s="1" t="s">
        <v>9</v>
      </c>
      <c r="F49" s="1" t="s">
        <v>48</v>
      </c>
      <c r="G49" s="1"/>
    </row>
    <row r="50" spans="2:7" ht="14.25" customHeight="1" x14ac:dyDescent="0.25">
      <c r="B50" s="1" t="s">
        <v>52</v>
      </c>
      <c r="C50" s="1" t="s">
        <v>58</v>
      </c>
      <c r="D50" s="1" t="s">
        <v>47</v>
      </c>
      <c r="E50" s="1" t="s">
        <v>9</v>
      </c>
      <c r="F50" s="1" t="s">
        <v>48</v>
      </c>
      <c r="G50" s="1"/>
    </row>
    <row r="51" spans="2:7" ht="14.25" customHeight="1" x14ac:dyDescent="0.25">
      <c r="B51" s="1" t="s">
        <v>59</v>
      </c>
      <c r="C51" s="1" t="s">
        <v>60</v>
      </c>
      <c r="D51" s="1" t="s">
        <v>8</v>
      </c>
      <c r="E51" s="1" t="s">
        <v>9</v>
      </c>
      <c r="F51" s="1" t="s">
        <v>10</v>
      </c>
      <c r="G51" s="1"/>
    </row>
    <row r="52" spans="2:7" ht="14.25" customHeight="1" x14ac:dyDescent="0.25">
      <c r="B52" s="1" t="s">
        <v>59</v>
      </c>
      <c r="C52" s="1" t="s">
        <v>61</v>
      </c>
      <c r="D52" s="1" t="s">
        <v>8</v>
      </c>
      <c r="E52" s="1" t="s">
        <v>9</v>
      </c>
      <c r="F52" s="1" t="s">
        <v>10</v>
      </c>
      <c r="G52" s="1"/>
    </row>
    <row r="53" spans="2:7" ht="14.25" customHeight="1" x14ac:dyDescent="0.25">
      <c r="B53" s="1" t="s">
        <v>59</v>
      </c>
      <c r="C53" s="1" t="s">
        <v>62</v>
      </c>
      <c r="D53" s="1" t="s">
        <v>8</v>
      </c>
      <c r="E53" s="1" t="s">
        <v>9</v>
      </c>
      <c r="F53" s="1" t="s">
        <v>10</v>
      </c>
      <c r="G53" s="1"/>
    </row>
    <row r="54" spans="2:7" ht="14.25" customHeight="1" x14ac:dyDescent="0.25">
      <c r="B54" s="1" t="s">
        <v>59</v>
      </c>
      <c r="C54" s="1" t="s">
        <v>63</v>
      </c>
      <c r="D54" s="1" t="s">
        <v>8</v>
      </c>
      <c r="E54" s="1" t="s">
        <v>9</v>
      </c>
      <c r="F54" s="1" t="s">
        <v>10</v>
      </c>
      <c r="G54" s="1"/>
    </row>
    <row r="55" spans="2:7" ht="14.25" customHeight="1" x14ac:dyDescent="0.25">
      <c r="B55" s="1" t="s">
        <v>59</v>
      </c>
      <c r="C55" s="1" t="s">
        <v>64</v>
      </c>
      <c r="D55" s="1" t="s">
        <v>8</v>
      </c>
      <c r="E55" s="1" t="s">
        <v>9</v>
      </c>
      <c r="F55" s="1" t="s">
        <v>10</v>
      </c>
      <c r="G55" s="1"/>
    </row>
    <row r="56" spans="2:7" ht="14.25" customHeight="1" x14ac:dyDescent="0.25">
      <c r="B56" s="1" t="s">
        <v>65</v>
      </c>
      <c r="C56" s="1" t="s">
        <v>66</v>
      </c>
      <c r="D56" s="1" t="s">
        <v>8</v>
      </c>
      <c r="E56" s="1" t="s">
        <v>9</v>
      </c>
      <c r="F56" s="1" t="s">
        <v>10</v>
      </c>
      <c r="G56" s="1"/>
    </row>
    <row r="57" spans="2:7" ht="14.25" customHeight="1" x14ac:dyDescent="0.25">
      <c r="B57" s="1" t="s">
        <v>65</v>
      </c>
      <c r="C57" s="1" t="s">
        <v>67</v>
      </c>
      <c r="D57" s="1" t="s">
        <v>8</v>
      </c>
      <c r="E57" s="1" t="s">
        <v>9</v>
      </c>
      <c r="F57" s="1" t="s">
        <v>10</v>
      </c>
      <c r="G57" s="1"/>
    </row>
    <row r="58" spans="2:7" ht="14.25" customHeight="1" x14ac:dyDescent="0.25">
      <c r="B58" s="1" t="s">
        <v>65</v>
      </c>
      <c r="C58" s="1" t="s">
        <v>68</v>
      </c>
      <c r="D58" s="1" t="s">
        <v>8</v>
      </c>
      <c r="E58" s="1" t="s">
        <v>9</v>
      </c>
      <c r="F58" s="1" t="s">
        <v>10</v>
      </c>
      <c r="G58" s="1"/>
    </row>
    <row r="59" spans="2:7" ht="14.25" customHeight="1" x14ac:dyDescent="0.25">
      <c r="B59" s="1" t="s">
        <v>65</v>
      </c>
      <c r="C59" s="1" t="s">
        <v>69</v>
      </c>
      <c r="D59" s="1" t="s">
        <v>8</v>
      </c>
      <c r="E59" s="1" t="s">
        <v>9</v>
      </c>
      <c r="F59" s="1" t="s">
        <v>10</v>
      </c>
      <c r="G59" s="1"/>
    </row>
    <row r="60" spans="2:7" ht="14.25" customHeight="1" x14ac:dyDescent="0.25">
      <c r="B60" s="1" t="s">
        <v>70</v>
      </c>
      <c r="C60" s="1" t="s">
        <v>16</v>
      </c>
      <c r="D60" s="1" t="s">
        <v>8</v>
      </c>
      <c r="E60" s="1" t="s">
        <v>9</v>
      </c>
      <c r="F60" s="1" t="s">
        <v>10</v>
      </c>
      <c r="G60" s="1"/>
    </row>
    <row r="61" spans="2:7" ht="14.25" customHeight="1" x14ac:dyDescent="0.25">
      <c r="B61" s="1" t="s">
        <v>70</v>
      </c>
      <c r="C61" s="1" t="s">
        <v>17</v>
      </c>
      <c r="D61" s="1" t="s">
        <v>8</v>
      </c>
      <c r="E61" s="1" t="s">
        <v>9</v>
      </c>
      <c r="F61" s="1" t="s">
        <v>10</v>
      </c>
      <c r="G61" s="1"/>
    </row>
    <row r="62" spans="2:7" ht="14.25" customHeight="1" x14ac:dyDescent="0.25">
      <c r="B62" s="1" t="s">
        <v>70</v>
      </c>
      <c r="C62" s="1" t="s">
        <v>71</v>
      </c>
      <c r="D62" s="1" t="s">
        <v>8</v>
      </c>
      <c r="E62" s="1" t="s">
        <v>9</v>
      </c>
      <c r="F62" s="1" t="s">
        <v>10</v>
      </c>
      <c r="G62" s="1"/>
    </row>
    <row r="63" spans="2:7" ht="14.25" customHeight="1" x14ac:dyDescent="0.25">
      <c r="B63" s="1" t="s">
        <v>70</v>
      </c>
      <c r="C63" s="1" t="s">
        <v>72</v>
      </c>
      <c r="D63" s="1" t="s">
        <v>8</v>
      </c>
      <c r="E63" s="1" t="s">
        <v>9</v>
      </c>
      <c r="F63" s="1" t="s">
        <v>10</v>
      </c>
      <c r="G63" s="1"/>
    </row>
    <row r="64" spans="2:7" ht="14.25" customHeight="1" x14ac:dyDescent="0.25">
      <c r="B64" s="1" t="s">
        <v>73</v>
      </c>
      <c r="C64" s="1" t="s">
        <v>74</v>
      </c>
      <c r="D64" s="1" t="s">
        <v>8</v>
      </c>
      <c r="E64" s="1" t="s">
        <v>9</v>
      </c>
      <c r="F64" s="1" t="s">
        <v>10</v>
      </c>
      <c r="G64" s="1"/>
    </row>
    <row r="65" spans="2:7" ht="14.25" customHeight="1" x14ac:dyDescent="0.25">
      <c r="B65" s="1" t="s">
        <v>73</v>
      </c>
      <c r="C65" s="1" t="s">
        <v>75</v>
      </c>
      <c r="D65" s="1" t="s">
        <v>8</v>
      </c>
      <c r="E65" s="1" t="s">
        <v>9</v>
      </c>
      <c r="F65" s="1" t="s">
        <v>10</v>
      </c>
      <c r="G65" s="1"/>
    </row>
    <row r="66" spans="2:7" ht="14.25" customHeight="1" x14ac:dyDescent="0.25">
      <c r="B66" s="1" t="s">
        <v>73</v>
      </c>
      <c r="C66" s="1" t="s">
        <v>76</v>
      </c>
      <c r="D66" s="1" t="s">
        <v>8</v>
      </c>
      <c r="E66" s="1" t="s">
        <v>9</v>
      </c>
      <c r="F66" s="1" t="s">
        <v>10</v>
      </c>
      <c r="G66" s="1"/>
    </row>
    <row r="67" spans="2:7" ht="14.25" customHeight="1" x14ac:dyDescent="0.25">
      <c r="B67" s="1" t="s">
        <v>77</v>
      </c>
      <c r="C67" s="4" t="s">
        <v>78</v>
      </c>
      <c r="D67" s="1" t="s">
        <v>47</v>
      </c>
      <c r="E67" s="1" t="s">
        <v>9</v>
      </c>
      <c r="F67" s="1" t="s">
        <v>10</v>
      </c>
      <c r="G67" s="1"/>
    </row>
    <row r="68" spans="2:7" ht="14.25" customHeight="1" x14ac:dyDescent="0.25">
      <c r="B68" s="1" t="s">
        <v>6</v>
      </c>
      <c r="C68" s="1" t="s">
        <v>79</v>
      </c>
      <c r="D68" s="1" t="s">
        <v>8</v>
      </c>
      <c r="E68" s="1" t="s">
        <v>9</v>
      </c>
      <c r="F68" s="1" t="s">
        <v>10</v>
      </c>
      <c r="G68" s="1"/>
    </row>
    <row r="69" spans="2:7" ht="14.25" customHeight="1" x14ac:dyDescent="0.25">
      <c r="B69" s="1" t="s">
        <v>15</v>
      </c>
      <c r="C69" s="1" t="s">
        <v>79</v>
      </c>
      <c r="D69" s="1" t="s">
        <v>8</v>
      </c>
      <c r="E69" s="1" t="s">
        <v>9</v>
      </c>
      <c r="F69" s="1" t="s">
        <v>10</v>
      </c>
      <c r="G69" s="1"/>
    </row>
    <row r="70" spans="2:7" ht="14.25" customHeight="1" x14ac:dyDescent="0.25">
      <c r="B70" s="1" t="s">
        <v>21</v>
      </c>
      <c r="C70" s="1" t="s">
        <v>79</v>
      </c>
      <c r="D70" s="1" t="s">
        <v>8</v>
      </c>
      <c r="E70" s="1" t="s">
        <v>9</v>
      </c>
      <c r="F70" s="1" t="s">
        <v>10</v>
      </c>
      <c r="G70" s="1"/>
    </row>
    <row r="71" spans="2:7" ht="14.25" customHeight="1" x14ac:dyDescent="0.25">
      <c r="B71" s="1" t="s">
        <v>31</v>
      </c>
      <c r="C71" s="1" t="s">
        <v>79</v>
      </c>
      <c r="D71" s="1" t="s">
        <v>8</v>
      </c>
      <c r="E71" s="1" t="s">
        <v>9</v>
      </c>
      <c r="F71" s="1" t="s">
        <v>10</v>
      </c>
      <c r="G71" s="1"/>
    </row>
    <row r="72" spans="2:7" ht="14.25" customHeight="1" x14ac:dyDescent="0.25">
      <c r="B72" s="1" t="s">
        <v>33</v>
      </c>
      <c r="C72" s="1" t="s">
        <v>79</v>
      </c>
      <c r="D72" s="1" t="s">
        <v>8</v>
      </c>
      <c r="E72" s="1" t="s">
        <v>9</v>
      </c>
      <c r="F72" s="1" t="s">
        <v>10</v>
      </c>
      <c r="G72" s="1"/>
    </row>
    <row r="73" spans="2:7" ht="14.25" customHeight="1" x14ac:dyDescent="0.25">
      <c r="B73" s="1" t="s">
        <v>38</v>
      </c>
      <c r="C73" s="1" t="s">
        <v>79</v>
      </c>
      <c r="D73" s="1" t="s">
        <v>8</v>
      </c>
      <c r="E73" s="1" t="s">
        <v>9</v>
      </c>
      <c r="F73" s="1" t="s">
        <v>10</v>
      </c>
      <c r="G73" s="1"/>
    </row>
    <row r="74" spans="2:7" ht="14.25" customHeight="1" x14ac:dyDescent="0.25">
      <c r="B74" s="1" t="s">
        <v>485</v>
      </c>
      <c r="C74" s="1" t="s">
        <v>79</v>
      </c>
      <c r="D74" s="1" t="s">
        <v>8</v>
      </c>
      <c r="E74" s="1" t="s">
        <v>9</v>
      </c>
      <c r="F74" s="1" t="s">
        <v>10</v>
      </c>
      <c r="G74" s="1"/>
    </row>
    <row r="75" spans="2:7" ht="14.25" customHeight="1" x14ac:dyDescent="0.25">
      <c r="B75" s="1" t="s">
        <v>45</v>
      </c>
      <c r="C75" s="1" t="s">
        <v>79</v>
      </c>
      <c r="D75" s="1" t="s">
        <v>47</v>
      </c>
      <c r="E75" s="1" t="s">
        <v>9</v>
      </c>
      <c r="F75" s="1" t="s">
        <v>48</v>
      </c>
      <c r="G75" s="1"/>
    </row>
    <row r="76" spans="2:7" ht="14.25" customHeight="1" x14ac:dyDescent="0.25">
      <c r="B76" s="1" t="s">
        <v>52</v>
      </c>
      <c r="C76" s="1" t="s">
        <v>79</v>
      </c>
      <c r="D76" s="1" t="s">
        <v>47</v>
      </c>
      <c r="E76" s="1" t="s">
        <v>9</v>
      </c>
      <c r="F76" s="1" t="s">
        <v>48</v>
      </c>
      <c r="G76" s="1"/>
    </row>
    <row r="77" spans="2:7" ht="14.25" customHeight="1" x14ac:dyDescent="0.25">
      <c r="B77" s="1" t="s">
        <v>59</v>
      </c>
      <c r="C77" s="1" t="s">
        <v>79</v>
      </c>
      <c r="D77" s="1" t="s">
        <v>8</v>
      </c>
      <c r="E77" s="1" t="s">
        <v>9</v>
      </c>
      <c r="F77" s="1" t="s">
        <v>10</v>
      </c>
      <c r="G77" s="1"/>
    </row>
    <row r="78" spans="2:7" ht="14.25" customHeight="1" x14ac:dyDescent="0.25">
      <c r="B78" s="1" t="s">
        <v>65</v>
      </c>
      <c r="C78" s="1" t="s">
        <v>79</v>
      </c>
      <c r="D78" s="1" t="s">
        <v>8</v>
      </c>
      <c r="E78" s="1" t="s">
        <v>9</v>
      </c>
      <c r="F78" s="1" t="s">
        <v>10</v>
      </c>
      <c r="G78" s="1"/>
    </row>
    <row r="79" spans="2:7" ht="14.25" customHeight="1" x14ac:dyDescent="0.25">
      <c r="B79" s="1" t="s">
        <v>70</v>
      </c>
      <c r="C79" s="1" t="s">
        <v>79</v>
      </c>
      <c r="D79" s="1" t="s">
        <v>8</v>
      </c>
      <c r="E79" s="1" t="s">
        <v>9</v>
      </c>
      <c r="F79" s="1" t="s">
        <v>10</v>
      </c>
      <c r="G79" s="1"/>
    </row>
    <row r="80" spans="2:7" ht="14.25" customHeight="1" x14ac:dyDescent="0.25">
      <c r="B80" s="1" t="s">
        <v>73</v>
      </c>
      <c r="C80" s="1" t="s">
        <v>79</v>
      </c>
      <c r="D80" s="1" t="s">
        <v>8</v>
      </c>
      <c r="E80" s="1" t="s">
        <v>9</v>
      </c>
      <c r="F80" s="1" t="s">
        <v>10</v>
      </c>
      <c r="G80" s="1"/>
    </row>
    <row r="81" spans="2:7" ht="14.25" customHeight="1" x14ac:dyDescent="0.25">
      <c r="B81" s="1" t="s">
        <v>77</v>
      </c>
      <c r="C81" s="4" t="s">
        <v>79</v>
      </c>
      <c r="D81" s="1" t="s">
        <v>47</v>
      </c>
      <c r="E81" s="1" t="s">
        <v>9</v>
      </c>
      <c r="F81" s="1" t="s">
        <v>10</v>
      </c>
      <c r="G81" s="1"/>
    </row>
    <row r="82" spans="2:7" ht="14.25" customHeight="1" x14ac:dyDescent="0.25"/>
    <row r="83" spans="2:7" ht="14.25" customHeight="1" x14ac:dyDescent="0.25"/>
    <row r="84" spans="2:7" ht="14.25" customHeight="1" x14ac:dyDescent="0.25"/>
    <row r="85" spans="2:7" ht="14.25" customHeight="1" x14ac:dyDescent="0.25"/>
    <row r="86" spans="2:7" ht="14.25" customHeight="1" x14ac:dyDescent="0.25"/>
    <row r="87" spans="2:7" ht="14.25" customHeight="1" x14ac:dyDescent="0.25"/>
    <row r="88" spans="2:7" ht="14.25" customHeight="1" x14ac:dyDescent="0.25"/>
    <row r="89" spans="2:7" ht="14.25" customHeight="1" x14ac:dyDescent="0.25"/>
    <row r="90" spans="2:7" ht="14.25" customHeight="1" x14ac:dyDescent="0.25"/>
    <row r="91" spans="2:7" ht="14.25" customHeight="1" x14ac:dyDescent="0.25"/>
    <row r="92" spans="2:7" ht="14.25" customHeight="1" x14ac:dyDescent="0.25"/>
    <row r="93" spans="2:7" ht="14.25" customHeight="1" x14ac:dyDescent="0.25"/>
    <row r="94" spans="2:7" ht="14.25" customHeight="1" x14ac:dyDescent="0.25"/>
    <row r="95" spans="2:7" ht="14.25" customHeight="1" x14ac:dyDescent="0.25"/>
    <row r="96" spans="2:7"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C1000"/>
  <sheetViews>
    <sheetView topLeftCell="A19" workbookViewId="0">
      <selection activeCell="B34" sqref="B34"/>
    </sheetView>
  </sheetViews>
  <sheetFormatPr defaultColWidth="14.42578125" defaultRowHeight="15" customHeight="1" x14ac:dyDescent="0.25"/>
  <cols>
    <col min="1" max="1" width="8.7109375" customWidth="1"/>
    <col min="2" max="2" width="102.5703125" customWidth="1"/>
    <col min="3" max="26" width="8.7109375" customWidth="1"/>
  </cols>
  <sheetData>
    <row r="1" spans="2:3" ht="14.25" customHeight="1" x14ac:dyDescent="0.25">
      <c r="B1" s="160" t="s">
        <v>324</v>
      </c>
    </row>
    <row r="2" spans="2:3" ht="14.25" customHeight="1" x14ac:dyDescent="0.25">
      <c r="B2" s="161" t="s">
        <v>325</v>
      </c>
    </row>
    <row r="3" spans="2:3" ht="14.25" customHeight="1" x14ac:dyDescent="0.25">
      <c r="B3" s="161" t="s">
        <v>326</v>
      </c>
    </row>
    <row r="4" spans="2:3" ht="14.25" customHeight="1" x14ac:dyDescent="0.25">
      <c r="B4" s="161" t="s">
        <v>327</v>
      </c>
    </row>
    <row r="5" spans="2:3" ht="14.25" customHeight="1" x14ac:dyDescent="0.25">
      <c r="B5" s="161" t="s">
        <v>328</v>
      </c>
    </row>
    <row r="6" spans="2:3" ht="14.25" customHeight="1" x14ac:dyDescent="0.25">
      <c r="B6" s="160"/>
    </row>
    <row r="7" spans="2:3" ht="14.25" customHeight="1" x14ac:dyDescent="0.25">
      <c r="B7" s="160" t="s">
        <v>329</v>
      </c>
    </row>
    <row r="8" spans="2:3" ht="14.25" customHeight="1" x14ac:dyDescent="0.25"/>
    <row r="9" spans="2:3" ht="14.25" customHeight="1" x14ac:dyDescent="0.25">
      <c r="B9" s="161" t="s">
        <v>330</v>
      </c>
    </row>
    <row r="10" spans="2:3" ht="14.25" customHeight="1" x14ac:dyDescent="0.25">
      <c r="B10" s="161" t="s">
        <v>331</v>
      </c>
      <c r="C10" s="84" t="s">
        <v>332</v>
      </c>
    </row>
    <row r="11" spans="2:3" ht="14.25" customHeight="1" x14ac:dyDescent="0.25">
      <c r="B11" s="161" t="s">
        <v>333</v>
      </c>
      <c r="C11" s="84" t="s">
        <v>334</v>
      </c>
    </row>
    <row r="12" spans="2:3" ht="14.25" customHeight="1" x14ac:dyDescent="0.25">
      <c r="B12" s="161" t="s">
        <v>335</v>
      </c>
      <c r="C12" s="84" t="s">
        <v>192</v>
      </c>
    </row>
    <row r="13" spans="2:3" ht="14.25" customHeight="1" x14ac:dyDescent="0.25">
      <c r="B13" s="161" t="s">
        <v>336</v>
      </c>
      <c r="C13" s="84" t="s">
        <v>337</v>
      </c>
    </row>
    <row r="14" spans="2:3" ht="14.25" customHeight="1" x14ac:dyDescent="0.25">
      <c r="B14" s="161" t="s">
        <v>338</v>
      </c>
      <c r="C14" s="84" t="s">
        <v>192</v>
      </c>
    </row>
    <row r="15" spans="2:3" ht="14.25" customHeight="1" x14ac:dyDescent="0.25">
      <c r="B15" s="161" t="s">
        <v>339</v>
      </c>
      <c r="C15" s="84" t="s">
        <v>192</v>
      </c>
    </row>
    <row r="16" spans="2:3" ht="14.25" customHeight="1" x14ac:dyDescent="0.25">
      <c r="B16" s="161"/>
    </row>
    <row r="17" spans="2:3" ht="14.25" customHeight="1" x14ac:dyDescent="0.25">
      <c r="B17" s="161" t="s">
        <v>340</v>
      </c>
    </row>
    <row r="18" spans="2:3" ht="14.25" customHeight="1" x14ac:dyDescent="0.25">
      <c r="B18" s="161" t="s">
        <v>341</v>
      </c>
      <c r="C18" s="84" t="s">
        <v>192</v>
      </c>
    </row>
    <row r="19" spans="2:3" ht="14.25" customHeight="1" x14ac:dyDescent="0.25">
      <c r="B19" s="161" t="s">
        <v>342</v>
      </c>
      <c r="C19" s="84" t="s">
        <v>343</v>
      </c>
    </row>
    <row r="20" spans="2:3" ht="14.25" customHeight="1" x14ac:dyDescent="0.25">
      <c r="B20" s="161"/>
    </row>
    <row r="21" spans="2:3" ht="14.25" customHeight="1" x14ac:dyDescent="0.25">
      <c r="B21" s="161" t="s">
        <v>344</v>
      </c>
    </row>
    <row r="22" spans="2:3" ht="14.25" customHeight="1" x14ac:dyDescent="0.25">
      <c r="B22" s="161" t="s">
        <v>345</v>
      </c>
      <c r="C22" s="84" t="s">
        <v>346</v>
      </c>
    </row>
    <row r="23" spans="2:3" ht="14.25" customHeight="1" x14ac:dyDescent="0.25">
      <c r="B23" s="161" t="s">
        <v>347</v>
      </c>
      <c r="C23" s="84" t="s">
        <v>348</v>
      </c>
    </row>
    <row r="24" spans="2:3" ht="14.25" customHeight="1" x14ac:dyDescent="0.25"/>
    <row r="25" spans="2:3" ht="14.25" customHeight="1" x14ac:dyDescent="0.25">
      <c r="B25" s="162" t="s">
        <v>349</v>
      </c>
      <c r="C25" s="84" t="s">
        <v>334</v>
      </c>
    </row>
    <row r="26" spans="2:3" ht="14.25" customHeight="1" x14ac:dyDescent="0.25">
      <c r="B26" s="162" t="s">
        <v>350</v>
      </c>
      <c r="C26" s="84" t="s">
        <v>351</v>
      </c>
    </row>
    <row r="27" spans="2:3" ht="14.25" customHeight="1" x14ac:dyDescent="0.25">
      <c r="B27" s="162" t="s">
        <v>352</v>
      </c>
      <c r="C27" s="84" t="s">
        <v>353</v>
      </c>
    </row>
    <row r="28" spans="2:3" ht="14.25" customHeight="1" x14ac:dyDescent="0.25"/>
    <row r="29" spans="2:3" ht="14.25" customHeight="1" x14ac:dyDescent="0.25"/>
    <row r="30" spans="2:3" ht="14.25" customHeight="1" x14ac:dyDescent="0.25">
      <c r="B30" s="160" t="s">
        <v>481</v>
      </c>
    </row>
    <row r="31" spans="2:3" ht="14.25" customHeight="1" x14ac:dyDescent="0.25">
      <c r="B31" s="296" t="s">
        <v>482</v>
      </c>
    </row>
    <row r="32" spans="2:3" ht="14.25" customHeight="1" x14ac:dyDescent="0.25">
      <c r="B32" s="296" t="s">
        <v>483</v>
      </c>
    </row>
    <row r="33" spans="2:2" ht="14.25" customHeight="1" x14ac:dyDescent="0.25">
      <c r="B33" s="296" t="s">
        <v>486</v>
      </c>
    </row>
    <row r="34" spans="2:2" ht="14.25" customHeight="1" x14ac:dyDescent="0.25">
      <c r="B34" s="296" t="s">
        <v>484</v>
      </c>
    </row>
    <row r="35" spans="2:2" ht="14.25" customHeight="1" x14ac:dyDescent="0.25"/>
    <row r="36" spans="2:2" ht="14.25" customHeight="1" x14ac:dyDescent="0.25"/>
    <row r="37" spans="2:2" ht="14.25" customHeight="1" x14ac:dyDescent="0.25"/>
    <row r="38" spans="2:2" ht="14.25" customHeight="1" x14ac:dyDescent="0.25"/>
    <row r="39" spans="2:2" ht="14.25" customHeight="1" x14ac:dyDescent="0.25"/>
    <row r="40" spans="2:2" ht="14.25" customHeight="1" x14ac:dyDescent="0.25"/>
    <row r="41" spans="2:2" ht="14.25" customHeight="1" x14ac:dyDescent="0.25"/>
    <row r="42" spans="2:2" ht="14.25" customHeight="1" x14ac:dyDescent="0.25"/>
    <row r="43" spans="2:2" ht="14.25" customHeight="1" x14ac:dyDescent="0.25"/>
    <row r="44" spans="2:2" ht="14.25" customHeight="1" x14ac:dyDescent="0.25"/>
    <row r="45" spans="2:2" ht="14.25" customHeight="1" x14ac:dyDescent="0.25"/>
    <row r="46" spans="2:2" ht="14.25" customHeight="1" x14ac:dyDescent="0.25"/>
    <row r="47" spans="2:2" ht="14.25" customHeight="1" x14ac:dyDescent="0.25"/>
    <row r="48" spans="2:2"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333F50"/>
  </sheetPr>
  <dimension ref="A1:Z989"/>
  <sheetViews>
    <sheetView showGridLines="0" tabSelected="1" zoomScale="85" zoomScaleNormal="85" workbookViewId="0">
      <selection activeCell="B12" sqref="B12"/>
    </sheetView>
  </sheetViews>
  <sheetFormatPr defaultColWidth="14.42578125" defaultRowHeight="15" customHeight="1" x14ac:dyDescent="0.25"/>
  <cols>
    <col min="1" max="1" width="5" customWidth="1"/>
    <col min="2" max="2" width="55" customWidth="1"/>
    <col min="3" max="9" width="23.5703125" customWidth="1"/>
    <col min="10" max="33" width="20" customWidth="1"/>
  </cols>
  <sheetData>
    <row r="1" spans="1:26" ht="13.5" customHeight="1" x14ac:dyDescent="0.25">
      <c r="A1" s="259"/>
      <c r="B1" s="260"/>
      <c r="C1" s="260"/>
      <c r="D1" s="260"/>
      <c r="E1" s="260"/>
      <c r="F1" s="260"/>
      <c r="G1" s="260"/>
      <c r="H1" s="260"/>
      <c r="I1" s="261"/>
      <c r="J1" s="10"/>
      <c r="K1" s="10"/>
      <c r="L1" s="10"/>
      <c r="M1" s="10"/>
      <c r="N1" s="10"/>
      <c r="O1" s="10"/>
      <c r="P1" s="10"/>
      <c r="Q1" s="10"/>
      <c r="R1" s="10"/>
      <c r="S1" s="10"/>
      <c r="T1" s="10"/>
      <c r="U1" s="10"/>
      <c r="V1" s="10"/>
      <c r="W1" s="10"/>
      <c r="X1" s="10"/>
      <c r="Y1" s="10"/>
      <c r="Z1" s="10"/>
    </row>
    <row r="2" spans="1:26" ht="11.2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1.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45.75" customHeight="1" x14ac:dyDescent="0.25">
      <c r="A4" s="10"/>
      <c r="B4" s="10"/>
      <c r="C4" s="262" t="s">
        <v>80</v>
      </c>
      <c r="D4" s="253"/>
      <c r="E4" s="253"/>
      <c r="F4" s="253"/>
      <c r="G4" s="253"/>
      <c r="H4" s="253"/>
      <c r="I4" s="253"/>
      <c r="J4" s="11"/>
      <c r="K4" s="11"/>
      <c r="L4" s="11"/>
      <c r="M4" s="11"/>
      <c r="N4" s="10"/>
      <c r="O4" s="10"/>
      <c r="P4" s="10"/>
      <c r="Q4" s="10"/>
      <c r="R4" s="10"/>
      <c r="S4" s="10"/>
      <c r="T4" s="10"/>
      <c r="U4" s="10"/>
      <c r="V4" s="10"/>
      <c r="W4" s="10"/>
      <c r="X4" s="10"/>
      <c r="Y4" s="10"/>
      <c r="Z4" s="10"/>
    </row>
    <row r="5" spans="1:26" ht="11.25" customHeight="1" x14ac:dyDescent="0.25">
      <c r="A5" s="10"/>
      <c r="B5" s="10"/>
      <c r="C5" s="12"/>
      <c r="D5" s="12"/>
      <c r="E5" s="12"/>
      <c r="F5" s="12"/>
      <c r="G5" s="12"/>
      <c r="H5" s="12"/>
      <c r="I5" s="12"/>
      <c r="J5" s="11"/>
      <c r="K5" s="11"/>
      <c r="L5" s="11"/>
      <c r="M5" s="11"/>
      <c r="N5" s="10"/>
      <c r="O5" s="10"/>
      <c r="P5" s="10"/>
      <c r="Q5" s="10"/>
      <c r="R5" s="10"/>
      <c r="S5" s="10"/>
      <c r="T5" s="10"/>
      <c r="U5" s="10"/>
      <c r="V5" s="10"/>
      <c r="W5" s="10"/>
      <c r="X5" s="10"/>
      <c r="Y5" s="10"/>
      <c r="Z5" s="10"/>
    </row>
    <row r="6" spans="1:26" ht="13.5" customHeight="1" x14ac:dyDescent="0.25">
      <c r="A6" s="10"/>
      <c r="B6" s="10"/>
      <c r="C6" s="170" t="s">
        <v>368</v>
      </c>
      <c r="D6" s="295" t="s">
        <v>380</v>
      </c>
      <c r="E6" s="170" t="s">
        <v>81</v>
      </c>
      <c r="F6" s="171" t="s">
        <v>82</v>
      </c>
      <c r="G6" s="170" t="s">
        <v>84</v>
      </c>
      <c r="H6" s="14" t="s">
        <v>85</v>
      </c>
      <c r="I6" s="10"/>
      <c r="J6" s="10"/>
      <c r="K6" s="10"/>
      <c r="L6" s="10"/>
      <c r="M6" s="10"/>
      <c r="N6" s="10"/>
      <c r="O6" s="10"/>
      <c r="P6" s="10"/>
      <c r="Q6" s="10"/>
      <c r="R6" s="10"/>
      <c r="S6" s="10"/>
      <c r="T6" s="10"/>
      <c r="U6" s="10"/>
      <c r="V6" s="10"/>
      <c r="W6" s="10"/>
      <c r="X6" s="10"/>
      <c r="Y6" s="10"/>
      <c r="Z6" s="10"/>
    </row>
    <row r="7" spans="1:26" ht="13.5" customHeight="1" x14ac:dyDescent="0.25">
      <c r="A7" s="10"/>
      <c r="B7" s="10"/>
      <c r="C7" s="13"/>
      <c r="F7" s="171" t="s">
        <v>83</v>
      </c>
      <c r="I7" s="10"/>
      <c r="J7" s="10"/>
      <c r="K7" s="10"/>
      <c r="L7" s="10"/>
      <c r="M7" s="10"/>
      <c r="N7" s="10"/>
      <c r="O7" s="10"/>
      <c r="P7" s="10"/>
      <c r="Q7" s="10"/>
      <c r="R7" s="10"/>
      <c r="S7" s="10"/>
      <c r="T7" s="10"/>
      <c r="U7" s="10"/>
      <c r="V7" s="10"/>
      <c r="W7" s="10"/>
      <c r="X7" s="10"/>
      <c r="Y7" s="10"/>
      <c r="Z7" s="10"/>
    </row>
    <row r="8" spans="1:26" ht="9.7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9.75" customHeight="1" x14ac:dyDescent="0.25">
      <c r="A9" s="15"/>
      <c r="B9" s="15"/>
      <c r="C9" s="15"/>
      <c r="D9" s="15"/>
      <c r="E9" s="15"/>
      <c r="F9" s="15"/>
      <c r="G9" s="15"/>
      <c r="H9" s="15"/>
      <c r="I9" s="15"/>
      <c r="J9" s="10"/>
      <c r="K9" s="10"/>
      <c r="L9" s="10"/>
      <c r="M9" s="10"/>
      <c r="N9" s="10"/>
      <c r="O9" s="10"/>
      <c r="P9" s="10"/>
      <c r="Q9" s="10"/>
      <c r="R9" s="10"/>
      <c r="S9" s="10"/>
      <c r="T9" s="10"/>
      <c r="U9" s="10"/>
      <c r="V9" s="10"/>
      <c r="W9" s="10"/>
      <c r="X9" s="10"/>
      <c r="Y9" s="10"/>
      <c r="Z9" s="10"/>
    </row>
    <row r="10" spans="1:26" ht="9.75" customHeight="1" x14ac:dyDescent="0.25">
      <c r="A10" s="10"/>
      <c r="B10" s="10"/>
      <c r="C10" s="10"/>
      <c r="D10" s="10"/>
      <c r="E10" s="10"/>
      <c r="F10" s="10"/>
      <c r="G10" s="10"/>
      <c r="H10" s="10"/>
      <c r="I10" s="10"/>
      <c r="J10" s="16"/>
      <c r="K10" s="16"/>
      <c r="L10" s="16"/>
      <c r="M10" s="16"/>
      <c r="N10" s="10"/>
      <c r="O10" s="10"/>
      <c r="P10" s="10"/>
      <c r="Q10" s="10"/>
      <c r="R10" s="10"/>
      <c r="S10" s="10"/>
      <c r="T10" s="10"/>
      <c r="U10" s="10"/>
      <c r="V10" s="10"/>
      <c r="W10" s="10"/>
      <c r="X10" s="10"/>
      <c r="Y10" s="10"/>
      <c r="Z10" s="10"/>
    </row>
    <row r="11" spans="1:26" ht="18.75" customHeight="1" x14ac:dyDescent="0.25">
      <c r="A11" s="10"/>
      <c r="B11" s="17"/>
      <c r="C11" s="10"/>
      <c r="D11" s="10"/>
      <c r="E11" s="10"/>
      <c r="F11" s="10"/>
      <c r="G11" s="10"/>
      <c r="H11" s="10"/>
      <c r="I11" s="10"/>
      <c r="J11" s="16"/>
      <c r="K11" s="16"/>
      <c r="L11" s="16"/>
      <c r="M11" s="16"/>
      <c r="N11" s="10"/>
      <c r="O11" s="10"/>
      <c r="P11" s="10"/>
      <c r="Q11" s="10"/>
      <c r="R11" s="10"/>
      <c r="S11" s="10"/>
      <c r="T11" s="10"/>
      <c r="U11" s="10"/>
      <c r="V11" s="10"/>
      <c r="W11" s="10"/>
      <c r="X11" s="10"/>
      <c r="Y11" s="10"/>
      <c r="Z11" s="10"/>
    </row>
    <row r="12" spans="1:26" ht="19.5" customHeight="1" x14ac:dyDescent="0.25">
      <c r="A12" s="10"/>
      <c r="B12" s="18" t="s">
        <v>86</v>
      </c>
      <c r="C12" s="19"/>
      <c r="D12" s="20"/>
      <c r="E12" s="21"/>
      <c r="F12" s="21"/>
      <c r="G12" s="8"/>
      <c r="H12" s="20"/>
      <c r="I12" s="20"/>
      <c r="J12" s="10"/>
      <c r="K12" s="10"/>
      <c r="L12" s="10"/>
      <c r="M12" s="10"/>
      <c r="N12" s="10"/>
      <c r="O12" s="10"/>
      <c r="P12" s="10"/>
      <c r="Q12" s="10"/>
      <c r="R12" s="10"/>
      <c r="S12" s="10"/>
      <c r="T12" s="10"/>
      <c r="U12" s="10"/>
      <c r="V12" s="10"/>
      <c r="W12" s="10"/>
      <c r="X12" s="10"/>
      <c r="Y12" s="10"/>
      <c r="Z12" s="10"/>
    </row>
    <row r="13" spans="1:26" ht="22.5" customHeight="1" x14ac:dyDescent="0.25">
      <c r="A13" s="10"/>
      <c r="B13" s="22"/>
      <c r="C13" s="10"/>
      <c r="D13" s="10"/>
      <c r="E13" s="23"/>
      <c r="F13" s="10"/>
      <c r="G13" s="10"/>
      <c r="H13" s="10"/>
      <c r="I13" s="10"/>
      <c r="J13" s="10"/>
      <c r="K13" s="10"/>
      <c r="L13" s="10"/>
      <c r="M13" s="10"/>
      <c r="N13" s="10"/>
      <c r="O13" s="10"/>
      <c r="P13" s="10"/>
      <c r="Q13" s="10"/>
      <c r="R13" s="10"/>
      <c r="S13" s="10"/>
      <c r="T13" s="10"/>
      <c r="U13" s="10"/>
      <c r="V13" s="10"/>
      <c r="W13" s="10"/>
      <c r="X13" s="10"/>
      <c r="Y13" s="10"/>
      <c r="Z13" s="10"/>
    </row>
    <row r="14" spans="1:26" ht="22.5" customHeight="1" x14ac:dyDescent="0.25">
      <c r="A14" s="10"/>
      <c r="B14" s="263"/>
      <c r="C14" s="264"/>
      <c r="D14" s="24" t="s">
        <v>87</v>
      </c>
      <c r="E14" s="10"/>
      <c r="F14" s="10"/>
      <c r="G14" s="173" t="s">
        <v>88</v>
      </c>
      <c r="H14" s="10"/>
      <c r="I14" s="10"/>
      <c r="J14" s="10"/>
      <c r="K14" s="10"/>
      <c r="L14" s="10"/>
      <c r="M14" s="10"/>
      <c r="N14" s="10"/>
      <c r="O14" s="10"/>
      <c r="P14" s="10"/>
      <c r="Q14" s="10"/>
      <c r="R14" s="10"/>
      <c r="S14" s="10"/>
      <c r="T14" s="10"/>
      <c r="U14" s="10"/>
      <c r="V14" s="10"/>
      <c r="W14" s="10"/>
      <c r="X14" s="10"/>
      <c r="Y14" s="10"/>
      <c r="Z14" s="10"/>
    </row>
    <row r="15" spans="1:26" ht="22.5" customHeight="1" x14ac:dyDescent="0.25">
      <c r="A15" s="10"/>
      <c r="B15" s="10"/>
      <c r="C15" s="10"/>
      <c r="D15" s="25"/>
      <c r="E15" s="9"/>
      <c r="F15" s="26"/>
      <c r="G15" s="174" t="s">
        <v>89</v>
      </c>
      <c r="H15" s="10"/>
      <c r="I15" s="10"/>
      <c r="J15" s="10"/>
      <c r="K15" s="10"/>
      <c r="L15" s="10"/>
      <c r="M15" s="10"/>
      <c r="N15" s="10"/>
      <c r="O15" s="10"/>
      <c r="P15" s="10"/>
      <c r="Q15" s="10"/>
      <c r="R15" s="10"/>
      <c r="S15" s="10"/>
      <c r="T15" s="10"/>
      <c r="U15" s="10"/>
      <c r="V15" s="10"/>
      <c r="W15" s="10"/>
      <c r="X15" s="10"/>
      <c r="Y15" s="10"/>
      <c r="Z15" s="10"/>
    </row>
    <row r="16" spans="1:26" ht="20.25" x14ac:dyDescent="0.25">
      <c r="A16" s="10"/>
      <c r="B16" s="18" t="s">
        <v>90</v>
      </c>
      <c r="C16" s="20"/>
      <c r="D16" s="27"/>
      <c r="E16" s="28"/>
      <c r="F16" s="28"/>
      <c r="G16" s="28"/>
      <c r="H16" s="28"/>
      <c r="I16" s="29"/>
      <c r="J16" s="10"/>
      <c r="K16" s="10"/>
      <c r="L16" s="10"/>
      <c r="M16" s="10"/>
      <c r="N16" s="10"/>
      <c r="O16" s="10"/>
      <c r="P16" s="10"/>
      <c r="Q16" s="10"/>
      <c r="R16" s="10"/>
      <c r="S16" s="10"/>
      <c r="T16" s="10"/>
      <c r="U16" s="10"/>
      <c r="V16" s="10"/>
      <c r="W16" s="10"/>
      <c r="X16" s="10"/>
      <c r="Y16" s="10"/>
      <c r="Z16" s="10"/>
    </row>
    <row r="17" spans="1:26" ht="22.5" customHeight="1" x14ac:dyDescent="0.25">
      <c r="A17" s="10"/>
      <c r="B17" s="10"/>
      <c r="C17" s="10"/>
      <c r="D17" s="25"/>
      <c r="E17" s="9"/>
      <c r="F17" s="26"/>
      <c r="G17" s="30"/>
      <c r="H17" s="30"/>
      <c r="I17" s="10"/>
      <c r="J17" s="10"/>
      <c r="K17" s="10"/>
      <c r="L17" s="10"/>
      <c r="M17" s="10"/>
      <c r="N17" s="10"/>
      <c r="O17" s="10"/>
      <c r="P17" s="10"/>
      <c r="Q17" s="10"/>
      <c r="R17" s="10"/>
      <c r="S17" s="10"/>
      <c r="T17" s="10"/>
      <c r="U17" s="10"/>
      <c r="V17" s="10"/>
      <c r="W17" s="10"/>
      <c r="X17" s="10"/>
      <c r="Y17" s="10"/>
      <c r="Z17" s="10"/>
    </row>
    <row r="18" spans="1:26" ht="22.5" customHeight="1" x14ac:dyDescent="0.25">
      <c r="A18" s="10"/>
      <c r="B18" s="263"/>
      <c r="C18" s="264"/>
      <c r="D18" s="31" t="s">
        <v>91</v>
      </c>
      <c r="E18" s="10"/>
      <c r="F18" s="10"/>
      <c r="G18" s="32"/>
      <c r="H18" s="10"/>
      <c r="I18" s="10"/>
      <c r="J18" s="10"/>
      <c r="K18" s="10"/>
      <c r="L18" s="10"/>
      <c r="M18" s="10"/>
      <c r="N18" s="10"/>
      <c r="O18" s="10"/>
      <c r="P18" s="10"/>
      <c r="Q18" s="10"/>
      <c r="R18" s="10"/>
      <c r="S18" s="10"/>
      <c r="T18" s="10"/>
      <c r="U18" s="10"/>
      <c r="V18" s="10"/>
      <c r="W18" s="10"/>
      <c r="X18" s="10"/>
      <c r="Y18" s="10"/>
      <c r="Z18" s="10"/>
    </row>
    <row r="19" spans="1:26" ht="22.5" customHeight="1" x14ac:dyDescent="0.25">
      <c r="A19" s="10"/>
      <c r="B19" s="10"/>
      <c r="C19" s="32"/>
      <c r="D19" s="31" t="str">
        <f>+IF(ship_size="Air","Note: Air transport applies to both freight and passenger. Currently targets can only be modelled through the linear decarbonization approach.","")</f>
        <v/>
      </c>
      <c r="E19" s="32"/>
      <c r="F19" s="10"/>
      <c r="G19" s="32"/>
      <c r="H19" s="10"/>
      <c r="I19" s="10"/>
      <c r="J19" s="10"/>
      <c r="K19" s="10"/>
      <c r="L19" s="10"/>
      <c r="M19" s="10"/>
      <c r="N19" s="10"/>
      <c r="O19" s="10"/>
      <c r="P19" s="10"/>
      <c r="Q19" s="10"/>
      <c r="R19" s="10"/>
      <c r="S19" s="10"/>
      <c r="T19" s="10"/>
      <c r="U19" s="10"/>
      <c r="V19" s="10"/>
      <c r="W19" s="10"/>
      <c r="X19" s="10"/>
      <c r="Y19" s="10"/>
      <c r="Z19" s="10"/>
    </row>
    <row r="20" spans="1:26" ht="19.5" customHeight="1" x14ac:dyDescent="0.25">
      <c r="A20" s="10"/>
      <c r="B20" s="18" t="s">
        <v>92</v>
      </c>
      <c r="C20" s="20"/>
      <c r="D20" s="27"/>
      <c r="E20" s="20"/>
      <c r="F20" s="20"/>
      <c r="G20" s="20"/>
      <c r="H20" s="20"/>
      <c r="I20" s="20"/>
      <c r="J20" s="10"/>
      <c r="K20" s="10"/>
      <c r="L20" s="10"/>
      <c r="M20" s="10"/>
      <c r="N20" s="10"/>
      <c r="O20" s="10"/>
      <c r="P20" s="10"/>
      <c r="Q20" s="10"/>
      <c r="R20" s="10"/>
      <c r="S20" s="10"/>
      <c r="T20" s="10"/>
      <c r="U20" s="10"/>
      <c r="V20" s="10"/>
      <c r="W20" s="10"/>
      <c r="X20" s="10"/>
      <c r="Y20" s="10"/>
      <c r="Z20" s="10"/>
    </row>
    <row r="21" spans="1:26" ht="19.5" customHeight="1" x14ac:dyDescent="0.25">
      <c r="A21" s="10"/>
      <c r="B21" s="10"/>
      <c r="C21" s="10"/>
      <c r="D21" s="25"/>
      <c r="E21" s="10"/>
      <c r="F21" s="10"/>
      <c r="G21" s="10"/>
      <c r="H21" s="10"/>
      <c r="I21" s="10"/>
      <c r="J21" s="10"/>
      <c r="K21" s="10"/>
      <c r="L21" s="10"/>
      <c r="M21" s="10"/>
      <c r="N21" s="10"/>
      <c r="O21" s="10"/>
      <c r="P21" s="10"/>
      <c r="Q21" s="10"/>
      <c r="R21" s="10"/>
      <c r="S21" s="10"/>
      <c r="T21" s="10"/>
      <c r="U21" s="10"/>
      <c r="V21" s="10"/>
      <c r="W21" s="10"/>
      <c r="X21" s="10"/>
      <c r="Y21" s="10"/>
      <c r="Z21" s="10"/>
    </row>
    <row r="22" spans="1:26" ht="22.5" customHeight="1" x14ac:dyDescent="0.25">
      <c r="A22" s="10"/>
      <c r="B22" s="33" t="s">
        <v>93</v>
      </c>
      <c r="C22" s="205"/>
      <c r="D22" s="200" t="s">
        <v>375</v>
      </c>
      <c r="E22" s="10"/>
      <c r="F22" s="10"/>
      <c r="G22" s="10"/>
      <c r="H22" s="10"/>
      <c r="I22" s="10"/>
      <c r="J22" s="10"/>
      <c r="K22" s="10"/>
      <c r="L22" s="10"/>
      <c r="M22" s="10"/>
      <c r="N22" s="10"/>
      <c r="O22" s="10"/>
      <c r="P22" s="10"/>
      <c r="Q22" s="10"/>
      <c r="R22" s="10"/>
      <c r="S22" s="10"/>
      <c r="T22" s="10"/>
      <c r="U22" s="10"/>
      <c r="V22" s="10"/>
      <c r="W22" s="10"/>
      <c r="X22" s="10"/>
      <c r="Y22" s="10"/>
      <c r="Z22" s="10"/>
    </row>
    <row r="23" spans="1:26" ht="22.5" customHeight="1" x14ac:dyDescent="0.25">
      <c r="A23" s="10"/>
      <c r="B23" s="33" t="s">
        <v>94</v>
      </c>
      <c r="C23" s="205"/>
      <c r="D23" s="201" t="s">
        <v>376</v>
      </c>
      <c r="E23" s="10"/>
      <c r="F23" s="10"/>
      <c r="G23" s="34"/>
      <c r="H23" s="9"/>
      <c r="I23" s="10"/>
      <c r="J23" s="10"/>
      <c r="K23" s="10"/>
      <c r="L23" s="10"/>
      <c r="M23" s="10"/>
      <c r="N23" s="10"/>
      <c r="O23" s="10"/>
      <c r="P23" s="10"/>
      <c r="Q23" s="10"/>
      <c r="R23" s="10"/>
      <c r="S23" s="10"/>
      <c r="T23" s="10"/>
      <c r="U23" s="10"/>
      <c r="V23" s="10"/>
      <c r="W23" s="10"/>
      <c r="X23" s="10"/>
      <c r="Y23" s="10"/>
      <c r="Z23" s="10"/>
    </row>
    <row r="24" spans="1:26" ht="22.5" customHeight="1" x14ac:dyDescent="0.25">
      <c r="A24" s="10"/>
      <c r="B24" s="33"/>
      <c r="C24" s="35"/>
      <c r="D24" s="36"/>
      <c r="E24" s="10"/>
      <c r="F24" s="10"/>
      <c r="G24" s="10"/>
      <c r="H24" s="10"/>
      <c r="I24" s="10"/>
      <c r="J24" s="10"/>
      <c r="K24" s="10"/>
      <c r="L24" s="10"/>
      <c r="M24" s="10"/>
      <c r="N24" s="10"/>
      <c r="O24" s="10"/>
      <c r="P24" s="10"/>
      <c r="Q24" s="10"/>
      <c r="R24" s="10"/>
      <c r="S24" s="10"/>
      <c r="T24" s="10"/>
      <c r="U24" s="10"/>
      <c r="V24" s="10"/>
      <c r="W24" s="10"/>
      <c r="X24" s="10"/>
      <c r="Y24" s="10"/>
      <c r="Z24" s="10"/>
    </row>
    <row r="25" spans="1:26" ht="22.5" customHeight="1" x14ac:dyDescent="0.25">
      <c r="A25" s="10"/>
      <c r="B25" s="33" t="s">
        <v>95</v>
      </c>
      <c r="C25" s="206"/>
      <c r="D25" s="31" t="s">
        <v>96</v>
      </c>
      <c r="E25" s="10"/>
      <c r="F25" s="37"/>
      <c r="G25" s="10"/>
      <c r="H25" s="10"/>
      <c r="I25" s="10"/>
      <c r="J25" s="38"/>
      <c r="K25" s="10"/>
      <c r="L25" s="10"/>
      <c r="M25" s="10"/>
      <c r="N25" s="10"/>
      <c r="O25" s="10"/>
      <c r="P25" s="10"/>
      <c r="Q25" s="10"/>
      <c r="R25" s="10"/>
      <c r="S25" s="10"/>
      <c r="T25" s="10"/>
      <c r="U25" s="10"/>
      <c r="V25" s="10"/>
      <c r="W25" s="10"/>
      <c r="X25" s="10"/>
      <c r="Y25" s="10"/>
      <c r="Z25" s="10"/>
    </row>
    <row r="26" spans="1:26" ht="22.5" customHeight="1" x14ac:dyDescent="0.25">
      <c r="A26" s="10"/>
      <c r="B26" s="33" t="str">
        <f>IF(ISNUMBER(FIND("economy",ship_size)),"","Activity in base year")</f>
        <v>Activity in base year</v>
      </c>
      <c r="C26" s="206"/>
      <c r="D26" s="31" t="str">
        <f>IF(AND(ship_type&lt;&gt;"",ship_size&lt;&gt;""),VLOOKUP(ship_type,Catalogues!B3:F81,3,FALSE),"Please select a vessel type and size")</f>
        <v>Please select a vessel type and size</v>
      </c>
      <c r="E26" s="10"/>
      <c r="F26" s="10"/>
      <c r="G26" s="10"/>
      <c r="H26" s="10"/>
      <c r="I26" s="10"/>
      <c r="J26" s="10"/>
      <c r="K26" s="10"/>
      <c r="L26" s="10"/>
      <c r="M26" s="10"/>
      <c r="N26" s="10"/>
      <c r="O26" s="10"/>
      <c r="P26" s="10"/>
      <c r="Q26" s="10"/>
      <c r="R26" s="10"/>
      <c r="S26" s="10"/>
      <c r="T26" s="10"/>
      <c r="U26" s="10"/>
      <c r="V26" s="10"/>
      <c r="W26" s="10"/>
      <c r="X26" s="10"/>
      <c r="Y26" s="10"/>
      <c r="Z26" s="10"/>
    </row>
    <row r="27" spans="1:26" ht="22.5" customHeight="1" x14ac:dyDescent="0.25">
      <c r="A27" s="10"/>
      <c r="B27" s="33" t="str">
        <f>IF(ISNUMBER(FIND("economy",ship_size)),"","Expected activity in target year")</f>
        <v>Expected activity in target year</v>
      </c>
      <c r="C27" s="206"/>
      <c r="D27" s="31" t="str">
        <f>IF(AND(ship_type&lt;&gt;"",ship_size&lt;&gt;""),VLOOKUP(ship_type,Catalogues!B3:F81,3,FALSE),"Please select a vessel type and size")</f>
        <v>Please select a vessel type and size</v>
      </c>
      <c r="E27" s="10"/>
      <c r="F27" s="39" t="str">
        <f>+IF(AND(activity_by&lt;&gt;0,activity_ty=0),"In case expected activity is unknown, please apply the sector growth rate","")</f>
        <v/>
      </c>
      <c r="G27" s="10"/>
      <c r="H27" s="10"/>
      <c r="I27" s="10"/>
      <c r="J27" s="10"/>
      <c r="K27" s="10"/>
      <c r="L27" s="10"/>
      <c r="M27" s="10"/>
      <c r="N27" s="10"/>
      <c r="O27" s="10"/>
      <c r="P27" s="10"/>
      <c r="Q27" s="10"/>
      <c r="R27" s="10"/>
      <c r="S27" s="10"/>
      <c r="T27" s="10"/>
      <c r="U27" s="10"/>
      <c r="V27" s="10"/>
      <c r="W27" s="10"/>
      <c r="X27" s="10"/>
      <c r="Y27" s="10"/>
      <c r="Z27" s="10"/>
    </row>
    <row r="28" spans="1:26" ht="19.5" customHeight="1" x14ac:dyDescent="0.25">
      <c r="A28" s="10"/>
      <c r="B28" s="33"/>
      <c r="C28" s="33"/>
      <c r="D28" s="32"/>
      <c r="E28" s="10"/>
      <c r="F28" s="10"/>
      <c r="G28" s="10"/>
      <c r="H28" s="10"/>
      <c r="I28" s="10"/>
      <c r="J28" s="10"/>
      <c r="K28" s="10"/>
      <c r="L28" s="10"/>
      <c r="M28" s="10"/>
      <c r="N28" s="10"/>
      <c r="O28" s="10"/>
      <c r="P28" s="10"/>
      <c r="Q28" s="10"/>
      <c r="R28" s="10"/>
      <c r="S28" s="10"/>
      <c r="T28" s="10"/>
      <c r="U28" s="10"/>
      <c r="V28" s="10"/>
      <c r="W28" s="10"/>
      <c r="X28" s="10"/>
      <c r="Y28" s="10"/>
      <c r="Z28" s="10"/>
    </row>
    <row r="29" spans="1:26" ht="20.25" x14ac:dyDescent="0.25">
      <c r="A29" s="10"/>
      <c r="B29" s="18" t="s">
        <v>97</v>
      </c>
      <c r="C29" s="20"/>
      <c r="D29" s="20"/>
      <c r="E29" s="20"/>
      <c r="F29" s="20"/>
      <c r="G29" s="20"/>
      <c r="H29" s="20"/>
      <c r="I29" s="20"/>
      <c r="J29" s="40"/>
      <c r="K29" s="10"/>
      <c r="L29" s="10"/>
      <c r="M29" s="10"/>
      <c r="N29" s="10"/>
      <c r="O29" s="10"/>
      <c r="P29" s="10"/>
      <c r="Q29" s="10"/>
      <c r="R29" s="10"/>
      <c r="S29" s="10"/>
      <c r="T29" s="10"/>
      <c r="U29" s="10"/>
      <c r="V29" s="10"/>
      <c r="W29" s="10"/>
      <c r="X29" s="10"/>
      <c r="Y29" s="10"/>
      <c r="Z29" s="10"/>
    </row>
    <row r="30" spans="1:26" ht="19.5" customHeight="1" x14ac:dyDescent="0.25">
      <c r="A30" s="7"/>
      <c r="B30" s="7"/>
      <c r="C30" s="7"/>
      <c r="D30" s="7"/>
      <c r="E30" s="7"/>
      <c r="F30" s="7"/>
      <c r="G30" s="7"/>
      <c r="H30" s="7"/>
      <c r="I30" s="7"/>
      <c r="J30" s="7"/>
      <c r="K30" s="7"/>
      <c r="L30" s="7"/>
      <c r="M30" s="7"/>
      <c r="N30" s="41"/>
      <c r="O30" s="7"/>
      <c r="P30" s="7"/>
      <c r="Q30" s="7"/>
      <c r="R30" s="7"/>
      <c r="S30" s="7"/>
      <c r="T30" s="7"/>
      <c r="U30" s="7"/>
      <c r="V30" s="7"/>
      <c r="W30" s="7"/>
      <c r="X30" s="7"/>
      <c r="Y30" s="7"/>
      <c r="Z30" s="7"/>
    </row>
    <row r="31" spans="1:26" ht="20.25" x14ac:dyDescent="0.25">
      <c r="A31" s="7"/>
      <c r="B31" s="37" t="s">
        <v>98</v>
      </c>
      <c r="C31" s="42"/>
      <c r="D31" s="7"/>
      <c r="E31" s="7"/>
      <c r="F31" s="7"/>
      <c r="G31" s="7"/>
      <c r="H31" s="7"/>
      <c r="I31" s="7"/>
      <c r="J31" s="7"/>
      <c r="K31" s="7"/>
      <c r="L31" s="7"/>
      <c r="M31" s="7"/>
      <c r="N31" s="41"/>
      <c r="O31" s="7"/>
      <c r="P31" s="7"/>
      <c r="Q31" s="7"/>
      <c r="R31" s="7"/>
      <c r="S31" s="7"/>
      <c r="T31" s="7"/>
      <c r="U31" s="7"/>
      <c r="V31" s="7"/>
      <c r="W31" s="7"/>
      <c r="X31" s="7"/>
      <c r="Y31" s="7"/>
      <c r="Z31" s="7"/>
    </row>
    <row r="32" spans="1:26" ht="30" x14ac:dyDescent="0.25">
      <c r="A32" s="7"/>
      <c r="B32" s="7"/>
      <c r="C32" s="7"/>
      <c r="D32" s="7"/>
      <c r="E32" s="43" t="str">
        <f>CONCATENATE("Base year
",by)</f>
        <v xml:space="preserve">Base year
</v>
      </c>
      <c r="F32" s="43" t="str">
        <f>CONCATENATE("Target year
",ty)</f>
        <v xml:space="preserve">Target year
</v>
      </c>
      <c r="G32" s="43" t="str">
        <f>CONCATENATE("% Reduction 
",by," - ",ty)</f>
        <v xml:space="preserve">% Reduction 
 - </v>
      </c>
      <c r="H32" s="7"/>
      <c r="I32" s="7"/>
      <c r="J32" s="7"/>
      <c r="K32" s="7"/>
      <c r="L32" s="7"/>
      <c r="M32" s="41"/>
      <c r="N32" s="7"/>
      <c r="O32" s="7"/>
      <c r="P32" s="7"/>
      <c r="Q32" s="7"/>
      <c r="R32" s="7"/>
      <c r="S32" s="7"/>
      <c r="T32" s="7"/>
      <c r="U32" s="7"/>
      <c r="V32" s="7"/>
      <c r="W32" s="7"/>
      <c r="X32" s="7"/>
      <c r="Y32" s="7"/>
      <c r="Z32" s="7"/>
    </row>
    <row r="33" spans="1:26" ht="24.75" customHeight="1" x14ac:dyDescent="0.25">
      <c r="A33" s="7"/>
      <c r="B33" s="44" t="str">
        <f>+B43</f>
        <v xml:space="preserve"> </v>
      </c>
      <c r="C33" s="44" t="s">
        <v>99</v>
      </c>
      <c r="D33" s="202" t="str">
        <f>IF(AND(ship_type&lt;&gt;"",ship_size&lt;&gt;""),"tCO2e","Select vessel type")</f>
        <v>Select vessel type</v>
      </c>
      <c r="E33" s="45" t="str">
        <f>IF(wtw_by&gt;0,wtw_by,"")</f>
        <v/>
      </c>
      <c r="F33" s="45" t="str">
        <f>IF(ISNUMBER(wtwabs_1.5C)=TRUE,wtwabs_1.5C,"")</f>
        <v/>
      </c>
      <c r="G33" s="46" t="str">
        <f>IF(ISNUMBER(wtwabs_1.5C)=TRUE,1-F33/E33,"")</f>
        <v/>
      </c>
      <c r="H33" s="47"/>
      <c r="I33" s="41"/>
      <c r="J33" s="7"/>
      <c r="K33" s="7"/>
      <c r="L33" s="7"/>
      <c r="M33" s="41"/>
      <c r="N33" s="7"/>
      <c r="O33" s="7"/>
      <c r="P33" s="7"/>
      <c r="Q33" s="7"/>
      <c r="R33" s="7"/>
      <c r="S33" s="7"/>
      <c r="T33" s="7"/>
      <c r="U33" s="7"/>
      <c r="V33" s="7"/>
      <c r="W33" s="7"/>
      <c r="X33" s="7"/>
      <c r="Y33" s="7"/>
      <c r="Z33" s="7"/>
    </row>
    <row r="34" spans="1:26" ht="24.75" customHeight="1" x14ac:dyDescent="0.25">
      <c r="A34" s="7"/>
      <c r="B34" s="44" t="str">
        <f>+B33</f>
        <v xml:space="preserve"> </v>
      </c>
      <c r="C34" s="44" t="s">
        <v>100</v>
      </c>
      <c r="D34" s="44" t="str">
        <f>IF(AND(ship_type&lt;&gt;"",ship_size&lt;&gt;""),VLOOKUP(ship_type,Catalogues!B3:F81,5,FALSE),"Select vessel type")</f>
        <v>Select vessel type</v>
      </c>
      <c r="E34" s="48" t="str">
        <f>IF(AND(ship_type&lt;&gt;"",ship_size&lt;&gt;"",activity_ty&gt;0),wtw_by/activity_by*1000*1000,"")</f>
        <v/>
      </c>
      <c r="F34" s="48" t="str">
        <f>IF(ISNUMBER(wtwint_1.5C)=TRUE,wtwint_1.5C,"")</f>
        <v/>
      </c>
      <c r="G34" s="46" t="str">
        <f>IF(ISNUMBER(wtwint_1.5C)=TRUE,1-F34/E34,"")</f>
        <v/>
      </c>
      <c r="H34" s="7"/>
      <c r="I34" s="7"/>
      <c r="J34" s="7"/>
      <c r="K34" s="7"/>
      <c r="L34" s="7"/>
      <c r="M34" s="7"/>
      <c r="N34" s="7"/>
      <c r="O34" s="7"/>
      <c r="P34" s="7"/>
      <c r="Q34" s="7"/>
      <c r="R34" s="7"/>
      <c r="S34" s="7"/>
      <c r="T34" s="7"/>
      <c r="U34" s="7"/>
      <c r="V34" s="7"/>
      <c r="W34" s="7"/>
      <c r="X34" s="7"/>
      <c r="Y34" s="7"/>
      <c r="Z34" s="7"/>
    </row>
    <row r="35" spans="1:26" ht="18.75" customHeight="1" x14ac:dyDescent="0.25">
      <c r="A35" s="49"/>
      <c r="B35" s="50"/>
      <c r="C35" s="49"/>
      <c r="D35" s="49"/>
      <c r="E35" s="49"/>
      <c r="F35" s="49"/>
      <c r="G35" s="7"/>
      <c r="H35" s="7"/>
      <c r="I35" s="7"/>
      <c r="J35" s="49"/>
      <c r="K35" s="49"/>
      <c r="L35" s="49"/>
      <c r="M35" s="49"/>
      <c r="N35" s="49"/>
      <c r="O35" s="49"/>
      <c r="P35" s="49"/>
      <c r="Q35" s="49"/>
      <c r="R35" s="49"/>
      <c r="S35" s="49"/>
      <c r="T35" s="49"/>
      <c r="U35" s="49"/>
      <c r="V35" s="49"/>
      <c r="W35" s="49"/>
      <c r="X35" s="49"/>
      <c r="Y35" s="49"/>
      <c r="Z35" s="49"/>
    </row>
    <row r="36" spans="1:26" ht="303.75" customHeight="1" x14ac:dyDescent="0.25">
      <c r="A36" s="49"/>
      <c r="B36" s="49"/>
      <c r="C36" s="49"/>
      <c r="D36" s="49"/>
      <c r="E36" s="49"/>
      <c r="F36" s="49"/>
      <c r="G36" s="7"/>
      <c r="H36" s="7"/>
      <c r="J36" s="49"/>
      <c r="K36" s="49"/>
      <c r="L36" s="49"/>
      <c r="M36" s="49"/>
      <c r="N36" s="49"/>
      <c r="O36" s="49"/>
      <c r="P36" s="49"/>
      <c r="Q36" s="49"/>
      <c r="R36" s="49"/>
      <c r="S36" s="49"/>
      <c r="T36" s="49"/>
      <c r="U36" s="49"/>
      <c r="V36" s="49"/>
      <c r="W36" s="49"/>
      <c r="X36" s="49"/>
      <c r="Y36" s="49"/>
      <c r="Z36" s="49"/>
    </row>
    <row r="37" spans="1:26" ht="19.5" customHeight="1" x14ac:dyDescent="0.25">
      <c r="A37" s="7"/>
      <c r="B37" s="7"/>
      <c r="C37" s="7"/>
      <c r="D37" s="7"/>
      <c r="E37" s="51"/>
      <c r="F37" s="7"/>
      <c r="G37" s="7"/>
      <c r="H37" s="7"/>
      <c r="I37" s="7"/>
      <c r="J37" s="7"/>
      <c r="K37" s="7"/>
      <c r="L37" s="7"/>
      <c r="M37" s="7"/>
      <c r="N37" s="7"/>
      <c r="O37" s="7"/>
      <c r="P37" s="7"/>
      <c r="Q37" s="7"/>
      <c r="R37" s="7"/>
      <c r="S37" s="7"/>
      <c r="T37" s="7"/>
      <c r="U37" s="7"/>
      <c r="V37" s="7"/>
      <c r="W37" s="7"/>
      <c r="X37" s="7"/>
      <c r="Y37" s="7"/>
      <c r="Z37" s="7"/>
    </row>
    <row r="38" spans="1:26" ht="9.75" customHeight="1" x14ac:dyDescent="0.25">
      <c r="A38" s="15"/>
      <c r="B38" s="15"/>
      <c r="C38" s="15"/>
      <c r="D38" s="15"/>
      <c r="E38" s="15"/>
      <c r="F38" s="15"/>
      <c r="G38" s="15"/>
      <c r="H38" s="15"/>
      <c r="I38" s="15"/>
      <c r="J38" s="10"/>
      <c r="K38" s="10"/>
      <c r="L38" s="10"/>
      <c r="M38" s="10"/>
      <c r="N38" s="10"/>
      <c r="O38" s="10"/>
      <c r="P38" s="10"/>
      <c r="Q38" s="10"/>
      <c r="R38" s="10"/>
      <c r="S38" s="10"/>
      <c r="T38" s="10"/>
      <c r="U38" s="10"/>
      <c r="V38" s="10"/>
      <c r="W38" s="10"/>
      <c r="X38" s="10"/>
      <c r="Y38" s="10"/>
      <c r="Z38" s="10"/>
    </row>
    <row r="39" spans="1:26" ht="13.5" customHeight="1" x14ac:dyDescent="0.25">
      <c r="A39" s="7"/>
      <c r="B39" s="7"/>
      <c r="C39" s="7"/>
      <c r="D39" s="7"/>
      <c r="E39" s="7"/>
      <c r="F39" s="52"/>
      <c r="G39" s="51"/>
      <c r="H39" s="7"/>
      <c r="I39" s="7"/>
      <c r="J39" s="7"/>
      <c r="K39" s="7"/>
      <c r="L39" s="7"/>
      <c r="M39" s="7"/>
      <c r="N39" s="7"/>
      <c r="O39" s="7"/>
      <c r="P39" s="7"/>
      <c r="Q39" s="7"/>
      <c r="R39" s="7"/>
      <c r="S39" s="7"/>
      <c r="T39" s="7"/>
      <c r="U39" s="7"/>
      <c r="V39" s="7"/>
      <c r="W39" s="7"/>
      <c r="X39" s="7"/>
      <c r="Y39" s="7"/>
      <c r="Z39" s="7"/>
    </row>
    <row r="40" spans="1:26" ht="18.75" customHeight="1" x14ac:dyDescent="0.25">
      <c r="A40" s="7"/>
      <c r="B40" s="7"/>
      <c r="C40" s="53"/>
      <c r="D40" s="7"/>
      <c r="E40" s="7"/>
      <c r="F40" s="7"/>
      <c r="G40" s="7"/>
      <c r="H40" s="7"/>
      <c r="I40" s="7"/>
      <c r="J40" s="7"/>
      <c r="K40" s="7"/>
      <c r="L40" s="7"/>
      <c r="M40" s="7"/>
      <c r="N40" s="41"/>
      <c r="O40" s="7"/>
      <c r="P40" s="7"/>
      <c r="Q40" s="7"/>
      <c r="R40" s="7"/>
      <c r="S40" s="7"/>
      <c r="T40" s="7"/>
      <c r="U40" s="7"/>
      <c r="V40" s="7"/>
      <c r="W40" s="7"/>
      <c r="X40" s="7"/>
      <c r="Y40" s="7"/>
      <c r="Z40" s="7"/>
    </row>
    <row r="41" spans="1:26" ht="20.25" x14ac:dyDescent="0.25">
      <c r="A41" s="7"/>
      <c r="B41" s="195" t="s">
        <v>374</v>
      </c>
      <c r="C41" s="54"/>
      <c r="D41" s="54"/>
      <c r="E41" s="7"/>
      <c r="F41" s="7"/>
      <c r="G41" s="7"/>
      <c r="H41" s="7"/>
      <c r="I41" s="41"/>
      <c r="J41" s="7"/>
      <c r="K41" s="7"/>
      <c r="L41" s="7"/>
      <c r="M41" s="7"/>
      <c r="N41" s="7"/>
      <c r="O41" s="7"/>
      <c r="P41" s="7"/>
      <c r="Q41" s="7"/>
      <c r="R41" s="7"/>
      <c r="S41" s="7"/>
      <c r="T41" s="7"/>
      <c r="U41" s="7"/>
      <c r="V41" s="7"/>
      <c r="W41" s="7"/>
      <c r="X41" s="7"/>
      <c r="Y41" s="7"/>
      <c r="Z41" s="7"/>
    </row>
    <row r="42" spans="1:26" ht="30" x14ac:dyDescent="0.25">
      <c r="A42" s="7"/>
      <c r="B42" s="265"/>
      <c r="C42" s="253"/>
      <c r="D42" s="253"/>
      <c r="E42" s="43" t="str">
        <f>CONCATENATE("Base year
",by)</f>
        <v xml:space="preserve">Base year
</v>
      </c>
      <c r="F42" s="43" t="str">
        <f>CONCATENATE("Target year
",ty)</f>
        <v xml:space="preserve">Target year
</v>
      </c>
      <c r="G42" s="43" t="str">
        <f>CONCATENATE("% Reduction 
",by," - ",ty)</f>
        <v xml:space="preserve">% Reduction 
 - </v>
      </c>
      <c r="H42" s="7"/>
      <c r="I42" s="41"/>
      <c r="J42" s="7"/>
      <c r="K42" s="7"/>
      <c r="L42" s="7"/>
      <c r="M42" s="7"/>
      <c r="N42" s="7"/>
      <c r="O42" s="7"/>
      <c r="P42" s="7"/>
      <c r="Q42" s="7"/>
      <c r="R42" s="7"/>
      <c r="S42" s="7"/>
      <c r="T42" s="7"/>
      <c r="U42" s="7"/>
      <c r="V42" s="7"/>
      <c r="W42" s="7"/>
      <c r="X42" s="7"/>
      <c r="Y42" s="7"/>
      <c r="Z42" s="7"/>
    </row>
    <row r="43" spans="1:26" ht="24.75" customHeight="1" x14ac:dyDescent="0.25">
      <c r="A43" s="7"/>
      <c r="B43" s="44" t="str">
        <f>ship_type&amp;" "&amp;ship_size</f>
        <v xml:space="preserve"> </v>
      </c>
      <c r="C43" s="44" t="s">
        <v>99</v>
      </c>
      <c r="D43" s="202" t="str">
        <f>IF(AND(ship_type&lt;&gt;"",ship_size&lt;&gt;""),"tCO2e","Select vessel type")</f>
        <v>Select vessel type</v>
      </c>
      <c r="E43" s="45" t="str">
        <f>IF(wtw_by&gt;0,wtw_by,"")</f>
        <v/>
      </c>
      <c r="F43" s="45" t="b">
        <f>IF(ISNUMBER(wtwabs_WB2C)=TRUE,IF(wtwabs_WB2C&lt;=wtw_by,wtwabs_WB2C,"Review data input"))</f>
        <v>0</v>
      </c>
      <c r="G43" s="46" t="str">
        <f>IF(ISNUMBER(wtwabs_WB2C)=TRUE,IF(wtwabs_WB2C&lt;=wtw_by,1-F43/E43,"Review data input"),"")</f>
        <v/>
      </c>
      <c r="H43" s="47"/>
      <c r="I43" s="7"/>
      <c r="J43" s="7"/>
      <c r="K43" s="7"/>
      <c r="L43" s="7"/>
      <c r="M43" s="7"/>
      <c r="N43" s="7"/>
      <c r="O43" s="7"/>
      <c r="P43" s="7"/>
      <c r="Q43" s="7"/>
      <c r="R43" s="7"/>
      <c r="S43" s="7"/>
      <c r="T43" s="7"/>
      <c r="U43" s="7"/>
      <c r="V43" s="7"/>
      <c r="W43" s="7"/>
      <c r="X43" s="7"/>
      <c r="Y43" s="7"/>
      <c r="Z43" s="7"/>
    </row>
    <row r="44" spans="1:26" ht="24.75" customHeight="1" x14ac:dyDescent="0.25">
      <c r="A44" s="7"/>
      <c r="B44" s="44" t="str">
        <f>B43</f>
        <v xml:space="preserve"> </v>
      </c>
      <c r="C44" s="44" t="s">
        <v>100</v>
      </c>
      <c r="D44" s="44" t="str">
        <f>IF(AND(ship_type&lt;&gt;"",ship_size&lt;&gt;""),VLOOKUP(ship_type,Catalogues!B3:F81,5,FALSE),"Select vessel type")</f>
        <v>Select vessel type</v>
      </c>
      <c r="E44" s="48" t="str">
        <f>IF(AND(ship_type&lt;&gt;"",ship_size&lt;&gt;"",activity_ty&gt;0),wtw_by/activity_by*1000*1000,"")</f>
        <v/>
      </c>
      <c r="F44" s="48" t="str">
        <f>IF(ISNUMBER(wtwint_WB2C)=TRUE,IF(wtwint_WB2C&lt;=(wtw_by/activity_by*1000*1000),wtwint_WB2C,"Review data input"),"")</f>
        <v/>
      </c>
      <c r="G44" s="46" t="str">
        <f>IF(ISNUMBER(wtwint_WB2C)=TRUE,IF(wtwint_WB2C&gt;=(wtw_by/activity_by*1000*1000),"Review data input",1-F44/E44),"")</f>
        <v/>
      </c>
      <c r="H44" s="7"/>
      <c r="I44" s="41"/>
      <c r="J44" s="7"/>
      <c r="K44" s="7"/>
      <c r="L44" s="7"/>
      <c r="M44" s="7"/>
      <c r="N44" s="7"/>
      <c r="O44" s="7"/>
      <c r="P44" s="7"/>
      <c r="Q44" s="7"/>
      <c r="R44" s="7"/>
      <c r="S44" s="7"/>
      <c r="T44" s="7"/>
      <c r="U44" s="7"/>
      <c r="V44" s="7"/>
      <c r="W44" s="7"/>
      <c r="X44" s="7"/>
      <c r="Y44" s="7"/>
      <c r="Z44" s="7"/>
    </row>
    <row r="45" spans="1:26" ht="19.5" customHeight="1" x14ac:dyDescent="0.25">
      <c r="A45" s="7"/>
      <c r="B45" s="55"/>
      <c r="C45" s="56"/>
      <c r="D45" s="57"/>
      <c r="E45" s="57"/>
      <c r="F45" s="57"/>
      <c r="G45" s="57"/>
      <c r="H45" s="7"/>
      <c r="I45" s="41"/>
      <c r="J45" s="7"/>
      <c r="K45" s="7"/>
      <c r="L45" s="7"/>
      <c r="M45" s="7"/>
      <c r="N45" s="7"/>
      <c r="O45" s="7"/>
      <c r="P45" s="7"/>
      <c r="Q45" s="7"/>
      <c r="R45" s="7"/>
      <c r="S45" s="7"/>
      <c r="T45" s="7"/>
      <c r="U45" s="7"/>
      <c r="V45" s="7"/>
      <c r="W45" s="7"/>
      <c r="X45" s="7"/>
      <c r="Y45" s="7"/>
      <c r="Z45" s="7"/>
    </row>
    <row r="46" spans="1:26" ht="311.25" customHeight="1" x14ac:dyDescent="0.25">
      <c r="A46" s="7"/>
      <c r="B46" s="7"/>
      <c r="C46" s="7"/>
      <c r="D46" s="7"/>
      <c r="E46" s="51"/>
      <c r="F46" s="7"/>
      <c r="G46" s="7"/>
      <c r="H46" s="7"/>
      <c r="I46" s="7"/>
      <c r="J46" s="58"/>
      <c r="K46" s="7"/>
      <c r="L46" s="7"/>
      <c r="M46" s="7"/>
      <c r="N46" s="7"/>
      <c r="O46" s="7"/>
      <c r="P46" s="7"/>
      <c r="Q46" s="7"/>
      <c r="R46" s="7"/>
      <c r="S46" s="7"/>
      <c r="T46" s="7"/>
      <c r="U46" s="7"/>
      <c r="V46" s="7"/>
      <c r="W46" s="7"/>
      <c r="X46" s="7"/>
      <c r="Y46" s="7"/>
      <c r="Z46" s="7"/>
    </row>
    <row r="47" spans="1:26" ht="19.5" customHeight="1" x14ac:dyDescent="0.25">
      <c r="A47" s="7"/>
      <c r="B47" s="59"/>
      <c r="C47" s="59"/>
      <c r="D47" s="59"/>
      <c r="E47" s="51"/>
      <c r="F47" s="59"/>
      <c r="G47" s="59"/>
      <c r="H47" s="59"/>
      <c r="I47" s="59"/>
      <c r="J47" s="7"/>
      <c r="K47" s="7"/>
      <c r="L47" s="7"/>
      <c r="M47" s="7"/>
      <c r="N47" s="7"/>
      <c r="O47" s="7"/>
      <c r="P47" s="7"/>
      <c r="Q47" s="7"/>
      <c r="R47" s="7"/>
      <c r="S47" s="7"/>
      <c r="T47" s="7"/>
      <c r="U47" s="7"/>
      <c r="V47" s="7"/>
      <c r="W47" s="7"/>
      <c r="X47" s="7"/>
      <c r="Y47" s="7"/>
      <c r="Z47" s="7"/>
    </row>
    <row r="48" spans="1:26" ht="9.75" customHeight="1" x14ac:dyDescent="0.25">
      <c r="A48" s="15"/>
      <c r="B48" s="15"/>
      <c r="C48" s="15"/>
      <c r="D48" s="15"/>
      <c r="E48" s="15"/>
      <c r="F48" s="15"/>
      <c r="G48" s="15"/>
      <c r="H48" s="15"/>
      <c r="I48" s="15"/>
      <c r="J48" s="10"/>
      <c r="K48" s="10"/>
      <c r="L48" s="10"/>
      <c r="M48" s="10"/>
      <c r="N48" s="10"/>
      <c r="O48" s="10"/>
      <c r="P48" s="10"/>
      <c r="Q48" s="10"/>
      <c r="R48" s="10"/>
      <c r="S48" s="10"/>
      <c r="T48" s="10"/>
      <c r="U48" s="10"/>
      <c r="V48" s="10"/>
      <c r="W48" s="10"/>
      <c r="X48" s="10"/>
      <c r="Y48" s="10"/>
      <c r="Z48" s="10"/>
    </row>
    <row r="49" spans="1:26" ht="13.5" customHeight="1" x14ac:dyDescent="0.25">
      <c r="A49" s="7"/>
      <c r="B49" s="59"/>
      <c r="C49" s="59"/>
      <c r="D49" s="59"/>
      <c r="E49" s="7"/>
      <c r="F49" s="59"/>
      <c r="G49" s="59"/>
      <c r="H49" s="59"/>
      <c r="I49" s="59"/>
      <c r="J49" s="7"/>
      <c r="K49" s="7"/>
      <c r="L49" s="7"/>
      <c r="M49" s="7"/>
      <c r="N49" s="7"/>
      <c r="O49" s="7"/>
      <c r="P49" s="7"/>
      <c r="Q49" s="7"/>
      <c r="R49" s="7"/>
      <c r="S49" s="7"/>
      <c r="T49" s="7"/>
      <c r="U49" s="7"/>
      <c r="V49" s="7"/>
      <c r="W49" s="7"/>
      <c r="X49" s="7"/>
      <c r="Y49" s="7"/>
      <c r="Z49" s="7"/>
    </row>
    <row r="50" spans="1:26" ht="19.5" customHeight="1" x14ac:dyDescent="0.25">
      <c r="A50" s="7"/>
      <c r="B50" s="37" t="s">
        <v>105</v>
      </c>
      <c r="C50" s="49"/>
      <c r="D50" s="49"/>
      <c r="E50" s="49"/>
      <c r="F50" s="49"/>
      <c r="G50" s="49"/>
      <c r="H50" s="49"/>
      <c r="I50" s="59"/>
      <c r="J50" s="7"/>
      <c r="K50" s="7"/>
      <c r="L50" s="7"/>
      <c r="M50" s="7"/>
      <c r="N50" s="7"/>
      <c r="O50" s="7"/>
      <c r="P50" s="7"/>
      <c r="Q50" s="7"/>
      <c r="R50" s="7"/>
      <c r="S50" s="7"/>
      <c r="T50" s="7"/>
      <c r="U50" s="7"/>
      <c r="V50" s="7"/>
      <c r="W50" s="7"/>
      <c r="X50" s="7"/>
      <c r="Y50" s="7"/>
      <c r="Z50" s="7"/>
    </row>
    <row r="51" spans="1:26" ht="19.5" customHeight="1" x14ac:dyDescent="0.25">
      <c r="A51" s="7"/>
      <c r="B51" s="49"/>
      <c r="C51" s="49"/>
      <c r="D51" s="49"/>
      <c r="E51" s="49"/>
      <c r="F51" s="49"/>
      <c r="G51" s="49"/>
      <c r="H51" s="49"/>
      <c r="I51" s="59"/>
      <c r="J51" s="7"/>
      <c r="K51" s="7"/>
      <c r="L51" s="7"/>
      <c r="M51" s="7"/>
      <c r="N51" s="7"/>
      <c r="O51" s="7"/>
      <c r="P51" s="7"/>
      <c r="Q51" s="7"/>
      <c r="R51" s="7"/>
      <c r="S51" s="7"/>
      <c r="T51" s="7"/>
      <c r="U51" s="7"/>
      <c r="V51" s="7"/>
      <c r="W51" s="7"/>
      <c r="X51" s="7"/>
      <c r="Y51" s="7"/>
      <c r="Z51" s="7"/>
    </row>
    <row r="52" spans="1:26" ht="19.5" customHeight="1" x14ac:dyDescent="0.3">
      <c r="A52" s="7"/>
      <c r="B52" s="60" t="str">
        <f>+B33</f>
        <v xml:space="preserve"> </v>
      </c>
      <c r="C52" s="49"/>
      <c r="D52" s="49"/>
      <c r="E52" s="49"/>
      <c r="F52" s="49"/>
      <c r="G52" s="49"/>
      <c r="H52" s="49"/>
      <c r="I52" s="59"/>
      <c r="J52" s="7"/>
      <c r="K52" s="7"/>
      <c r="L52" s="7"/>
      <c r="M52" s="7"/>
      <c r="N52" s="7"/>
      <c r="O52" s="7"/>
      <c r="P52" s="7"/>
      <c r="Q52" s="7"/>
      <c r="R52" s="7"/>
      <c r="S52" s="7"/>
      <c r="T52" s="7"/>
      <c r="U52" s="7"/>
      <c r="V52" s="7"/>
      <c r="W52" s="7"/>
      <c r="X52" s="7"/>
      <c r="Y52" s="7"/>
      <c r="Z52" s="7"/>
    </row>
    <row r="53" spans="1:26" ht="19.5" customHeight="1" x14ac:dyDescent="0.3">
      <c r="A53" s="7"/>
      <c r="B53" s="60"/>
      <c r="C53" s="49"/>
      <c r="D53" s="49"/>
      <c r="E53" s="49"/>
      <c r="F53" s="49"/>
      <c r="G53" s="49"/>
      <c r="H53" s="49"/>
      <c r="I53" s="59"/>
      <c r="J53" s="7"/>
      <c r="K53" s="7"/>
      <c r="L53" s="7"/>
      <c r="M53" s="7"/>
      <c r="N53" s="7"/>
      <c r="O53" s="7"/>
      <c r="P53" s="7"/>
      <c r="Q53" s="7"/>
      <c r="R53" s="7"/>
      <c r="S53" s="7"/>
      <c r="T53" s="7"/>
      <c r="U53" s="7"/>
      <c r="V53" s="7"/>
      <c r="W53" s="7"/>
      <c r="X53" s="7"/>
      <c r="Y53" s="7"/>
      <c r="Z53" s="7"/>
    </row>
    <row r="54" spans="1:26" ht="19.5" customHeight="1" thickBot="1" x14ac:dyDescent="0.3">
      <c r="A54" s="7"/>
      <c r="B54" s="203" t="str">
        <f>+B31</f>
        <v>Target modelling results - 1.5C</v>
      </c>
      <c r="C54" s="61"/>
      <c r="D54" s="62">
        <f>+Calculations!E40</f>
        <v>2018</v>
      </c>
      <c r="E54" s="62">
        <f>+Calculations!F40</f>
        <v>2019</v>
      </c>
      <c r="F54" s="62">
        <f>+Calculations!G40</f>
        <v>2020</v>
      </c>
      <c r="G54" s="62">
        <f>+Calculations!H40</f>
        <v>2021</v>
      </c>
      <c r="H54" s="62">
        <f>+Calculations!I40</f>
        <v>2022</v>
      </c>
      <c r="I54" s="62">
        <f>+Calculations!J40</f>
        <v>2023</v>
      </c>
      <c r="J54" s="62">
        <f>+Calculations!K40</f>
        <v>2024</v>
      </c>
      <c r="K54" s="62">
        <f>+Calculations!L40</f>
        <v>2025</v>
      </c>
      <c r="L54" s="62">
        <f>+Calculations!M40</f>
        <v>2026</v>
      </c>
      <c r="M54" s="62">
        <f>+Calculations!N40</f>
        <v>2027</v>
      </c>
      <c r="N54" s="62">
        <f>+Calculations!O40</f>
        <v>2028</v>
      </c>
      <c r="O54" s="62">
        <f>+Calculations!P40</f>
        <v>2029</v>
      </c>
      <c r="P54" s="62">
        <f>+Calculations!Q40</f>
        <v>2030</v>
      </c>
      <c r="Q54" s="62">
        <f>+Calculations!R40</f>
        <v>2031</v>
      </c>
      <c r="R54" s="62">
        <f>+Calculations!S40</f>
        <v>2032</v>
      </c>
      <c r="S54" s="62">
        <f>+Calculations!T40</f>
        <v>2033</v>
      </c>
      <c r="T54" s="62">
        <f>+Calculations!U40</f>
        <v>2034</v>
      </c>
      <c r="U54" s="62">
        <f>+Calculations!V40</f>
        <v>2035</v>
      </c>
      <c r="V54" s="62">
        <f>+Calculations!W40</f>
        <v>2036</v>
      </c>
      <c r="W54" s="62">
        <f>+Calculations!X40</f>
        <v>2037</v>
      </c>
      <c r="X54" s="62">
        <f>+Calculations!Y40</f>
        <v>2038</v>
      </c>
      <c r="Y54" s="62">
        <f>+Calculations!Z40</f>
        <v>2039</v>
      </c>
      <c r="Z54" s="62">
        <f>+Calculations!AA40</f>
        <v>2040</v>
      </c>
    </row>
    <row r="55" spans="1:26" ht="19.5" customHeight="1" thickTop="1" thickBot="1" x14ac:dyDescent="0.3">
      <c r="A55" s="7"/>
      <c r="B55" s="63" t="s">
        <v>106</v>
      </c>
      <c r="C55" s="44" t="str">
        <f>+D33</f>
        <v>Select vessel type</v>
      </c>
      <c r="D55" s="45" t="str">
        <f>IF(ISNUMBER(Calculations!E46)=TRUE,Calculations!E46,"")</f>
        <v/>
      </c>
      <c r="E55" s="45" t="str">
        <f>IF(ISNUMBER(Calculations!F46)=TRUE,Calculations!F46,"")</f>
        <v/>
      </c>
      <c r="F55" s="45" t="str">
        <f>IF(ISNUMBER(Calculations!G46)=TRUE,Calculations!G46,"")</f>
        <v/>
      </c>
      <c r="G55" s="45" t="str">
        <f>IF(ISNUMBER(Calculations!H46)=TRUE,Calculations!H46,"")</f>
        <v/>
      </c>
      <c r="H55" s="45" t="str">
        <f>IF(ISNUMBER(Calculations!I46)=TRUE,Calculations!I46,"")</f>
        <v/>
      </c>
      <c r="I55" s="45" t="str">
        <f>IF(ISNUMBER(Calculations!J46)=TRUE,Calculations!J46,"")</f>
        <v/>
      </c>
      <c r="J55" s="45" t="str">
        <f>IF(ISNUMBER(Calculations!K46)=TRUE,Calculations!K46,"")</f>
        <v/>
      </c>
      <c r="K55" s="45" t="str">
        <f>IF(ISNUMBER(Calculations!L46)=TRUE,Calculations!L46,"")</f>
        <v/>
      </c>
      <c r="L55" s="45" t="str">
        <f>IF(ISNUMBER(Calculations!M46)=TRUE,Calculations!M46,"")</f>
        <v/>
      </c>
      <c r="M55" s="45" t="str">
        <f>IF(ISNUMBER(Calculations!N46)=TRUE,Calculations!N46,"")</f>
        <v/>
      </c>
      <c r="N55" s="45" t="str">
        <f>IF(ISNUMBER(Calculations!O46)=TRUE,Calculations!O46,"")</f>
        <v/>
      </c>
      <c r="O55" s="45" t="str">
        <f>IF(ISNUMBER(Calculations!P46)=TRUE,Calculations!P46,"")</f>
        <v/>
      </c>
      <c r="P55" s="45" t="str">
        <f>IF(ISNUMBER(Calculations!Q46)=TRUE,Calculations!Q46,"")</f>
        <v/>
      </c>
      <c r="Q55" s="45" t="str">
        <f>IF(ISNUMBER(Calculations!R46)=TRUE,Calculations!R46,"")</f>
        <v/>
      </c>
      <c r="R55" s="45" t="str">
        <f>IF(ISNUMBER(Calculations!S46)=TRUE,Calculations!S46,"")</f>
        <v/>
      </c>
      <c r="S55" s="45" t="str">
        <f>IF(ISNUMBER(Calculations!T46)=TRUE,Calculations!T46,"")</f>
        <v/>
      </c>
      <c r="T55" s="45" t="str">
        <f>IF(ISNUMBER(Calculations!U46)=TRUE,Calculations!U46,"")</f>
        <v/>
      </c>
      <c r="U55" s="45" t="str">
        <f>IF(ISNUMBER(Calculations!V46)=TRUE,Calculations!V46,"")</f>
        <v/>
      </c>
      <c r="V55" s="45" t="str">
        <f>IF(ISNUMBER(Calculations!W46)=TRUE,Calculations!W46,"")</f>
        <v/>
      </c>
      <c r="W55" s="45" t="str">
        <f>IF(ISNUMBER(Calculations!X46)=TRUE,Calculations!X46,"")</f>
        <v/>
      </c>
      <c r="X55" s="45" t="str">
        <f>IF(ISNUMBER(Calculations!Y46)=TRUE,Calculations!Y46,"")</f>
        <v/>
      </c>
      <c r="Y55" s="45" t="str">
        <f>IF(ISNUMBER(Calculations!Z46)=TRUE,Calculations!Z46,"")</f>
        <v/>
      </c>
      <c r="Z55" s="45" t="str">
        <f>IF(ISNUMBER(Calculations!AA46)=TRUE,Calculations!AA46,"")</f>
        <v/>
      </c>
    </row>
    <row r="56" spans="1:26" ht="19.5" customHeight="1" thickTop="1" thickBot="1" x14ac:dyDescent="0.3">
      <c r="A56" s="7"/>
      <c r="B56" s="63" t="s">
        <v>107</v>
      </c>
      <c r="C56" s="44" t="str">
        <f>+D34</f>
        <v>Select vessel type</v>
      </c>
      <c r="D56" s="48" t="str">
        <f>IF(ISNUMBER(Calculations!E41)=TRUE,Calculations!E41,"")</f>
        <v/>
      </c>
      <c r="E56" s="48" t="str">
        <f>IF(ISNUMBER(Calculations!F41)=TRUE,Calculations!F41,"")</f>
        <v/>
      </c>
      <c r="F56" s="48" t="str">
        <f>IF(ISNUMBER(Calculations!G41)=TRUE,Calculations!G41,"")</f>
        <v/>
      </c>
      <c r="G56" s="48" t="str">
        <f>IF(ISNUMBER(Calculations!H41)=TRUE,Calculations!H41,"")</f>
        <v/>
      </c>
      <c r="H56" s="48" t="str">
        <f>IF(ISNUMBER(Calculations!I41)=TRUE,Calculations!I41,"")</f>
        <v/>
      </c>
      <c r="I56" s="48" t="str">
        <f>IF(ISNUMBER(Calculations!J41)=TRUE,Calculations!J41,"")</f>
        <v/>
      </c>
      <c r="J56" s="48" t="str">
        <f>IF(ISNUMBER(Calculations!K41)=TRUE,Calculations!K41,"")</f>
        <v/>
      </c>
      <c r="K56" s="48" t="str">
        <f>IF(ISNUMBER(Calculations!L41)=TRUE,Calculations!L41,"")</f>
        <v/>
      </c>
      <c r="L56" s="48" t="str">
        <f>IF(ISNUMBER(Calculations!M41)=TRUE,Calculations!M41,"")</f>
        <v/>
      </c>
      <c r="M56" s="48" t="str">
        <f>IF(ISNUMBER(Calculations!N41)=TRUE,Calculations!N41,"")</f>
        <v/>
      </c>
      <c r="N56" s="48" t="str">
        <f>IF(ISNUMBER(Calculations!O41)=TRUE,Calculations!O41,"")</f>
        <v/>
      </c>
      <c r="O56" s="48" t="str">
        <f>IF(ISNUMBER(Calculations!P41)=TRUE,Calculations!P41,"")</f>
        <v/>
      </c>
      <c r="P56" s="48" t="str">
        <f>IF(ISNUMBER(Calculations!Q41)=TRUE,Calculations!Q41,"")</f>
        <v/>
      </c>
      <c r="Q56" s="48" t="str">
        <f>IF(ISNUMBER(Calculations!R41)=TRUE,Calculations!R41,"")</f>
        <v/>
      </c>
      <c r="R56" s="48" t="str">
        <f>IF(ISNUMBER(Calculations!S41)=TRUE,Calculations!S41,"")</f>
        <v/>
      </c>
      <c r="S56" s="48" t="str">
        <f>IF(ISNUMBER(Calculations!T41)=TRUE,Calculations!T41,"")</f>
        <v/>
      </c>
      <c r="T56" s="48" t="str">
        <f>IF(ISNUMBER(Calculations!U41)=TRUE,Calculations!U41,"")</f>
        <v/>
      </c>
      <c r="U56" s="48" t="str">
        <f>IF(ISNUMBER(Calculations!V41)=TRUE,Calculations!V41,"")</f>
        <v/>
      </c>
      <c r="V56" s="48" t="str">
        <f>IF(ISNUMBER(Calculations!W41)=TRUE,Calculations!W41,"")</f>
        <v/>
      </c>
      <c r="W56" s="48" t="str">
        <f>IF(ISNUMBER(Calculations!X41)=TRUE,Calculations!X41,"")</f>
        <v/>
      </c>
      <c r="X56" s="48" t="str">
        <f>IF(ISNUMBER(Calculations!Y41)=TRUE,Calculations!Y41,"")</f>
        <v/>
      </c>
      <c r="Y56" s="48" t="str">
        <f>IF(ISNUMBER(Calculations!Z41)=TRUE,Calculations!Z41,"")</f>
        <v/>
      </c>
      <c r="Z56" s="48" t="str">
        <f>IF(ISNUMBER(Calculations!AA41)=TRUE,Calculations!AA41,"")</f>
        <v/>
      </c>
    </row>
    <row r="57" spans="1:26" ht="19.5" customHeight="1" thickTop="1" thickBot="1" x14ac:dyDescent="0.3">
      <c r="A57" s="7"/>
      <c r="B57" s="63" t="s">
        <v>108</v>
      </c>
      <c r="C57" s="44" t="str">
        <f>+C56</f>
        <v>Select vessel type</v>
      </c>
      <c r="D57" s="64" t="str">
        <f>IF(ISNUMBER(Calculations!E42)=TRUE,Calculations!E42,"")</f>
        <v/>
      </c>
      <c r="E57" s="64" t="str">
        <f>IF(ISNUMBER(Calculations!F42)=TRUE,Calculations!F42,"")</f>
        <v/>
      </c>
      <c r="F57" s="64" t="str">
        <f>IF(ISNUMBER(Calculations!G42)=TRUE,Calculations!G42,"")</f>
        <v/>
      </c>
      <c r="G57" s="64" t="str">
        <f>IF(ISNUMBER(Calculations!H42)=TRUE,Calculations!H42,"")</f>
        <v/>
      </c>
      <c r="H57" s="64" t="str">
        <f>IF(ISNUMBER(Calculations!I42)=TRUE,Calculations!I42,"")</f>
        <v/>
      </c>
      <c r="I57" s="64" t="str">
        <f>IF(ISNUMBER(Calculations!J42)=TRUE,Calculations!J42,"")</f>
        <v/>
      </c>
      <c r="J57" s="64" t="str">
        <f>IF(ISNUMBER(Calculations!K42)=TRUE,Calculations!K42,"")</f>
        <v/>
      </c>
      <c r="K57" s="64" t="str">
        <f>IF(ISNUMBER(Calculations!L42)=TRUE,Calculations!L42,"")</f>
        <v/>
      </c>
      <c r="L57" s="64" t="str">
        <f>IF(ISNUMBER(Calculations!M42)=TRUE,Calculations!M42,"")</f>
        <v/>
      </c>
      <c r="M57" s="64" t="str">
        <f>IF(ISNUMBER(Calculations!N42)=TRUE,Calculations!N42,"")</f>
        <v/>
      </c>
      <c r="N57" s="64" t="str">
        <f>IF(ISNUMBER(Calculations!O42)=TRUE,Calculations!O42,"")</f>
        <v/>
      </c>
      <c r="O57" s="64" t="str">
        <f>IF(ISNUMBER(Calculations!P42)=TRUE,Calculations!P42,"")</f>
        <v/>
      </c>
      <c r="P57" s="64" t="str">
        <f>IF(ISNUMBER(Calculations!Q42)=TRUE,Calculations!Q42,"")</f>
        <v/>
      </c>
      <c r="Q57" s="64" t="str">
        <f>IF(ISNUMBER(Calculations!R42)=TRUE,Calculations!R42,"")</f>
        <v/>
      </c>
      <c r="R57" s="64" t="str">
        <f>IF(ISNUMBER(Calculations!S42)=TRUE,Calculations!S42,"")</f>
        <v/>
      </c>
      <c r="S57" s="64" t="str">
        <f>IF(ISNUMBER(Calculations!T42)=TRUE,Calculations!T42,"")</f>
        <v/>
      </c>
      <c r="T57" s="64" t="str">
        <f>IF(ISNUMBER(Calculations!U42)=TRUE,Calculations!U42,"")</f>
        <v/>
      </c>
      <c r="U57" s="64" t="str">
        <f>IF(ISNUMBER(Calculations!V42)=TRUE,Calculations!V42,"")</f>
        <v/>
      </c>
      <c r="V57" s="64" t="str">
        <f>IF(ISNUMBER(Calculations!W42)=TRUE,Calculations!W42,"")</f>
        <v/>
      </c>
      <c r="W57" s="64" t="str">
        <f>IF(ISNUMBER(Calculations!X42)=TRUE,Calculations!X42,"")</f>
        <v/>
      </c>
      <c r="X57" s="64" t="str">
        <f>IF(ISNUMBER(Calculations!Y42)=TRUE,Calculations!Y42,"")</f>
        <v/>
      </c>
      <c r="Y57" s="64" t="str">
        <f>IF(ISNUMBER(Calculations!Z42)=TRUE,Calculations!Z42,"")</f>
        <v/>
      </c>
      <c r="Z57" s="64" t="str">
        <f>IF(ISNUMBER(Calculations!AA42)=TRUE,Calculations!AA42,"")</f>
        <v/>
      </c>
    </row>
    <row r="58" spans="1:26" ht="19.5" customHeight="1" thickTop="1" x14ac:dyDescent="0.25">
      <c r="A58" s="7"/>
      <c r="B58" s="7"/>
      <c r="C58" s="65"/>
      <c r="D58" s="49"/>
      <c r="E58" s="49"/>
      <c r="F58" s="7"/>
      <c r="G58" s="7"/>
      <c r="H58" s="7"/>
      <c r="I58" s="7"/>
      <c r="J58" s="7"/>
      <c r="K58" s="7"/>
      <c r="L58" s="7"/>
      <c r="M58" s="7"/>
      <c r="N58" s="7"/>
      <c r="O58" s="7"/>
      <c r="P58" s="7"/>
      <c r="Q58" s="7"/>
      <c r="R58" s="7"/>
      <c r="S58" s="7"/>
      <c r="T58" s="7"/>
      <c r="U58" s="7"/>
      <c r="V58" s="7"/>
      <c r="W58" s="7"/>
      <c r="X58" s="7"/>
      <c r="Y58" s="7"/>
      <c r="Z58" s="7"/>
    </row>
    <row r="59" spans="1:26" ht="19.5" customHeight="1" thickBot="1" x14ac:dyDescent="0.3">
      <c r="A59" s="7"/>
      <c r="B59" s="203" t="str">
        <f>+B41</f>
        <v>Target modelling results - WB2C (Scope 3 only)</v>
      </c>
      <c r="C59" s="44"/>
      <c r="D59" s="62">
        <f>+D54</f>
        <v>2018</v>
      </c>
      <c r="E59" s="62">
        <f>+E54</f>
        <v>2019</v>
      </c>
      <c r="F59" s="62">
        <f t="shared" ref="F59:Z59" si="0">+F54</f>
        <v>2020</v>
      </c>
      <c r="G59" s="62">
        <f t="shared" si="0"/>
        <v>2021</v>
      </c>
      <c r="H59" s="62">
        <f t="shared" si="0"/>
        <v>2022</v>
      </c>
      <c r="I59" s="62">
        <f t="shared" si="0"/>
        <v>2023</v>
      </c>
      <c r="J59" s="62">
        <f t="shared" si="0"/>
        <v>2024</v>
      </c>
      <c r="K59" s="62">
        <f t="shared" si="0"/>
        <v>2025</v>
      </c>
      <c r="L59" s="62">
        <f t="shared" si="0"/>
        <v>2026</v>
      </c>
      <c r="M59" s="62">
        <f t="shared" si="0"/>
        <v>2027</v>
      </c>
      <c r="N59" s="62">
        <f t="shared" si="0"/>
        <v>2028</v>
      </c>
      <c r="O59" s="62">
        <f t="shared" si="0"/>
        <v>2029</v>
      </c>
      <c r="P59" s="62">
        <f t="shared" si="0"/>
        <v>2030</v>
      </c>
      <c r="Q59" s="62">
        <f t="shared" si="0"/>
        <v>2031</v>
      </c>
      <c r="R59" s="62">
        <f t="shared" si="0"/>
        <v>2032</v>
      </c>
      <c r="S59" s="62">
        <f t="shared" si="0"/>
        <v>2033</v>
      </c>
      <c r="T59" s="62">
        <f t="shared" si="0"/>
        <v>2034</v>
      </c>
      <c r="U59" s="62">
        <f t="shared" si="0"/>
        <v>2035</v>
      </c>
      <c r="V59" s="62">
        <f t="shared" si="0"/>
        <v>2036</v>
      </c>
      <c r="W59" s="62">
        <f t="shared" si="0"/>
        <v>2037</v>
      </c>
      <c r="X59" s="62">
        <f t="shared" si="0"/>
        <v>2038</v>
      </c>
      <c r="Y59" s="62">
        <f t="shared" si="0"/>
        <v>2039</v>
      </c>
      <c r="Z59" s="62">
        <f t="shared" si="0"/>
        <v>2040</v>
      </c>
    </row>
    <row r="60" spans="1:26" ht="19.5" customHeight="1" thickTop="1" thickBot="1" x14ac:dyDescent="0.3">
      <c r="A60" s="7"/>
      <c r="B60" s="63" t="s">
        <v>106</v>
      </c>
      <c r="C60" s="44" t="str">
        <f>+D43</f>
        <v>Select vessel type</v>
      </c>
      <c r="D60" s="45" t="str">
        <f>IF(ISNUMBER(Calculations!E57)=TRUE,Calculations!E57,"")</f>
        <v/>
      </c>
      <c r="E60" s="45" t="str">
        <f>IF(ISNUMBER(Calculations!F57)=TRUE,Calculations!F57,"")</f>
        <v/>
      </c>
      <c r="F60" s="45" t="str">
        <f>IF(ISNUMBER(Calculations!G57)=TRUE,Calculations!G57,"")</f>
        <v/>
      </c>
      <c r="G60" s="45" t="str">
        <f>IF(ISNUMBER(Calculations!H57)=TRUE,Calculations!H57,"")</f>
        <v/>
      </c>
      <c r="H60" s="45" t="str">
        <f>IF(ISNUMBER(Calculations!I57)=TRUE,Calculations!I57,"")</f>
        <v/>
      </c>
      <c r="I60" s="45" t="str">
        <f>IF(ISNUMBER(Calculations!J57)=TRUE,Calculations!J57,"")</f>
        <v/>
      </c>
      <c r="J60" s="45" t="str">
        <f>IF(ISNUMBER(Calculations!K57)=TRUE,Calculations!K57,"")</f>
        <v/>
      </c>
      <c r="K60" s="45" t="str">
        <f>IF(ISNUMBER(Calculations!L57)=TRUE,Calculations!L57,"")</f>
        <v/>
      </c>
      <c r="L60" s="45" t="str">
        <f>IF(ISNUMBER(Calculations!M57)=TRUE,Calculations!M57,"")</f>
        <v/>
      </c>
      <c r="M60" s="45" t="str">
        <f>IF(ISNUMBER(Calculations!N57)=TRUE,Calculations!N57,"")</f>
        <v/>
      </c>
      <c r="N60" s="45" t="str">
        <f>IF(ISNUMBER(Calculations!O57)=TRUE,Calculations!O57,"")</f>
        <v/>
      </c>
      <c r="O60" s="45" t="str">
        <f>IF(ISNUMBER(Calculations!P57)=TRUE,Calculations!P57,"")</f>
        <v/>
      </c>
      <c r="P60" s="45" t="str">
        <f>IF(ISNUMBER(Calculations!Q57)=TRUE,Calculations!Q57,"")</f>
        <v/>
      </c>
      <c r="Q60" s="45" t="str">
        <f>IF(ISNUMBER(Calculations!R57)=TRUE,Calculations!R57,"")</f>
        <v/>
      </c>
      <c r="R60" s="45" t="str">
        <f>IF(ISNUMBER(Calculations!S57)=TRUE,Calculations!S57,"")</f>
        <v/>
      </c>
      <c r="S60" s="45" t="str">
        <f>IF(ISNUMBER(Calculations!T57)=TRUE,Calculations!T57,"")</f>
        <v/>
      </c>
      <c r="T60" s="45" t="str">
        <f>IF(ISNUMBER(Calculations!U57)=TRUE,Calculations!U57,"")</f>
        <v/>
      </c>
      <c r="U60" s="45" t="str">
        <f>IF(ISNUMBER(Calculations!V57)=TRUE,Calculations!V57,"")</f>
        <v/>
      </c>
      <c r="V60" s="45" t="str">
        <f>IF(ISNUMBER(Calculations!W57)=TRUE,Calculations!W57,"")</f>
        <v/>
      </c>
      <c r="W60" s="45" t="str">
        <f>IF(ISNUMBER(Calculations!X57)=TRUE,Calculations!X57,"")</f>
        <v/>
      </c>
      <c r="X60" s="45" t="str">
        <f>IF(ISNUMBER(Calculations!Y57)=TRUE,Calculations!Y57,"")</f>
        <v/>
      </c>
      <c r="Y60" s="45" t="str">
        <f>IF(ISNUMBER(Calculations!Z57)=TRUE,Calculations!Z57,"")</f>
        <v/>
      </c>
      <c r="Z60" s="45" t="str">
        <f>IF(ISNUMBER(Calculations!AA57)=TRUE,Calculations!AA57,"")</f>
        <v/>
      </c>
    </row>
    <row r="61" spans="1:26" ht="19.5" customHeight="1" thickTop="1" thickBot="1" x14ac:dyDescent="0.3">
      <c r="A61" s="7"/>
      <c r="B61" s="63" t="s">
        <v>107</v>
      </c>
      <c r="C61" s="44" t="str">
        <f>+C56</f>
        <v>Select vessel type</v>
      </c>
      <c r="D61" s="48" t="str">
        <f>IF(ISNUMBER(Calculations!E52)=TRUE,Calculations!E52,"")</f>
        <v/>
      </c>
      <c r="E61" s="48" t="str">
        <f>IF(ISNUMBER(Calculations!F52)=TRUE,Calculations!F52,"")</f>
        <v/>
      </c>
      <c r="F61" s="48" t="str">
        <f>IF(ISNUMBER(Calculations!G52)=TRUE,Calculations!G52,"")</f>
        <v/>
      </c>
      <c r="G61" s="48" t="str">
        <f>IF(ISNUMBER(Calculations!H52)=TRUE,Calculations!H52,"")</f>
        <v/>
      </c>
      <c r="H61" s="48" t="str">
        <f>IF(ISNUMBER(Calculations!I52)=TRUE,Calculations!I52,"")</f>
        <v/>
      </c>
      <c r="I61" s="48" t="str">
        <f>IF(ISNUMBER(Calculations!J52)=TRUE,Calculations!J52,"")</f>
        <v/>
      </c>
      <c r="J61" s="48" t="str">
        <f>IF(ISNUMBER(Calculations!K52)=TRUE,Calculations!K52,"")</f>
        <v/>
      </c>
      <c r="K61" s="48" t="str">
        <f>IF(ISNUMBER(Calculations!L52)=TRUE,Calculations!L52,"")</f>
        <v/>
      </c>
      <c r="L61" s="48" t="str">
        <f>IF(ISNUMBER(Calculations!M52)=TRUE,Calculations!M52,"")</f>
        <v/>
      </c>
      <c r="M61" s="48" t="str">
        <f>IF(ISNUMBER(Calculations!N52)=TRUE,Calculations!N52,"")</f>
        <v/>
      </c>
      <c r="N61" s="48" t="str">
        <f>IF(ISNUMBER(Calculations!O52)=TRUE,Calculations!O52,"")</f>
        <v/>
      </c>
      <c r="O61" s="48" t="str">
        <f>IF(ISNUMBER(Calculations!P52)=TRUE,Calculations!P52,"")</f>
        <v/>
      </c>
      <c r="P61" s="48" t="str">
        <f>IF(ISNUMBER(Calculations!Q52)=TRUE,Calculations!Q52,"")</f>
        <v/>
      </c>
      <c r="Q61" s="48" t="str">
        <f>IF(ISNUMBER(Calculations!R52)=TRUE,Calculations!R52,"")</f>
        <v/>
      </c>
      <c r="R61" s="48" t="str">
        <f>IF(ISNUMBER(Calculations!S52)=TRUE,Calculations!S52,"")</f>
        <v/>
      </c>
      <c r="S61" s="48" t="str">
        <f>IF(ISNUMBER(Calculations!T52)=TRUE,Calculations!T52,"")</f>
        <v/>
      </c>
      <c r="T61" s="48" t="str">
        <f>IF(ISNUMBER(Calculations!U52)=TRUE,Calculations!U52,"")</f>
        <v/>
      </c>
      <c r="U61" s="48" t="str">
        <f>IF(ISNUMBER(Calculations!V52)=TRUE,Calculations!V52,"")</f>
        <v/>
      </c>
      <c r="V61" s="48" t="str">
        <f>IF(ISNUMBER(Calculations!W52)=TRUE,Calculations!W52,"")</f>
        <v/>
      </c>
      <c r="W61" s="48" t="str">
        <f>IF(ISNUMBER(Calculations!X52)=TRUE,Calculations!X52,"")</f>
        <v/>
      </c>
      <c r="X61" s="48" t="str">
        <f>IF(ISNUMBER(Calculations!Y52)=TRUE,Calculations!Y52,"")</f>
        <v/>
      </c>
      <c r="Y61" s="48" t="str">
        <f>IF(ISNUMBER(Calculations!Z52)=TRUE,Calculations!Z52,"")</f>
        <v/>
      </c>
      <c r="Z61" s="48" t="str">
        <f>IF(ISNUMBER(Calculations!AA52)=TRUE,Calculations!AA52,"")</f>
        <v/>
      </c>
    </row>
    <row r="62" spans="1:26" ht="19.5" customHeight="1" thickTop="1" thickBot="1" x14ac:dyDescent="0.3">
      <c r="A62" s="7"/>
      <c r="B62" s="63" t="s">
        <v>108</v>
      </c>
      <c r="C62" s="44" t="str">
        <f>+C56</f>
        <v>Select vessel type</v>
      </c>
      <c r="D62" s="64" t="str">
        <f>IF(ISNUMBER(Calculations!E53)=TRUE,Calculations!E53,"")</f>
        <v/>
      </c>
      <c r="E62" s="64" t="str">
        <f>IF(ISNUMBER(Calculations!F53)=TRUE,Calculations!F53,"")</f>
        <v/>
      </c>
      <c r="F62" s="64" t="str">
        <f>IF(ISNUMBER(Calculations!G53)=TRUE,Calculations!G53,"")</f>
        <v/>
      </c>
      <c r="G62" s="64" t="str">
        <f>IF(ISNUMBER(Calculations!H53)=TRUE,Calculations!H53,"")</f>
        <v/>
      </c>
      <c r="H62" s="64" t="str">
        <f>IF(ISNUMBER(Calculations!I53)=TRUE,Calculations!I53,"")</f>
        <v/>
      </c>
      <c r="I62" s="64" t="str">
        <f>IF(ISNUMBER(Calculations!J53)=TRUE,Calculations!J53,"")</f>
        <v/>
      </c>
      <c r="J62" s="64" t="str">
        <f>IF(ISNUMBER(Calculations!K53)=TRUE,Calculations!K53,"")</f>
        <v/>
      </c>
      <c r="K62" s="64" t="str">
        <f>IF(ISNUMBER(Calculations!L53)=TRUE,Calculations!L53,"")</f>
        <v/>
      </c>
      <c r="L62" s="64" t="str">
        <f>IF(ISNUMBER(Calculations!M53)=TRUE,Calculations!M53,"")</f>
        <v/>
      </c>
      <c r="M62" s="64" t="str">
        <f>IF(ISNUMBER(Calculations!N53)=TRUE,Calculations!N53,"")</f>
        <v/>
      </c>
      <c r="N62" s="64" t="str">
        <f>IF(ISNUMBER(Calculations!O53)=TRUE,Calculations!O53,"")</f>
        <v/>
      </c>
      <c r="O62" s="64" t="str">
        <f>IF(ISNUMBER(Calculations!P53)=TRUE,Calculations!P53,"")</f>
        <v/>
      </c>
      <c r="P62" s="64" t="str">
        <f>IF(ISNUMBER(Calculations!Q53)=TRUE,Calculations!Q53,"")</f>
        <v/>
      </c>
      <c r="Q62" s="64" t="str">
        <f>IF(ISNUMBER(Calculations!R53)=TRUE,Calculations!R53,"")</f>
        <v/>
      </c>
      <c r="R62" s="64" t="str">
        <f>IF(ISNUMBER(Calculations!S53)=TRUE,Calculations!S53,"")</f>
        <v/>
      </c>
      <c r="S62" s="64" t="str">
        <f>IF(ISNUMBER(Calculations!T53)=TRUE,Calculations!T53,"")</f>
        <v/>
      </c>
      <c r="T62" s="64" t="str">
        <f>IF(ISNUMBER(Calculations!U53)=TRUE,Calculations!U53,"")</f>
        <v/>
      </c>
      <c r="U62" s="64" t="str">
        <f>IF(ISNUMBER(Calculations!V53)=TRUE,Calculations!V53,"")</f>
        <v/>
      </c>
      <c r="V62" s="64" t="str">
        <f>IF(ISNUMBER(Calculations!W53)=TRUE,Calculations!W53,"")</f>
        <v/>
      </c>
      <c r="W62" s="64" t="str">
        <f>IF(ISNUMBER(Calculations!X53)=TRUE,Calculations!X53,"")</f>
        <v/>
      </c>
      <c r="X62" s="64" t="str">
        <f>IF(ISNUMBER(Calculations!Y53)=TRUE,Calculations!Y53,"")</f>
        <v/>
      </c>
      <c r="Y62" s="64" t="str">
        <f>IF(ISNUMBER(Calculations!Z53)=TRUE,Calculations!Z53,"")</f>
        <v/>
      </c>
      <c r="Z62" s="64" t="str">
        <f>IF(ISNUMBER(Calculations!AA53)=TRUE,Calculations!AA53,"")</f>
        <v/>
      </c>
    </row>
    <row r="63" spans="1:26" ht="19.5" customHeight="1" thickTop="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9.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9.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9.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9.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9.5" customHeight="1" x14ac:dyDescent="0.25">
      <c r="A68" s="7"/>
      <c r="B68" s="7"/>
      <c r="C68" s="66"/>
      <c r="D68" s="66"/>
      <c r="E68" s="66"/>
      <c r="F68" s="66"/>
      <c r="G68" s="66"/>
      <c r="H68" s="66"/>
      <c r="I68" s="66"/>
      <c r="J68" s="7"/>
      <c r="K68" s="7"/>
      <c r="L68" s="7"/>
      <c r="M68" s="7"/>
      <c r="N68" s="7"/>
      <c r="O68" s="7"/>
      <c r="P68" s="7"/>
      <c r="Q68" s="7"/>
      <c r="R68" s="7"/>
      <c r="S68" s="7"/>
      <c r="T68" s="7"/>
      <c r="U68" s="7"/>
      <c r="V68" s="7"/>
      <c r="W68" s="7"/>
      <c r="X68" s="7"/>
      <c r="Y68" s="7"/>
      <c r="Z68" s="7"/>
    </row>
    <row r="69" spans="1:26" ht="19.5" customHeight="1" x14ac:dyDescent="0.25">
      <c r="A69" s="7"/>
      <c r="B69" s="7"/>
      <c r="C69" s="66"/>
      <c r="D69" s="66"/>
      <c r="E69" s="66"/>
      <c r="F69" s="66"/>
      <c r="G69" s="66"/>
      <c r="H69" s="66"/>
      <c r="I69" s="66"/>
      <c r="J69" s="7"/>
      <c r="K69" s="7"/>
      <c r="L69" s="7"/>
      <c r="M69" s="7"/>
      <c r="N69" s="7"/>
      <c r="O69" s="7"/>
      <c r="P69" s="7"/>
      <c r="Q69" s="7"/>
      <c r="R69" s="7"/>
      <c r="S69" s="7"/>
      <c r="T69" s="7"/>
      <c r="U69" s="7"/>
      <c r="V69" s="7"/>
      <c r="W69" s="7"/>
      <c r="X69" s="7"/>
      <c r="Y69" s="7"/>
      <c r="Z69" s="7"/>
    </row>
    <row r="70" spans="1:26" ht="19.5" customHeight="1" x14ac:dyDescent="0.25">
      <c r="A70" s="7"/>
      <c r="B70" s="7"/>
      <c r="C70" s="66"/>
      <c r="D70" s="66"/>
      <c r="E70" s="66"/>
      <c r="F70" s="66"/>
      <c r="G70" s="66"/>
      <c r="H70" s="66"/>
      <c r="I70" s="66"/>
      <c r="J70" s="7"/>
      <c r="K70" s="7"/>
      <c r="L70" s="7"/>
      <c r="M70" s="7"/>
      <c r="N70" s="7"/>
      <c r="O70" s="7"/>
      <c r="P70" s="7"/>
      <c r="Q70" s="7"/>
      <c r="R70" s="7"/>
      <c r="S70" s="7"/>
      <c r="T70" s="7"/>
      <c r="U70" s="7"/>
      <c r="V70" s="7"/>
      <c r="W70" s="7"/>
      <c r="X70" s="7"/>
      <c r="Y70" s="7"/>
      <c r="Z70" s="7"/>
    </row>
    <row r="71" spans="1:26" ht="19.5" customHeight="1" x14ac:dyDescent="0.25">
      <c r="A71" s="7"/>
      <c r="B71" s="7"/>
      <c r="C71" s="66"/>
      <c r="D71" s="66"/>
      <c r="E71" s="66"/>
      <c r="F71" s="66"/>
      <c r="G71" s="66"/>
      <c r="H71" s="66"/>
      <c r="I71" s="66"/>
      <c r="J71" s="7"/>
      <c r="K71" s="7"/>
      <c r="L71" s="7"/>
      <c r="M71" s="7"/>
      <c r="N71" s="7"/>
      <c r="O71" s="7"/>
      <c r="P71" s="7"/>
      <c r="Q71" s="7"/>
      <c r="R71" s="7"/>
      <c r="S71" s="7"/>
      <c r="T71" s="7"/>
      <c r="U71" s="7"/>
      <c r="V71" s="7"/>
      <c r="W71" s="7"/>
      <c r="X71" s="7"/>
      <c r="Y71" s="7"/>
      <c r="Z71" s="7"/>
    </row>
    <row r="72" spans="1:26" ht="19.5" customHeight="1" x14ac:dyDescent="0.25">
      <c r="A72" s="7"/>
      <c r="B72" s="7"/>
      <c r="C72" s="66"/>
      <c r="D72" s="66"/>
      <c r="E72" s="66"/>
      <c r="F72" s="66"/>
      <c r="G72" s="66"/>
      <c r="H72" s="66"/>
      <c r="I72" s="66"/>
      <c r="J72" s="7"/>
      <c r="K72" s="7"/>
      <c r="L72" s="7"/>
      <c r="M72" s="7"/>
      <c r="N72" s="7"/>
      <c r="O72" s="7"/>
      <c r="P72" s="7"/>
      <c r="Q72" s="7"/>
      <c r="R72" s="7"/>
      <c r="S72" s="7"/>
      <c r="T72" s="7"/>
      <c r="U72" s="7"/>
      <c r="V72" s="7"/>
      <c r="W72" s="7"/>
      <c r="X72" s="7"/>
      <c r="Y72" s="7"/>
      <c r="Z72" s="7"/>
    </row>
    <row r="73" spans="1:26" ht="13.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3.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3.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3.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3.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3.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3.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3.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3.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3.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3.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3.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3.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3.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3.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3.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3.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3.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3.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3.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3.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3.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3.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3.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3.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3.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3.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3.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3.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3.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3.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3.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3.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3.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3.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3.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3.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3.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3.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3.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3.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3.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3.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3.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3.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3.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3.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3.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3.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3.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3.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3.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3.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3.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3.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3.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3.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3.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3.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3.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3.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3.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3.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3.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3.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3.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3.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3.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3.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3.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3.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3.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3.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3.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3.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3.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3.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3.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3.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3.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3.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3.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3.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3.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3.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3.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3.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3.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3.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3.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3.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3.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3.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3.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3.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3.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3.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3.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3.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3.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3.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3.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3.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3.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3.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3.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3.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3.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3.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3.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3.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3.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3.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3.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3.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3.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3.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3.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3.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3.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3.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3.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3.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3.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3.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3.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3.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3.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3.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3.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3.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3.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3.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3.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3.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3.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3.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3.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3.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3.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3.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3.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3.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3.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3.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3.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3.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3.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3.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3.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3.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3.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3.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3.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3.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3.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3.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3.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3.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3.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3.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3.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3.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3.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3.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3.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3.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3.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3.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3.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3.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3.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3.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3.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3.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3.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3.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3.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3.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3.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3.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3.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3.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3.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3.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3.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3.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3.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3.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3.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3.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3.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3.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3.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3.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3.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3.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3.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3.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3.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3.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3.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3.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3.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3.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3.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3.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3.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3.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3.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3.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3.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3.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3.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3.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3.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3.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3.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3.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3.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3.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3.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3.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3.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3.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3.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3.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3.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3.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3.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3.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3.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3.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3.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3.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3.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3.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3.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3.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3.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3.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3.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3.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3.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3.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3.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3.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3.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3.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3.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3.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3.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3.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3.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3.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3.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3.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3.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3.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3.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3.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3.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3.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3.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3.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3.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3.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3.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3.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3.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3.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3.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3.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3.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3.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3.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3.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3.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3.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3.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3.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3.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3.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3.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3.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3.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3.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3.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3.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3.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3.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3.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3.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3.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3.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3.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3.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3.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3.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3.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3.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3.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3.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3.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3.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3.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3.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3.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3.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3.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3.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3.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3.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3.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3.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3.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3.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3.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3.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3.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3.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3.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3.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3.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3.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3.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3.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3.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3.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3.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3.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3.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3.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3.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3.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3.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3.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3.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3.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3.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3.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3.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3.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3.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3.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3.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3.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3.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3.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3.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3.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3.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3.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3.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3.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3.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3.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3.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3.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3.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3.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3.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3.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3.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3.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3.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3.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3.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3.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3.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3.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3.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3.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3.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3.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3.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3.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3.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3.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3.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3.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3.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3.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3.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3.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3.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3.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3.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3.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3.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3.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3.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3.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3.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3.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3.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3.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3.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3.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3.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3.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3.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3.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3.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3.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3.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3.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3.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3.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3.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3.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3.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3.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3.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3.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3.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3.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3.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3.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3.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3.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3.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3.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3.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3.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3.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3.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3.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3.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3.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3.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3.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3.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3.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3.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3.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3.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3.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3.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3.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3.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3.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3.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3.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3.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3.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3.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3.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3.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3.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3.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3.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3.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3.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3.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3.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3.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3.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3.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3.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3.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3.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3.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3.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3.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3.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3.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3.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3.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3.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3.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3.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3.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3.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3.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3.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3.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3.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3.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3.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3.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3.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3.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3.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3.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3.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3.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3.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3.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3.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3.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3.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3.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3.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3.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3.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3.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3.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3.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3.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3.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3.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3.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3.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3.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3.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3.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3.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3.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3.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3.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3.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3.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3.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3.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3.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3.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3.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3.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3.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3.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3.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3.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3.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3.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3.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3.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3.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3.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3.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3.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3.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3.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3.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3.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3.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3.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3.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3.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3.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3.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3.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3.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3.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3.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3.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3.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3.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3.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3.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3.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3.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3.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3.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3.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3.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3.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3.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3.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3.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3.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3.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3.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3.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3.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3.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3.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3.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3.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3.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3.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3.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3.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3.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3.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3.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3.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3.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3.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3.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3.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3.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3.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3.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3.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3.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3.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3.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3.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3.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3.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3.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3.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3.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3.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3.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3.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3.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3.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3.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3.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3.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3.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3.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3.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3.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3.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3.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3.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3.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3.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3.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3.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3.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3.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3.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3.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3.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3.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3.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3.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3.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3.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3.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3.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3.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3.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3.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3.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3.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3.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3.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3.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3.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3.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3.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3.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3.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3.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3.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3.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3.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3.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3.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3.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3.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3.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3.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3.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3.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3.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3.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3.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3.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3.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3.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3.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3.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3.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3.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3.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3.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3.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3.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3.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3.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3.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3.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3.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3.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3.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3.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3.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3.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3.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3.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3.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3.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3.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3.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3.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3.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3.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3.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3.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3.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3.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3.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3.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3.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3.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3.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3.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3.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3.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3.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3.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3.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3.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3.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3.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3.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3.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3.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3.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3.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3.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3.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3.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3.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3.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3.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3.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3.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3.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3.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3.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3.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3.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3.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3.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3.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3.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3.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3.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3.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3.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3.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3.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3.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3.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3.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3.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3.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3.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3.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3.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3.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3.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3.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3.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3.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3.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3.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3.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3.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3.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3.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3.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3.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3.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3.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3.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3.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3.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3.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3.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3.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3.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3.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3.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3.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3.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3.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3.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3.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3.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3.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3.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3.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3.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3.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3.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3.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3.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3.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3.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3.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3.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3.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3.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3.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3.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3.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3.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3.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3.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3.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3.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3.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3.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3.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3.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3.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3.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3.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3.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3.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3.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3.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3.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3.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3.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3.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3.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3.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3.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3.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3.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3.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3.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3.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3.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3.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3.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3.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3.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3.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3.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3.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3.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3.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3.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3.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3.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3.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3.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3.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3.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3.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3.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3.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3.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3.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3.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3.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3.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3.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3.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3.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3.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3.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3.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3.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3.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3.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3.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3.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3.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3.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3.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3.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3.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3.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3.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3.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3.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3.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3.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3.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3.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3.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3.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3.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3.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3.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3.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3.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3.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3.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3.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3.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3.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3.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3.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3.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3.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3.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3.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3.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3.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3.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3.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3.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3.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3.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3.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3.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3.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3.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3.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3.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3.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3.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3.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3.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3.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3.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3.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3.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3.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3.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3.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3.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3.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3.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3.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3.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3.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sheetData>
  <sheetProtection algorithmName="SHA-512" hashValue="EjKAgMDdr/eMJ9pJ/O7BHvRkn2G272SYknnSvfmSdAX1eja2NawIXSQ2PiNWmHDthdugrTjzXHfeW6qWRoDgUg==" saltValue="O+MaZA/TGyh1k/03nJm/5w==" spinCount="100000" sheet="1" objects="1" scenarios="1"/>
  <mergeCells count="5">
    <mergeCell ref="A1:I1"/>
    <mergeCell ref="C4:I4"/>
    <mergeCell ref="B14:C14"/>
    <mergeCell ref="B18:C18"/>
    <mergeCell ref="B42:D42"/>
  </mergeCells>
  <conditionalFormatting sqref="B28:C28">
    <cfRule type="expression" dxfId="24" priority="1">
      <formula>#REF!=""</formula>
    </cfRule>
  </conditionalFormatting>
  <conditionalFormatting sqref="D28">
    <cfRule type="expression" dxfId="23" priority="2">
      <formula>#REF!=""</formula>
    </cfRule>
  </conditionalFormatting>
  <conditionalFormatting sqref="C25">
    <cfRule type="expression" dxfId="22" priority="5">
      <formula>$B$25=""</formula>
    </cfRule>
  </conditionalFormatting>
  <conditionalFormatting sqref="C26">
    <cfRule type="expression" dxfId="21" priority="8">
      <formula>$D$26="Not required"</formula>
    </cfRule>
  </conditionalFormatting>
  <conditionalFormatting sqref="C26">
    <cfRule type="expression" dxfId="20" priority="9">
      <formula>AND($B$26="",$B$25="")</formula>
    </cfRule>
  </conditionalFormatting>
  <conditionalFormatting sqref="C26">
    <cfRule type="expression" dxfId="19" priority="10">
      <formula>$B$25=""</formula>
    </cfRule>
  </conditionalFormatting>
  <conditionalFormatting sqref="C27">
    <cfRule type="expression" dxfId="18" priority="11">
      <formula>$D$27="Not required"</formula>
    </cfRule>
  </conditionalFormatting>
  <conditionalFormatting sqref="C27">
    <cfRule type="expression" dxfId="17" priority="12">
      <formula>$B$27=""</formula>
    </cfRule>
  </conditionalFormatting>
  <conditionalFormatting sqref="E34 F33 G34">
    <cfRule type="expression" dxfId="16" priority="16">
      <formula>OR($C$22=0,$C$23=0)</formula>
    </cfRule>
  </conditionalFormatting>
  <conditionalFormatting sqref="E34 F33 G34">
    <cfRule type="expression" dxfId="15" priority="17">
      <formula>OR($B$14=0,$B$18=0)</formula>
    </cfRule>
  </conditionalFormatting>
  <conditionalFormatting sqref="G33">
    <cfRule type="expression" dxfId="14" priority="18">
      <formula>OR($C$22=0,$C$23=0)</formula>
    </cfRule>
  </conditionalFormatting>
  <conditionalFormatting sqref="G33">
    <cfRule type="expression" dxfId="13" priority="19">
      <formula>OR($B$14=0,$B$18=0)</formula>
    </cfRule>
  </conditionalFormatting>
  <conditionalFormatting sqref="F43">
    <cfRule type="expression" dxfId="12" priority="22">
      <formula>OR($C$22=0,$C$23=0)</formula>
    </cfRule>
  </conditionalFormatting>
  <conditionalFormatting sqref="F43">
    <cfRule type="expression" dxfId="11" priority="23">
      <formula>OR($B$14=0,$B$18=0)</formula>
    </cfRule>
  </conditionalFormatting>
  <conditionalFormatting sqref="E44:G44">
    <cfRule type="expression" dxfId="10" priority="24">
      <formula>OR($C$22=0,$C$23=0)</formula>
    </cfRule>
  </conditionalFormatting>
  <conditionalFormatting sqref="E44:G44">
    <cfRule type="expression" dxfId="9" priority="25">
      <formula>OR($B$14=0,$B$18=0)</formula>
    </cfRule>
  </conditionalFormatting>
  <conditionalFormatting sqref="G43">
    <cfRule type="expression" dxfId="8" priority="26">
      <formula>OR($C$22=0,$C$23=0)</formula>
    </cfRule>
  </conditionalFormatting>
  <conditionalFormatting sqref="G43">
    <cfRule type="expression" dxfId="7" priority="27">
      <formula>OR($B$14=0,$B$18=0)</formula>
    </cfRule>
  </conditionalFormatting>
  <conditionalFormatting sqref="D58:E58">
    <cfRule type="expression" dxfId="6" priority="28">
      <formula>ISTEXT($D$15)=FALSE</formula>
    </cfRule>
  </conditionalFormatting>
  <conditionalFormatting sqref="F34">
    <cfRule type="expression" dxfId="5" priority="29">
      <formula>OR($C$22=0,$C$23=0)</formula>
    </cfRule>
  </conditionalFormatting>
  <conditionalFormatting sqref="F34">
    <cfRule type="expression" dxfId="4" priority="30">
      <formula>OR($B$14=0,$B$18=0)</formula>
    </cfRule>
  </conditionalFormatting>
  <dataValidations count="2">
    <dataValidation type="list" allowBlank="1" showErrorMessage="1" sqref="B18" xr:uid="{00000000-0002-0000-0200-000000000000}">
      <formula1>INDIRECT(SUBSTITUTE($B$14," ","_"))</formula1>
    </dataValidation>
    <dataValidation type="custom" allowBlank="1" showErrorMessage="1" sqref="C27" xr:uid="{00000000-0002-0000-0200-000001000000}">
      <formula1>C27&gt;=C26</formula1>
    </dataValidation>
  </dataValidations>
  <hyperlinks>
    <hyperlink ref="F6" location="Google_Sheet_Link_1475867537" display="Terms of use" xr:uid="{00000000-0004-0000-0200-000000000000}"/>
    <hyperlink ref="F7" location="Google_Sheet_Link_1866479812" display="Disclaimer" xr:uid="{00000000-0004-0000-0200-000001000000}"/>
  </hyperlink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3">
        <x14:dataValidation type="list" allowBlank="1" showErrorMessage="1" xr:uid="{00000000-0002-0000-0200-000003000000}">
          <x14:formula1>
            <xm:f>Catalogues!$I$9:$I$19</xm:f>
          </x14:formula1>
          <xm:sqref>C23</xm:sqref>
        </x14:dataValidation>
        <x14:dataValidation type="list" errorStyle="warning" allowBlank="1" showInputMessage="1" showErrorMessage="1" xr:uid="{00000000-0002-0000-0200-000004000000}">
          <x14:formula1>
            <xm:f>Catalogues!$H$7:$H$13</xm:f>
          </x14:formula1>
          <xm:sqref>C22</xm:sqref>
        </x14:dataValidation>
        <x14:dataValidation type="list" allowBlank="1" showErrorMessage="1" xr:uid="{00000000-0002-0000-0200-000005000000}">
          <x14:formula1>
            <xm:f>Catalogues!$L$7:$L$20</xm:f>
          </x14:formula1>
          <xm:sqref>B14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546E"/>
  </sheetPr>
  <dimension ref="A1:AC1000"/>
  <sheetViews>
    <sheetView showGridLines="0" zoomScale="80" zoomScaleNormal="80" workbookViewId="0">
      <selection activeCell="D11" sqref="D11"/>
    </sheetView>
  </sheetViews>
  <sheetFormatPr defaultColWidth="14.42578125" defaultRowHeight="15" customHeight="1" x14ac:dyDescent="0.25"/>
  <cols>
    <col min="1" max="1" width="4.28515625" customWidth="1"/>
    <col min="2" max="2" width="5" customWidth="1"/>
    <col min="3" max="3" width="1.42578125" customWidth="1"/>
    <col min="4" max="5" width="31.42578125" customWidth="1"/>
    <col min="6" max="6" width="1.42578125" customWidth="1"/>
    <col min="7" max="10" width="17.140625" customWidth="1"/>
    <col min="11" max="11" width="1.42578125" customWidth="1"/>
    <col min="12" max="15" width="17.140625" customWidth="1"/>
    <col min="16" max="16" width="1.42578125" customWidth="1"/>
    <col min="17" max="20" width="17.140625" customWidth="1"/>
    <col min="21" max="21" width="1.42578125" customWidth="1"/>
    <col min="22" max="29" width="9.140625" customWidth="1"/>
  </cols>
  <sheetData>
    <row r="1" spans="1:29" ht="11.25" customHeight="1" x14ac:dyDescent="0.25">
      <c r="A1" s="207" t="s">
        <v>224</v>
      </c>
      <c r="B1" s="208"/>
      <c r="C1" s="208"/>
      <c r="D1" s="208"/>
      <c r="E1" s="208"/>
      <c r="F1" s="208"/>
      <c r="G1" s="208"/>
      <c r="H1" s="208"/>
      <c r="I1" s="208"/>
      <c r="J1" s="209"/>
      <c r="K1" s="210"/>
      <c r="L1" s="210"/>
      <c r="M1" s="210"/>
      <c r="N1" s="210"/>
      <c r="O1" s="210"/>
      <c r="P1" s="207"/>
      <c r="Q1" s="208"/>
      <c r="R1" s="208"/>
      <c r="S1" s="208"/>
      <c r="T1" s="208"/>
      <c r="U1" s="209"/>
      <c r="V1" s="207"/>
      <c r="W1" s="208"/>
      <c r="X1" s="208"/>
      <c r="Y1" s="208"/>
      <c r="Z1" s="208"/>
      <c r="AA1" s="208"/>
      <c r="AB1" s="208"/>
      <c r="AC1" s="209"/>
    </row>
    <row r="2" spans="1:29" ht="11.2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ht="11.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ht="54.75" customHeight="1" x14ac:dyDescent="0.25">
      <c r="A4" s="10"/>
      <c r="B4" s="10"/>
      <c r="C4" s="211"/>
      <c r="D4" s="211"/>
      <c r="E4" s="204" t="s">
        <v>80</v>
      </c>
      <c r="F4" s="211"/>
      <c r="G4" s="211"/>
      <c r="H4" s="211"/>
      <c r="I4" s="211"/>
      <c r="J4" s="211"/>
      <c r="K4" s="10"/>
      <c r="L4" s="10"/>
      <c r="M4" s="10"/>
      <c r="N4" s="10"/>
      <c r="O4" s="10"/>
      <c r="P4" s="11"/>
      <c r="Q4" s="11"/>
      <c r="R4" s="11"/>
      <c r="S4" s="11"/>
      <c r="T4" s="10"/>
      <c r="U4" s="10"/>
      <c r="V4" s="10"/>
      <c r="W4" s="10"/>
      <c r="X4" s="10"/>
      <c r="Y4" s="10"/>
      <c r="Z4" s="10"/>
      <c r="AA4" s="10"/>
      <c r="AB4" s="10"/>
      <c r="AC4" s="10"/>
    </row>
    <row r="5" spans="1:29" ht="11.25" customHeight="1" x14ac:dyDescent="0.25">
      <c r="A5" s="10"/>
      <c r="B5" s="10"/>
      <c r="C5" s="12"/>
      <c r="D5" s="12"/>
      <c r="E5" s="12"/>
      <c r="F5" s="12"/>
      <c r="G5" s="12"/>
      <c r="H5" s="12"/>
      <c r="I5" s="12"/>
      <c r="J5" s="12"/>
      <c r="K5" s="10"/>
      <c r="L5" s="10"/>
      <c r="M5" s="10"/>
      <c r="N5" s="10"/>
      <c r="O5" s="10"/>
      <c r="P5" s="11"/>
      <c r="Q5" s="11"/>
      <c r="R5" s="11"/>
      <c r="S5" s="11"/>
      <c r="T5" s="10"/>
      <c r="U5" s="10"/>
      <c r="V5" s="10"/>
      <c r="W5" s="10"/>
      <c r="X5" s="10"/>
      <c r="Y5" s="10"/>
      <c r="Z5" s="10"/>
      <c r="AA5" s="10"/>
      <c r="AB5" s="10"/>
      <c r="AC5" s="10"/>
    </row>
    <row r="6" spans="1:29" ht="12" customHeight="1" x14ac:dyDescent="0.25">
      <c r="A6" s="10"/>
      <c r="B6" s="10"/>
      <c r="C6" s="10"/>
      <c r="D6" s="10"/>
      <c r="E6" s="170" t="s">
        <v>368</v>
      </c>
      <c r="F6" s="10"/>
      <c r="G6" s="212" t="str">
        <f>+'Target Setting Tool'!D6</f>
        <v>Version 1.1</v>
      </c>
      <c r="H6" s="170" t="s">
        <v>81</v>
      </c>
      <c r="I6" s="213" t="s">
        <v>82</v>
      </c>
      <c r="J6" s="10"/>
      <c r="K6" s="10"/>
      <c r="L6" s="170" t="s">
        <v>84</v>
      </c>
      <c r="M6" s="214" t="s">
        <v>85</v>
      </c>
      <c r="N6" s="10"/>
      <c r="O6" s="10"/>
      <c r="P6" s="10"/>
      <c r="Q6" s="10"/>
      <c r="T6" s="10"/>
      <c r="U6" s="10"/>
      <c r="V6" s="10"/>
      <c r="W6" s="10"/>
      <c r="X6" s="10"/>
      <c r="Y6" s="10"/>
      <c r="Z6" s="10"/>
      <c r="AA6" s="10"/>
      <c r="AB6" s="10"/>
      <c r="AC6" s="10"/>
    </row>
    <row r="7" spans="1:29" ht="12" customHeight="1" x14ac:dyDescent="0.25">
      <c r="A7" s="10"/>
      <c r="B7" s="10"/>
      <c r="C7" s="10"/>
      <c r="F7" s="10"/>
      <c r="G7" s="215"/>
      <c r="I7" s="213" t="s">
        <v>83</v>
      </c>
      <c r="K7" s="10"/>
      <c r="L7" s="216"/>
      <c r="M7" s="217"/>
      <c r="N7" s="10"/>
      <c r="O7" s="10"/>
      <c r="P7" s="10"/>
      <c r="Q7" s="10"/>
      <c r="T7" s="10"/>
      <c r="U7" s="10"/>
      <c r="V7" s="10"/>
      <c r="W7" s="10"/>
      <c r="X7" s="10"/>
      <c r="Y7" s="10"/>
      <c r="Z7" s="10"/>
      <c r="AA7" s="10"/>
      <c r="AB7" s="10"/>
      <c r="AC7" s="10"/>
    </row>
    <row r="8" spans="1:29" ht="9.7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29" ht="9.75" customHeight="1" x14ac:dyDescent="0.25">
      <c r="A9" s="15"/>
      <c r="B9" s="15"/>
      <c r="C9" s="15"/>
      <c r="D9" s="15"/>
      <c r="E9" s="15"/>
      <c r="F9" s="15"/>
      <c r="G9" s="15"/>
      <c r="H9" s="15"/>
      <c r="I9" s="15"/>
      <c r="J9" s="15"/>
      <c r="K9" s="15"/>
      <c r="L9" s="15"/>
      <c r="M9" s="15"/>
      <c r="N9" s="15"/>
      <c r="O9" s="15"/>
      <c r="P9" s="15"/>
      <c r="Q9" s="15"/>
      <c r="R9" s="15"/>
      <c r="S9" s="15"/>
      <c r="T9" s="15"/>
      <c r="U9" s="15"/>
      <c r="V9" s="10"/>
      <c r="W9" s="10"/>
      <c r="X9" s="10"/>
      <c r="Y9" s="10"/>
      <c r="Z9" s="10"/>
      <c r="AA9" s="10"/>
      <c r="AB9" s="10"/>
      <c r="AC9" s="10"/>
    </row>
    <row r="10" spans="1:29" ht="9.75" customHeight="1" x14ac:dyDescent="0.25">
      <c r="A10" s="10"/>
      <c r="B10" s="10"/>
      <c r="C10" s="10"/>
      <c r="D10" s="10"/>
      <c r="E10" s="10"/>
      <c r="F10" s="10"/>
      <c r="G10" s="10"/>
      <c r="H10" s="10"/>
      <c r="I10" s="10"/>
      <c r="J10" s="10"/>
      <c r="K10" s="10"/>
      <c r="L10" s="10"/>
      <c r="M10" s="10"/>
      <c r="N10" s="10"/>
      <c r="O10" s="10"/>
      <c r="P10" s="16"/>
      <c r="Q10" s="16"/>
      <c r="R10" s="16"/>
      <c r="S10" s="16"/>
      <c r="T10" s="10"/>
      <c r="U10" s="10"/>
      <c r="V10" s="10"/>
      <c r="W10" s="10"/>
      <c r="X10" s="10"/>
      <c r="Y10" s="10"/>
      <c r="Z10" s="10"/>
      <c r="AA10" s="10"/>
      <c r="AB10" s="10"/>
      <c r="AC10" s="10"/>
    </row>
    <row r="11" spans="1:29" ht="30" customHeight="1" x14ac:dyDescent="0.25">
      <c r="A11" s="218"/>
      <c r="B11" s="218"/>
      <c r="C11" s="218"/>
      <c r="D11" s="219" t="s">
        <v>225</v>
      </c>
      <c r="E11" s="18"/>
      <c r="F11" s="18"/>
      <c r="G11" s="18"/>
      <c r="H11" s="18"/>
      <c r="I11" s="18"/>
      <c r="J11" s="18"/>
      <c r="K11" s="18"/>
      <c r="L11" s="18"/>
      <c r="M11" s="18"/>
      <c r="N11" s="18"/>
      <c r="O11" s="18"/>
      <c r="P11" s="18"/>
      <c r="Q11" s="18"/>
      <c r="R11" s="18"/>
      <c r="S11" s="18"/>
      <c r="T11" s="18"/>
      <c r="U11" s="18"/>
      <c r="V11" s="218"/>
      <c r="W11" s="218"/>
      <c r="X11" s="218"/>
      <c r="Y11" s="218"/>
      <c r="Z11" s="218"/>
      <c r="AA11" s="218"/>
      <c r="AB11" s="218"/>
      <c r="AC11" s="218"/>
    </row>
    <row r="12" spans="1:29" ht="12" customHeight="1" x14ac:dyDescent="0.25">
      <c r="A12" s="218"/>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row>
    <row r="13" spans="1:29" ht="30" customHeight="1" x14ac:dyDescent="0.25">
      <c r="A13" s="218"/>
      <c r="B13" s="218"/>
      <c r="C13" s="218"/>
      <c r="D13" s="266" t="s">
        <v>377</v>
      </c>
      <c r="E13" s="267"/>
      <c r="F13" s="267"/>
      <c r="G13" s="267"/>
      <c r="H13" s="267"/>
      <c r="I13" s="267"/>
      <c r="J13" s="267"/>
      <c r="K13" s="267"/>
      <c r="L13" s="267"/>
      <c r="M13" s="267"/>
      <c r="N13" s="267"/>
      <c r="O13" s="267"/>
      <c r="P13" s="267"/>
      <c r="Q13" s="267"/>
      <c r="R13" s="218"/>
      <c r="S13" s="218"/>
      <c r="T13" s="218"/>
      <c r="U13" s="218"/>
      <c r="V13" s="218"/>
      <c r="W13" s="218"/>
      <c r="X13" s="218"/>
      <c r="Y13" s="218"/>
      <c r="Z13" s="218"/>
      <c r="AA13" s="218"/>
      <c r="AB13" s="218"/>
      <c r="AC13" s="218"/>
    </row>
    <row r="14" spans="1:29" ht="30" customHeight="1" x14ac:dyDescent="0.25">
      <c r="A14" s="218"/>
      <c r="B14" s="218"/>
      <c r="C14" s="218"/>
      <c r="D14" s="268" t="s">
        <v>378</v>
      </c>
      <c r="E14" s="269"/>
      <c r="F14" s="269"/>
      <c r="G14" s="269"/>
      <c r="H14" s="269"/>
      <c r="I14" s="269"/>
      <c r="J14" s="269"/>
      <c r="K14" s="269"/>
      <c r="L14" s="269"/>
      <c r="M14" s="269"/>
      <c r="N14" s="269"/>
      <c r="O14" s="269"/>
      <c r="P14" s="269"/>
      <c r="Q14" s="269"/>
      <c r="R14" s="218"/>
      <c r="S14" s="218"/>
      <c r="T14" s="218"/>
      <c r="U14" s="218"/>
      <c r="V14" s="218"/>
      <c r="W14" s="218"/>
      <c r="X14" s="218"/>
      <c r="Y14" s="218"/>
      <c r="Z14" s="218"/>
      <c r="AA14" s="218"/>
      <c r="AB14" s="218"/>
      <c r="AC14" s="218"/>
    </row>
    <row r="15" spans="1:29" ht="39.75" customHeight="1" x14ac:dyDescent="0.25">
      <c r="A15" s="218"/>
      <c r="B15" s="218"/>
      <c r="C15" s="218"/>
      <c r="D15" s="268" t="s">
        <v>487</v>
      </c>
      <c r="E15" s="269"/>
      <c r="F15" s="269"/>
      <c r="G15" s="269"/>
      <c r="H15" s="269"/>
      <c r="I15" s="269"/>
      <c r="J15" s="269"/>
      <c r="K15" s="269"/>
      <c r="L15" s="269"/>
      <c r="M15" s="269"/>
      <c r="N15" s="269"/>
      <c r="O15" s="269"/>
      <c r="P15" s="269"/>
      <c r="Q15" s="269"/>
      <c r="R15" s="218"/>
      <c r="S15" s="218"/>
      <c r="T15" s="218"/>
      <c r="U15" s="218"/>
      <c r="V15" s="218"/>
      <c r="W15" s="218"/>
      <c r="X15" s="218"/>
      <c r="Y15" s="218"/>
      <c r="Z15" s="218"/>
      <c r="AA15" s="218"/>
      <c r="AB15" s="218"/>
      <c r="AC15" s="218"/>
    </row>
    <row r="16" spans="1:29" ht="12" customHeight="1" x14ac:dyDescent="0.3">
      <c r="A16" s="218"/>
      <c r="B16" s="218"/>
      <c r="C16" s="218"/>
      <c r="D16" s="218"/>
      <c r="E16" s="218"/>
      <c r="F16" s="218"/>
      <c r="G16" s="218"/>
      <c r="H16" s="218"/>
      <c r="I16" s="218"/>
      <c r="J16" s="218"/>
      <c r="K16" s="220"/>
      <c r="L16" s="218"/>
      <c r="M16" s="218"/>
      <c r="N16" s="218"/>
      <c r="O16" s="218"/>
      <c r="P16" s="218"/>
      <c r="Q16" s="218"/>
      <c r="R16" s="218"/>
      <c r="S16" s="218"/>
      <c r="T16" s="218"/>
      <c r="U16" s="220"/>
      <c r="V16" s="218"/>
      <c r="W16" s="218"/>
      <c r="X16" s="218"/>
      <c r="Y16" s="218"/>
      <c r="Z16" s="218"/>
      <c r="AA16" s="218"/>
      <c r="AB16" s="218"/>
      <c r="AC16" s="218"/>
    </row>
    <row r="17" spans="1:29" s="223" customFormat="1" ht="21.75" customHeight="1" x14ac:dyDescent="0.3">
      <c r="A17" s="221"/>
      <c r="B17" s="221"/>
      <c r="C17" s="221"/>
      <c r="D17" s="270" t="s">
        <v>226</v>
      </c>
      <c r="E17" s="271"/>
      <c r="F17" s="271"/>
      <c r="G17" s="271"/>
      <c r="H17" s="271"/>
      <c r="I17" s="271"/>
      <c r="J17" s="272"/>
      <c r="K17" s="222"/>
      <c r="L17" s="276" t="s">
        <v>98</v>
      </c>
      <c r="M17" s="271"/>
      <c r="N17" s="271"/>
      <c r="O17" s="272"/>
      <c r="P17" s="221"/>
      <c r="Q17" s="276" t="s">
        <v>104</v>
      </c>
      <c r="R17" s="271"/>
      <c r="S17" s="271"/>
      <c r="T17" s="272"/>
      <c r="U17" s="222"/>
      <c r="V17" s="221"/>
      <c r="W17" s="221"/>
      <c r="X17" s="221"/>
      <c r="Y17" s="221"/>
      <c r="Z17" s="221"/>
      <c r="AA17" s="221"/>
      <c r="AB17" s="221"/>
      <c r="AC17" s="221"/>
    </row>
    <row r="18" spans="1:29" s="223" customFormat="1" ht="22.5" customHeight="1" x14ac:dyDescent="0.3">
      <c r="A18" s="221"/>
      <c r="B18" s="221"/>
      <c r="C18" s="221"/>
      <c r="D18" s="277" t="s">
        <v>227</v>
      </c>
      <c r="E18" s="279" t="s">
        <v>228</v>
      </c>
      <c r="F18" s="221"/>
      <c r="G18" s="281" t="s">
        <v>229</v>
      </c>
      <c r="H18" s="282"/>
      <c r="I18" s="283"/>
      <c r="J18" s="224" t="s">
        <v>230</v>
      </c>
      <c r="K18" s="221"/>
      <c r="L18" s="273" t="s">
        <v>230</v>
      </c>
      <c r="M18" s="274"/>
      <c r="N18" s="275" t="s">
        <v>230</v>
      </c>
      <c r="O18" s="274"/>
      <c r="P18" s="221"/>
      <c r="Q18" s="273" t="s">
        <v>230</v>
      </c>
      <c r="R18" s="274"/>
      <c r="S18" s="275" t="s">
        <v>230</v>
      </c>
      <c r="T18" s="274"/>
      <c r="U18" s="222"/>
      <c r="V18" s="221"/>
      <c r="W18" s="221"/>
      <c r="X18" s="221"/>
      <c r="Y18" s="221"/>
      <c r="Z18" s="221"/>
      <c r="AA18" s="221"/>
      <c r="AB18" s="221"/>
      <c r="AC18" s="221"/>
    </row>
    <row r="19" spans="1:29" s="223" customFormat="1" ht="56.25" customHeight="1" x14ac:dyDescent="0.25">
      <c r="A19" s="221"/>
      <c r="B19" s="221"/>
      <c r="C19" s="221"/>
      <c r="D19" s="278"/>
      <c r="E19" s="280"/>
      <c r="F19" s="221"/>
      <c r="G19" s="225" t="s">
        <v>231</v>
      </c>
      <c r="H19" s="225" t="s">
        <v>232</v>
      </c>
      <c r="I19" s="225" t="s">
        <v>233</v>
      </c>
      <c r="J19" s="225" t="s">
        <v>232</v>
      </c>
      <c r="K19" s="221"/>
      <c r="L19" s="225" t="s">
        <v>234</v>
      </c>
      <c r="M19" s="225" t="s">
        <v>235</v>
      </c>
      <c r="N19" s="225" t="s">
        <v>233</v>
      </c>
      <c r="O19" s="225" t="s">
        <v>236</v>
      </c>
      <c r="P19" s="221"/>
      <c r="Q19" s="225" t="s">
        <v>231</v>
      </c>
      <c r="R19" s="225" t="s">
        <v>235</v>
      </c>
      <c r="S19" s="225" t="s">
        <v>233</v>
      </c>
      <c r="T19" s="225" t="s">
        <v>236</v>
      </c>
      <c r="U19" s="221"/>
      <c r="V19" s="221"/>
      <c r="W19" s="221"/>
      <c r="X19" s="221"/>
      <c r="Y19" s="221"/>
      <c r="Z19" s="221"/>
      <c r="AA19" s="221"/>
      <c r="AB19" s="221"/>
      <c r="AC19" s="221"/>
    </row>
    <row r="20" spans="1:29" s="223" customFormat="1" ht="22.5" customHeight="1" x14ac:dyDescent="0.25">
      <c r="A20" s="226"/>
      <c r="B20" s="227">
        <v>1</v>
      </c>
      <c r="C20" s="221"/>
      <c r="D20" s="228"/>
      <c r="E20" s="228"/>
      <c r="F20" s="221"/>
      <c r="G20" s="229"/>
      <c r="H20" s="229"/>
      <c r="I20" s="230"/>
      <c r="J20" s="229"/>
      <c r="K20" s="221"/>
      <c r="L20" s="229"/>
      <c r="M20" s="231"/>
      <c r="N20" s="232"/>
      <c r="O20" s="233"/>
      <c r="P20" s="226"/>
      <c r="Q20" s="229"/>
      <c r="R20" s="231"/>
      <c r="S20" s="232"/>
      <c r="T20" s="233"/>
      <c r="U20" s="221"/>
      <c r="V20" s="226"/>
      <c r="W20" s="226"/>
      <c r="X20" s="226"/>
      <c r="Y20" s="226"/>
      <c r="Z20" s="226"/>
      <c r="AA20" s="226"/>
      <c r="AB20" s="226"/>
      <c r="AC20" s="226"/>
    </row>
    <row r="21" spans="1:29" s="223" customFormat="1" ht="22.5" customHeight="1" x14ac:dyDescent="0.25">
      <c r="A21" s="226"/>
      <c r="B21" s="227">
        <v>2</v>
      </c>
      <c r="C21" s="221"/>
      <c r="D21" s="228"/>
      <c r="E21" s="228"/>
      <c r="F21" s="221"/>
      <c r="G21" s="229"/>
      <c r="H21" s="229"/>
      <c r="I21" s="230"/>
      <c r="J21" s="229"/>
      <c r="K21" s="221"/>
      <c r="L21" s="229"/>
      <c r="M21" s="231"/>
      <c r="N21" s="232"/>
      <c r="O21" s="233"/>
      <c r="P21" s="226"/>
      <c r="Q21" s="229"/>
      <c r="R21" s="231"/>
      <c r="S21" s="232"/>
      <c r="T21" s="233"/>
      <c r="U21" s="221"/>
      <c r="V21" s="226"/>
      <c r="W21" s="226"/>
      <c r="X21" s="226"/>
      <c r="Y21" s="226"/>
      <c r="Z21" s="226"/>
      <c r="AA21" s="226"/>
      <c r="AB21" s="226"/>
      <c r="AC21" s="226"/>
    </row>
    <row r="22" spans="1:29" s="223" customFormat="1" ht="22.5" customHeight="1" x14ac:dyDescent="0.25">
      <c r="A22" s="226"/>
      <c r="B22" s="227">
        <v>3</v>
      </c>
      <c r="C22" s="221"/>
      <c r="D22" s="228"/>
      <c r="E22" s="228"/>
      <c r="F22" s="221"/>
      <c r="G22" s="229"/>
      <c r="H22" s="229"/>
      <c r="I22" s="230" t="str">
        <f t="shared" ref="I22:I39" si="0">IF(AND(G22&lt;&gt;0,H22&lt;&gt;0),G22*1000*1000/H22,"")</f>
        <v/>
      </c>
      <c r="J22" s="229"/>
      <c r="K22" s="226"/>
      <c r="L22" s="229"/>
      <c r="M22" s="231"/>
      <c r="N22" s="232"/>
      <c r="O22" s="233"/>
      <c r="P22" s="226"/>
      <c r="Q22" s="229"/>
      <c r="R22" s="231"/>
      <c r="S22" s="232"/>
      <c r="T22" s="233"/>
      <c r="U22" s="226"/>
      <c r="V22" s="226"/>
      <c r="W22" s="226"/>
      <c r="X22" s="226"/>
      <c r="Y22" s="226"/>
      <c r="Z22" s="226"/>
      <c r="AA22" s="226"/>
      <c r="AB22" s="226"/>
      <c r="AC22" s="226"/>
    </row>
    <row r="23" spans="1:29" s="223" customFormat="1" ht="22.5" customHeight="1" x14ac:dyDescent="0.25">
      <c r="A23" s="226"/>
      <c r="B23" s="227">
        <v>4</v>
      </c>
      <c r="C23" s="221"/>
      <c r="D23" s="228"/>
      <c r="E23" s="228"/>
      <c r="F23" s="221"/>
      <c r="G23" s="229"/>
      <c r="H23" s="229"/>
      <c r="I23" s="230" t="str">
        <f t="shared" si="0"/>
        <v/>
      </c>
      <c r="J23" s="229"/>
      <c r="K23" s="226"/>
      <c r="L23" s="229"/>
      <c r="M23" s="231"/>
      <c r="N23" s="232"/>
      <c r="O23" s="233"/>
      <c r="P23" s="226"/>
      <c r="Q23" s="229"/>
      <c r="R23" s="231"/>
      <c r="S23" s="232"/>
      <c r="T23" s="233"/>
      <c r="U23" s="226"/>
      <c r="V23" s="226"/>
      <c r="W23" s="226"/>
      <c r="X23" s="226"/>
      <c r="Y23" s="226"/>
      <c r="Z23" s="226"/>
      <c r="AA23" s="226"/>
      <c r="AB23" s="226"/>
      <c r="AC23" s="226"/>
    </row>
    <row r="24" spans="1:29" s="223" customFormat="1" ht="22.5" customHeight="1" x14ac:dyDescent="0.25">
      <c r="A24" s="226"/>
      <c r="B24" s="227">
        <v>5</v>
      </c>
      <c r="C24" s="221"/>
      <c r="D24" s="228"/>
      <c r="E24" s="228"/>
      <c r="F24" s="221"/>
      <c r="G24" s="229"/>
      <c r="H24" s="229"/>
      <c r="I24" s="230" t="str">
        <f t="shared" si="0"/>
        <v/>
      </c>
      <c r="J24" s="229"/>
      <c r="K24" s="226"/>
      <c r="L24" s="229"/>
      <c r="M24" s="231"/>
      <c r="N24" s="232"/>
      <c r="O24" s="233"/>
      <c r="P24" s="226"/>
      <c r="Q24" s="229"/>
      <c r="R24" s="231"/>
      <c r="S24" s="232"/>
      <c r="T24" s="233"/>
      <c r="U24" s="226"/>
      <c r="V24" s="226"/>
      <c r="W24" s="226"/>
      <c r="X24" s="226"/>
      <c r="Y24" s="226"/>
      <c r="Z24" s="226"/>
      <c r="AA24" s="226"/>
      <c r="AB24" s="226"/>
      <c r="AC24" s="226"/>
    </row>
    <row r="25" spans="1:29" s="223" customFormat="1" ht="22.5" customHeight="1" x14ac:dyDescent="0.25">
      <c r="A25" s="226"/>
      <c r="B25" s="227">
        <v>6</v>
      </c>
      <c r="C25" s="221"/>
      <c r="D25" s="228"/>
      <c r="E25" s="228"/>
      <c r="F25" s="221"/>
      <c r="G25" s="229"/>
      <c r="H25" s="229"/>
      <c r="I25" s="230" t="str">
        <f t="shared" si="0"/>
        <v/>
      </c>
      <c r="J25" s="229"/>
      <c r="K25" s="226"/>
      <c r="L25" s="229"/>
      <c r="M25" s="231"/>
      <c r="N25" s="232"/>
      <c r="O25" s="233"/>
      <c r="P25" s="226"/>
      <c r="Q25" s="229"/>
      <c r="R25" s="231"/>
      <c r="S25" s="232"/>
      <c r="T25" s="233"/>
      <c r="U25" s="226"/>
      <c r="V25" s="226"/>
      <c r="W25" s="226"/>
      <c r="X25" s="226"/>
      <c r="Y25" s="226"/>
      <c r="Z25" s="226"/>
      <c r="AA25" s="226"/>
      <c r="AB25" s="226"/>
      <c r="AC25" s="226"/>
    </row>
    <row r="26" spans="1:29" s="223" customFormat="1" ht="22.5" customHeight="1" x14ac:dyDescent="0.25">
      <c r="A26" s="226"/>
      <c r="B26" s="227">
        <v>7</v>
      </c>
      <c r="C26" s="221"/>
      <c r="D26" s="228"/>
      <c r="E26" s="228"/>
      <c r="F26" s="221"/>
      <c r="G26" s="229"/>
      <c r="H26" s="229"/>
      <c r="I26" s="230" t="str">
        <f t="shared" si="0"/>
        <v/>
      </c>
      <c r="J26" s="229"/>
      <c r="K26" s="226"/>
      <c r="L26" s="229"/>
      <c r="M26" s="231"/>
      <c r="N26" s="232"/>
      <c r="O26" s="233"/>
      <c r="P26" s="226"/>
      <c r="Q26" s="229"/>
      <c r="R26" s="231"/>
      <c r="S26" s="232"/>
      <c r="T26" s="233"/>
      <c r="U26" s="226"/>
      <c r="V26" s="226"/>
      <c r="W26" s="226"/>
      <c r="X26" s="226"/>
      <c r="Y26" s="226"/>
      <c r="Z26" s="226"/>
      <c r="AA26" s="226"/>
      <c r="AB26" s="226"/>
      <c r="AC26" s="226"/>
    </row>
    <row r="27" spans="1:29" s="223" customFormat="1" ht="22.5" customHeight="1" x14ac:dyDescent="0.25">
      <c r="A27" s="226"/>
      <c r="B27" s="227">
        <v>8</v>
      </c>
      <c r="C27" s="221"/>
      <c r="D27" s="228"/>
      <c r="E27" s="228"/>
      <c r="F27" s="221"/>
      <c r="G27" s="229"/>
      <c r="H27" s="229"/>
      <c r="I27" s="230" t="str">
        <f t="shared" si="0"/>
        <v/>
      </c>
      <c r="J27" s="229"/>
      <c r="K27" s="226"/>
      <c r="L27" s="229"/>
      <c r="M27" s="231"/>
      <c r="N27" s="232"/>
      <c r="O27" s="233"/>
      <c r="P27" s="226"/>
      <c r="Q27" s="229"/>
      <c r="R27" s="231"/>
      <c r="S27" s="232"/>
      <c r="T27" s="233"/>
      <c r="U27" s="226"/>
      <c r="V27" s="226"/>
      <c r="W27" s="226"/>
      <c r="X27" s="226"/>
      <c r="Y27" s="226"/>
      <c r="Z27" s="226"/>
      <c r="AA27" s="226"/>
      <c r="AB27" s="226"/>
      <c r="AC27" s="226"/>
    </row>
    <row r="28" spans="1:29" s="223" customFormat="1" ht="22.5" customHeight="1" x14ac:dyDescent="0.25">
      <c r="A28" s="226"/>
      <c r="B28" s="227">
        <v>9</v>
      </c>
      <c r="C28" s="221"/>
      <c r="D28" s="228"/>
      <c r="E28" s="228"/>
      <c r="F28" s="221"/>
      <c r="G28" s="229"/>
      <c r="H28" s="229"/>
      <c r="I28" s="230" t="str">
        <f t="shared" si="0"/>
        <v/>
      </c>
      <c r="J28" s="229"/>
      <c r="K28" s="226"/>
      <c r="L28" s="229"/>
      <c r="M28" s="231"/>
      <c r="N28" s="232"/>
      <c r="O28" s="233"/>
      <c r="P28" s="226"/>
      <c r="Q28" s="229"/>
      <c r="R28" s="231"/>
      <c r="S28" s="232"/>
      <c r="T28" s="233"/>
      <c r="U28" s="226"/>
      <c r="V28" s="226"/>
      <c r="W28" s="226"/>
      <c r="X28" s="226"/>
      <c r="Y28" s="226"/>
      <c r="Z28" s="226"/>
      <c r="AA28" s="226"/>
      <c r="AB28" s="226"/>
      <c r="AC28" s="226"/>
    </row>
    <row r="29" spans="1:29" s="223" customFormat="1" ht="22.5" customHeight="1" x14ac:dyDescent="0.25">
      <c r="A29" s="226"/>
      <c r="B29" s="227">
        <v>10</v>
      </c>
      <c r="C29" s="221"/>
      <c r="D29" s="228"/>
      <c r="E29" s="228"/>
      <c r="F29" s="221"/>
      <c r="G29" s="229"/>
      <c r="H29" s="229"/>
      <c r="I29" s="230" t="str">
        <f t="shared" si="0"/>
        <v/>
      </c>
      <c r="J29" s="229"/>
      <c r="K29" s="226"/>
      <c r="L29" s="229"/>
      <c r="M29" s="231"/>
      <c r="N29" s="232"/>
      <c r="O29" s="233"/>
      <c r="P29" s="226"/>
      <c r="Q29" s="229"/>
      <c r="R29" s="231"/>
      <c r="S29" s="232"/>
      <c r="T29" s="233"/>
      <c r="U29" s="226"/>
      <c r="V29" s="226"/>
      <c r="W29" s="226"/>
      <c r="X29" s="226"/>
      <c r="Y29" s="226"/>
      <c r="Z29" s="226"/>
      <c r="AA29" s="226"/>
      <c r="AB29" s="226"/>
      <c r="AC29" s="226"/>
    </row>
    <row r="30" spans="1:29" s="223" customFormat="1" ht="22.5" customHeight="1" x14ac:dyDescent="0.25">
      <c r="A30" s="226"/>
      <c r="B30" s="227">
        <v>11</v>
      </c>
      <c r="C30" s="221"/>
      <c r="D30" s="228"/>
      <c r="E30" s="228"/>
      <c r="F30" s="221"/>
      <c r="G30" s="229"/>
      <c r="H30" s="229"/>
      <c r="I30" s="230" t="str">
        <f t="shared" si="0"/>
        <v/>
      </c>
      <c r="J30" s="229"/>
      <c r="K30" s="226"/>
      <c r="L30" s="229"/>
      <c r="M30" s="231"/>
      <c r="N30" s="232"/>
      <c r="O30" s="233"/>
      <c r="P30" s="226"/>
      <c r="Q30" s="229"/>
      <c r="R30" s="231"/>
      <c r="S30" s="232"/>
      <c r="T30" s="233"/>
      <c r="U30" s="226"/>
      <c r="V30" s="226"/>
      <c r="W30" s="226"/>
      <c r="X30" s="226"/>
      <c r="Y30" s="226"/>
      <c r="Z30" s="226"/>
      <c r="AA30" s="226"/>
      <c r="AB30" s="226"/>
      <c r="AC30" s="226"/>
    </row>
    <row r="31" spans="1:29" s="223" customFormat="1" ht="22.5" customHeight="1" x14ac:dyDescent="0.25">
      <c r="A31" s="226"/>
      <c r="B31" s="227">
        <v>12</v>
      </c>
      <c r="C31" s="221"/>
      <c r="D31" s="228"/>
      <c r="E31" s="228"/>
      <c r="F31" s="221"/>
      <c r="G31" s="229"/>
      <c r="H31" s="229"/>
      <c r="I31" s="230" t="str">
        <f t="shared" si="0"/>
        <v/>
      </c>
      <c r="J31" s="229"/>
      <c r="K31" s="226"/>
      <c r="L31" s="229"/>
      <c r="M31" s="231"/>
      <c r="N31" s="232"/>
      <c r="O31" s="233"/>
      <c r="P31" s="226"/>
      <c r="Q31" s="229"/>
      <c r="R31" s="231"/>
      <c r="S31" s="232"/>
      <c r="T31" s="233"/>
      <c r="U31" s="226"/>
      <c r="V31" s="226"/>
      <c r="W31" s="226"/>
      <c r="X31" s="226"/>
      <c r="Y31" s="226"/>
      <c r="Z31" s="226"/>
      <c r="AA31" s="226"/>
      <c r="AB31" s="226"/>
      <c r="AC31" s="226"/>
    </row>
    <row r="32" spans="1:29" s="223" customFormat="1" ht="22.5" customHeight="1" x14ac:dyDescent="0.25">
      <c r="A32" s="226"/>
      <c r="B32" s="227">
        <v>13</v>
      </c>
      <c r="C32" s="221"/>
      <c r="D32" s="228"/>
      <c r="E32" s="228"/>
      <c r="F32" s="221"/>
      <c r="G32" s="229"/>
      <c r="H32" s="229"/>
      <c r="I32" s="230" t="str">
        <f t="shared" si="0"/>
        <v/>
      </c>
      <c r="J32" s="229"/>
      <c r="K32" s="226"/>
      <c r="L32" s="229"/>
      <c r="M32" s="231"/>
      <c r="N32" s="232"/>
      <c r="O32" s="233"/>
      <c r="P32" s="226"/>
      <c r="Q32" s="229"/>
      <c r="R32" s="231"/>
      <c r="S32" s="232"/>
      <c r="T32" s="233"/>
      <c r="U32" s="226"/>
      <c r="V32" s="226"/>
      <c r="W32" s="226"/>
      <c r="X32" s="226"/>
      <c r="Y32" s="226"/>
      <c r="Z32" s="226"/>
      <c r="AA32" s="226"/>
      <c r="AB32" s="226"/>
      <c r="AC32" s="226"/>
    </row>
    <row r="33" spans="1:29" s="223" customFormat="1" ht="22.5" customHeight="1" x14ac:dyDescent="0.25">
      <c r="A33" s="226"/>
      <c r="B33" s="227">
        <v>14</v>
      </c>
      <c r="C33" s="221"/>
      <c r="D33" s="228"/>
      <c r="E33" s="228"/>
      <c r="F33" s="221"/>
      <c r="G33" s="229"/>
      <c r="H33" s="229"/>
      <c r="I33" s="230" t="str">
        <f t="shared" si="0"/>
        <v/>
      </c>
      <c r="J33" s="229"/>
      <c r="K33" s="226"/>
      <c r="L33" s="229"/>
      <c r="M33" s="231"/>
      <c r="N33" s="232"/>
      <c r="O33" s="233"/>
      <c r="P33" s="226"/>
      <c r="Q33" s="229"/>
      <c r="R33" s="231"/>
      <c r="S33" s="232"/>
      <c r="T33" s="233"/>
      <c r="U33" s="226"/>
      <c r="V33" s="226"/>
      <c r="W33" s="226"/>
      <c r="X33" s="226"/>
      <c r="Y33" s="226"/>
      <c r="Z33" s="226"/>
      <c r="AA33" s="226"/>
      <c r="AB33" s="226"/>
      <c r="AC33" s="226"/>
    </row>
    <row r="34" spans="1:29" s="223" customFormat="1" ht="22.5" customHeight="1" x14ac:dyDescent="0.25">
      <c r="A34" s="226"/>
      <c r="B34" s="227">
        <v>15</v>
      </c>
      <c r="C34" s="221"/>
      <c r="D34" s="228"/>
      <c r="E34" s="228"/>
      <c r="F34" s="221"/>
      <c r="G34" s="229"/>
      <c r="H34" s="229"/>
      <c r="I34" s="230" t="str">
        <f t="shared" si="0"/>
        <v/>
      </c>
      <c r="J34" s="229"/>
      <c r="K34" s="226"/>
      <c r="L34" s="229"/>
      <c r="M34" s="231"/>
      <c r="N34" s="232"/>
      <c r="O34" s="233"/>
      <c r="P34" s="226"/>
      <c r="Q34" s="229"/>
      <c r="R34" s="231"/>
      <c r="S34" s="232"/>
      <c r="T34" s="233"/>
      <c r="U34" s="226"/>
      <c r="V34" s="226"/>
      <c r="W34" s="226"/>
      <c r="X34" s="226"/>
      <c r="Y34" s="226"/>
      <c r="Z34" s="226"/>
      <c r="AA34" s="226"/>
      <c r="AB34" s="226"/>
      <c r="AC34" s="226"/>
    </row>
    <row r="35" spans="1:29" s="223" customFormat="1" ht="22.5" customHeight="1" x14ac:dyDescent="0.25">
      <c r="A35" s="226"/>
      <c r="B35" s="227">
        <v>16</v>
      </c>
      <c r="C35" s="221"/>
      <c r="D35" s="228"/>
      <c r="E35" s="228"/>
      <c r="F35" s="221"/>
      <c r="G35" s="229"/>
      <c r="H35" s="229"/>
      <c r="I35" s="230" t="str">
        <f t="shared" si="0"/>
        <v/>
      </c>
      <c r="J35" s="229"/>
      <c r="K35" s="226"/>
      <c r="L35" s="229"/>
      <c r="M35" s="231"/>
      <c r="N35" s="232"/>
      <c r="O35" s="233"/>
      <c r="P35" s="226"/>
      <c r="Q35" s="229"/>
      <c r="R35" s="231"/>
      <c r="S35" s="232"/>
      <c r="T35" s="233"/>
      <c r="U35" s="226"/>
      <c r="V35" s="226"/>
      <c r="W35" s="226"/>
      <c r="X35" s="226"/>
      <c r="Y35" s="226"/>
      <c r="Z35" s="226"/>
      <c r="AA35" s="226"/>
      <c r="AB35" s="226"/>
      <c r="AC35" s="226"/>
    </row>
    <row r="36" spans="1:29" s="223" customFormat="1" ht="22.5" customHeight="1" x14ac:dyDescent="0.25">
      <c r="A36" s="226"/>
      <c r="B36" s="227">
        <v>17</v>
      </c>
      <c r="C36" s="221"/>
      <c r="D36" s="228"/>
      <c r="E36" s="228"/>
      <c r="F36" s="221"/>
      <c r="G36" s="229"/>
      <c r="H36" s="229"/>
      <c r="I36" s="230" t="str">
        <f t="shared" si="0"/>
        <v/>
      </c>
      <c r="J36" s="229"/>
      <c r="K36" s="226"/>
      <c r="L36" s="229"/>
      <c r="M36" s="231"/>
      <c r="N36" s="232"/>
      <c r="O36" s="233"/>
      <c r="P36" s="226"/>
      <c r="Q36" s="229"/>
      <c r="R36" s="231"/>
      <c r="S36" s="232"/>
      <c r="T36" s="233"/>
      <c r="U36" s="226"/>
      <c r="V36" s="226"/>
      <c r="W36" s="226"/>
      <c r="X36" s="226"/>
      <c r="Y36" s="226"/>
      <c r="Z36" s="226"/>
      <c r="AA36" s="226"/>
      <c r="AB36" s="226"/>
      <c r="AC36" s="226"/>
    </row>
    <row r="37" spans="1:29" s="223" customFormat="1" ht="22.5" customHeight="1" x14ac:dyDescent="0.25">
      <c r="A37" s="226"/>
      <c r="B37" s="227">
        <v>18</v>
      </c>
      <c r="C37" s="221"/>
      <c r="D37" s="228"/>
      <c r="E37" s="228"/>
      <c r="F37" s="221"/>
      <c r="G37" s="229"/>
      <c r="H37" s="229"/>
      <c r="I37" s="230" t="str">
        <f t="shared" si="0"/>
        <v/>
      </c>
      <c r="J37" s="229"/>
      <c r="K37" s="226"/>
      <c r="L37" s="229"/>
      <c r="M37" s="231"/>
      <c r="N37" s="232"/>
      <c r="O37" s="233"/>
      <c r="P37" s="226"/>
      <c r="Q37" s="229"/>
      <c r="R37" s="231"/>
      <c r="S37" s="232"/>
      <c r="T37" s="233"/>
      <c r="U37" s="226"/>
      <c r="V37" s="226"/>
      <c r="W37" s="226"/>
      <c r="X37" s="226"/>
      <c r="Y37" s="226"/>
      <c r="Z37" s="226"/>
      <c r="AA37" s="226"/>
      <c r="AB37" s="226"/>
      <c r="AC37" s="226"/>
    </row>
    <row r="38" spans="1:29" s="223" customFormat="1" ht="22.5" customHeight="1" x14ac:dyDescent="0.25">
      <c r="A38" s="226"/>
      <c r="B38" s="227">
        <v>19</v>
      </c>
      <c r="C38" s="221"/>
      <c r="D38" s="228"/>
      <c r="E38" s="228"/>
      <c r="F38" s="221"/>
      <c r="G38" s="229"/>
      <c r="H38" s="229"/>
      <c r="I38" s="230" t="str">
        <f t="shared" si="0"/>
        <v/>
      </c>
      <c r="J38" s="229"/>
      <c r="K38" s="226"/>
      <c r="L38" s="229"/>
      <c r="M38" s="231"/>
      <c r="N38" s="232"/>
      <c r="O38" s="233"/>
      <c r="P38" s="226"/>
      <c r="Q38" s="229"/>
      <c r="R38" s="231"/>
      <c r="S38" s="232"/>
      <c r="T38" s="233"/>
      <c r="U38" s="226"/>
      <c r="V38" s="226"/>
      <c r="W38" s="226"/>
      <c r="X38" s="226"/>
      <c r="Y38" s="226"/>
      <c r="Z38" s="226"/>
      <c r="AA38" s="226"/>
      <c r="AB38" s="226"/>
      <c r="AC38" s="226"/>
    </row>
    <row r="39" spans="1:29" s="223" customFormat="1" ht="22.5" customHeight="1" x14ac:dyDescent="0.25">
      <c r="A39" s="226"/>
      <c r="B39" s="227">
        <v>20</v>
      </c>
      <c r="C39" s="221"/>
      <c r="D39" s="228"/>
      <c r="E39" s="228"/>
      <c r="F39" s="221"/>
      <c r="G39" s="229"/>
      <c r="H39" s="229"/>
      <c r="I39" s="230" t="str">
        <f t="shared" si="0"/>
        <v/>
      </c>
      <c r="J39" s="229"/>
      <c r="K39" s="226"/>
      <c r="L39" s="229"/>
      <c r="M39" s="231"/>
      <c r="N39" s="232"/>
      <c r="O39" s="233"/>
      <c r="P39" s="226"/>
      <c r="Q39" s="229"/>
      <c r="R39" s="231"/>
      <c r="S39" s="232"/>
      <c r="T39" s="233"/>
      <c r="U39" s="226"/>
      <c r="V39" s="226"/>
      <c r="W39" s="226"/>
      <c r="X39" s="226"/>
      <c r="Y39" s="226"/>
      <c r="Z39" s="226"/>
      <c r="AA39" s="226"/>
      <c r="AB39" s="226"/>
      <c r="AC39" s="226"/>
    </row>
    <row r="40" spans="1:29" s="223" customFormat="1" ht="12" customHeight="1" x14ac:dyDescent="0.25">
      <c r="A40" s="221"/>
      <c r="B40" s="221"/>
      <c r="C40" s="221"/>
      <c r="D40" s="221"/>
      <c r="E40" s="221"/>
      <c r="F40" s="221"/>
      <c r="G40" s="234"/>
      <c r="H40" s="234"/>
      <c r="I40" s="234"/>
      <c r="J40" s="234"/>
      <c r="K40" s="221"/>
      <c r="L40" s="221"/>
      <c r="M40" s="221"/>
      <c r="N40" s="221"/>
      <c r="O40" s="221"/>
      <c r="P40" s="221"/>
      <c r="Q40" s="221"/>
      <c r="R40" s="221"/>
      <c r="S40" s="221"/>
      <c r="T40" s="221"/>
      <c r="U40" s="221"/>
      <c r="V40" s="221"/>
      <c r="W40" s="221"/>
      <c r="X40" s="221"/>
      <c r="Y40" s="221"/>
      <c r="Z40" s="221"/>
      <c r="AA40" s="221"/>
      <c r="AB40" s="221"/>
      <c r="AC40" s="221"/>
    </row>
    <row r="41" spans="1:29" s="223" customFormat="1" ht="26.25" customHeight="1" x14ac:dyDescent="0.25">
      <c r="A41" s="221"/>
      <c r="B41" s="221"/>
      <c r="C41" s="221"/>
      <c r="D41" s="221"/>
      <c r="E41" s="235" t="s">
        <v>237</v>
      </c>
      <c r="F41" s="221"/>
      <c r="G41" s="236">
        <f t="shared" ref="G41:H41" si="1">+SUMIF(G20:G39,"&gt;0",G20:G39)</f>
        <v>0</v>
      </c>
      <c r="H41" s="236">
        <f t="shared" si="1"/>
        <v>0</v>
      </c>
      <c r="I41" s="237" t="str">
        <f>+IF(G41&lt;&gt;0,SUMPRODUCT(I20:I39,$H20:$H39)/SUM($H20:$H39),"")</f>
        <v/>
      </c>
      <c r="J41" s="236">
        <f>+SUMIF(J20:J39,"&gt;0",J20:J39)</f>
        <v>0</v>
      </c>
      <c r="K41" s="238"/>
      <c r="L41" s="236">
        <f>+SUMIF(L20:L39,"&gt;0",L20:L39)</f>
        <v>0</v>
      </c>
      <c r="M41" s="239" t="str">
        <f t="shared" ref="M41:O41" si="2">+IF(L41&lt;&gt;0,SUMPRODUCT(M20:M39,$H20:$H39)/SUM($H20:$H39),"")</f>
        <v/>
      </c>
      <c r="N41" s="240" t="e">
        <f t="shared" si="2"/>
        <v>#DIV/0!</v>
      </c>
      <c r="O41" s="239" t="e">
        <f t="shared" si="2"/>
        <v>#DIV/0!</v>
      </c>
      <c r="P41" s="238"/>
      <c r="Q41" s="236">
        <f>+SUMIF(Q20:Q39,"&gt;0",Q20:Q39)</f>
        <v>0</v>
      </c>
      <c r="R41" s="239" t="str">
        <f t="shared" ref="R41:T41" si="3">+IF(Q41&lt;&gt;0,SUMPRODUCT(R20:R39,$H20:$H39)/SUM($H20:$H39),"")</f>
        <v/>
      </c>
      <c r="S41" s="240" t="e">
        <f t="shared" si="3"/>
        <v>#DIV/0!</v>
      </c>
      <c r="T41" s="239" t="e">
        <f t="shared" si="3"/>
        <v>#DIV/0!</v>
      </c>
      <c r="U41" s="238"/>
      <c r="V41" s="221"/>
      <c r="W41" s="221"/>
      <c r="X41" s="221"/>
      <c r="Y41" s="221"/>
      <c r="Z41" s="221"/>
      <c r="AA41" s="221"/>
      <c r="AB41" s="221"/>
      <c r="AC41" s="221"/>
    </row>
    <row r="42" spans="1:29" s="223" customFormat="1" ht="12" customHeight="1" x14ac:dyDescent="0.25">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row>
    <row r="43" spans="1:29" s="223" customFormat="1" ht="12" customHeight="1" x14ac:dyDescent="0.25">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row>
    <row r="44" spans="1:29" ht="12" customHeight="1" x14ac:dyDescent="0.2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row>
    <row r="45" spans="1:29" ht="12" customHeight="1" x14ac:dyDescent="0.25">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row>
    <row r="46" spans="1:29" ht="12"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row>
    <row r="47" spans="1:29" ht="12" customHeight="1" x14ac:dyDescent="0.25">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row>
    <row r="48" spans="1:29" ht="12"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row>
    <row r="49" spans="1:29" ht="12" customHeight="1" x14ac:dyDescent="0.25">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row>
    <row r="50" spans="1:29" ht="12" customHeight="1" x14ac:dyDescent="0.2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row>
    <row r="51" spans="1:29" ht="12" customHeight="1" x14ac:dyDescent="0.25">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row>
    <row r="52" spans="1:29" ht="12" customHeight="1" x14ac:dyDescent="0.25">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row>
    <row r="53" spans="1:29" ht="12" customHeight="1" x14ac:dyDescent="0.2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row>
    <row r="54" spans="1:29" ht="12" customHeight="1" x14ac:dyDescent="0.25">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row>
    <row r="55" spans="1:29" ht="12" customHeight="1" x14ac:dyDescent="0.25">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row>
    <row r="56" spans="1:29" ht="12" customHeight="1" x14ac:dyDescent="0.2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row>
    <row r="57" spans="1:29" ht="12" customHeight="1" x14ac:dyDescent="0.25">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row>
    <row r="58" spans="1:29" ht="12" customHeight="1" x14ac:dyDescent="0.25">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row>
    <row r="59" spans="1:29" ht="12" customHeight="1" x14ac:dyDescent="0.2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row>
    <row r="60" spans="1:29" ht="12" customHeight="1" x14ac:dyDescent="0.25">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row>
    <row r="61" spans="1:29" ht="12" customHeight="1" x14ac:dyDescent="0.25">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row>
    <row r="62" spans="1:29" ht="12" customHeight="1" x14ac:dyDescent="0.25">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row>
    <row r="63" spans="1:29" ht="12" customHeight="1" x14ac:dyDescent="0.25">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row>
    <row r="64" spans="1:29" ht="12" customHeight="1" x14ac:dyDescent="0.25">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row>
    <row r="65" spans="1:29" ht="12" customHeight="1" x14ac:dyDescent="0.25">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row>
    <row r="66" spans="1:29" ht="12" customHeight="1" x14ac:dyDescent="0.25">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row>
    <row r="67" spans="1:29" ht="12" customHeight="1" x14ac:dyDescent="0.25">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row>
    <row r="68" spans="1:29" ht="12" customHeight="1" x14ac:dyDescent="0.25">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row>
    <row r="69" spans="1:29" ht="12" customHeight="1" x14ac:dyDescent="0.25">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row>
    <row r="70" spans="1:29" ht="12" customHeight="1" x14ac:dyDescent="0.25">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row>
    <row r="71" spans="1:29" ht="12" customHeight="1" x14ac:dyDescent="0.2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row>
    <row r="72" spans="1:29" ht="12" customHeight="1" x14ac:dyDescent="0.25">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row>
    <row r="73" spans="1:29" ht="12" customHeight="1" x14ac:dyDescent="0.25">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row>
    <row r="74" spans="1:29" ht="12" customHeight="1" x14ac:dyDescent="0.25">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row>
    <row r="75" spans="1:29" ht="12" customHeight="1" x14ac:dyDescent="0.25">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row>
    <row r="76" spans="1:29" ht="12" customHeight="1" x14ac:dyDescent="0.25">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row>
    <row r="77" spans="1:29"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row>
    <row r="78" spans="1:29"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row>
    <row r="79" spans="1:29"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row>
    <row r="80" spans="1:29"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row>
    <row r="81" spans="1:29"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row>
    <row r="82" spans="1:29"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row>
    <row r="83" spans="1:29"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row>
    <row r="84" spans="1:29"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row>
    <row r="85" spans="1:29"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row>
    <row r="86" spans="1:29"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row>
    <row r="87" spans="1:29"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row>
    <row r="88" spans="1:29"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row>
    <row r="89" spans="1:29"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row>
    <row r="90" spans="1:29"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row>
    <row r="91" spans="1:29"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row>
    <row r="92" spans="1:29"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row>
    <row r="93" spans="1:29"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row>
    <row r="94" spans="1:29"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row>
    <row r="95" spans="1:29"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row>
    <row r="96" spans="1:29"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row>
    <row r="97" spans="1:29"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row>
    <row r="98" spans="1:29"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row>
    <row r="99" spans="1:29"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row>
    <row r="100" spans="1:29"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row>
    <row r="101" spans="1:29"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row>
    <row r="102" spans="1:29"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row>
    <row r="103" spans="1:29"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row>
    <row r="104" spans="1:29"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row>
    <row r="105" spans="1:29"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row>
    <row r="106" spans="1:29"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row>
    <row r="107" spans="1:29"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row>
    <row r="108" spans="1:29"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row>
    <row r="109" spans="1:29"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row>
    <row r="110" spans="1:29"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row>
    <row r="111" spans="1:29"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row>
    <row r="112" spans="1:29"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row>
    <row r="113" spans="1:29"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row>
    <row r="114" spans="1:29"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row>
    <row r="115" spans="1:29"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row>
    <row r="116" spans="1:29"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row>
    <row r="117" spans="1:29"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row>
    <row r="118" spans="1:29"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row>
    <row r="119" spans="1:29"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row>
    <row r="120" spans="1:29"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row>
    <row r="121" spans="1:29"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row>
    <row r="122" spans="1:29"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row>
    <row r="123" spans="1:29"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row>
    <row r="124" spans="1:29"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row>
    <row r="125" spans="1:29"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row>
    <row r="126" spans="1:29"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row>
    <row r="127" spans="1:29"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row>
    <row r="128" spans="1:29"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row>
    <row r="129" spans="1:29"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row>
    <row r="130" spans="1:29"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row>
    <row r="131" spans="1:29"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row>
    <row r="132" spans="1:29"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row>
    <row r="133" spans="1:29"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row>
    <row r="134" spans="1:29"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row>
    <row r="135" spans="1:29"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row>
    <row r="136" spans="1:29"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row>
    <row r="137" spans="1:29"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row>
    <row r="138" spans="1:29"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row>
    <row r="139" spans="1:29"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row>
    <row r="140" spans="1:29"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row>
    <row r="141" spans="1:29"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row>
    <row r="142" spans="1:29"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row>
    <row r="143" spans="1:29"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row>
    <row r="144" spans="1:29"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row>
    <row r="145" spans="1:29"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row>
    <row r="146" spans="1:29"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row>
    <row r="147" spans="1:29"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row>
    <row r="148" spans="1:29"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row>
    <row r="149" spans="1:29"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row>
    <row r="150" spans="1:29"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row>
    <row r="151" spans="1:29"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row>
    <row r="152" spans="1:29"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row>
    <row r="153" spans="1:29"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row>
    <row r="154" spans="1:29"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row>
    <row r="155" spans="1:29"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row>
    <row r="156" spans="1:29"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row>
    <row r="157" spans="1:29"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row>
    <row r="158" spans="1:29"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row>
    <row r="159" spans="1:29"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row>
    <row r="160" spans="1:29"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row>
    <row r="161" spans="1:29"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row>
    <row r="162" spans="1:29"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row>
    <row r="163" spans="1:29"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row>
    <row r="164" spans="1:29"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row>
    <row r="165" spans="1:29"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row>
    <row r="166" spans="1:29"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c r="AC166" s="218"/>
    </row>
    <row r="167" spans="1:29"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row>
    <row r="168" spans="1:29"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row>
    <row r="169" spans="1:29"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c r="AC169" s="218"/>
    </row>
    <row r="170" spans="1:29"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row>
    <row r="171" spans="1:29"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c r="AC171" s="218"/>
    </row>
    <row r="172" spans="1:29"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row>
    <row r="173" spans="1:29"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row>
    <row r="174" spans="1:29"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c r="AC174" s="218"/>
    </row>
    <row r="175" spans="1:29"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row>
    <row r="176" spans="1:29"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c r="AC176" s="218"/>
    </row>
    <row r="177" spans="1:29"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row>
    <row r="178" spans="1:29"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row>
    <row r="179" spans="1:29"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c r="AC179" s="218"/>
    </row>
    <row r="180" spans="1:29"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row>
    <row r="181" spans="1:29"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row>
    <row r="182" spans="1:29"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row>
    <row r="183" spans="1:29"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row>
    <row r="184" spans="1:29"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row>
    <row r="185" spans="1:29"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row>
    <row r="186" spans="1:29"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row>
    <row r="187" spans="1:29"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row>
    <row r="188" spans="1:29"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row>
    <row r="189" spans="1:29"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row>
    <row r="190" spans="1:29"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row>
    <row r="191" spans="1:29"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row>
    <row r="192" spans="1:29"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row>
    <row r="193" spans="1:29"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row>
    <row r="194" spans="1:29"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row>
    <row r="195" spans="1:29"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row>
    <row r="196" spans="1:29"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row>
    <row r="197" spans="1:29"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row>
    <row r="198" spans="1:29"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row>
    <row r="199" spans="1:29"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row>
    <row r="200" spans="1:29"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row>
    <row r="201" spans="1:29"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row>
    <row r="202" spans="1:29"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row>
    <row r="203" spans="1:29"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row>
    <row r="204" spans="1:29"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row>
    <row r="205" spans="1:29"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row>
    <row r="206" spans="1:29"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row>
    <row r="207" spans="1:29"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row>
    <row r="208" spans="1:29"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row>
    <row r="209" spans="1:29"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row>
    <row r="210" spans="1:29"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row>
    <row r="211" spans="1:29"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row>
    <row r="212" spans="1:29"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row>
    <row r="213" spans="1:29"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row>
    <row r="214" spans="1:29"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row>
    <row r="215" spans="1:29"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row>
    <row r="216" spans="1:29"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row>
    <row r="217" spans="1:29"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row>
    <row r="218" spans="1:29"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row>
    <row r="219" spans="1:29"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row>
    <row r="220" spans="1:29"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row>
    <row r="221" spans="1:29"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row>
    <row r="222" spans="1:29"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row>
    <row r="223" spans="1:29"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row>
    <row r="224" spans="1:29"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row>
    <row r="225" spans="1:29" ht="12" customHeight="1" x14ac:dyDescent="0.25">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row>
    <row r="226" spans="1:29" ht="12" customHeight="1" x14ac:dyDescent="0.25">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row>
    <row r="227" spans="1:29" ht="12" customHeight="1" x14ac:dyDescent="0.25">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row>
    <row r="228" spans="1:29" ht="12" customHeight="1" x14ac:dyDescent="0.25">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row>
    <row r="229" spans="1:29" ht="12" customHeight="1" x14ac:dyDescent="0.25">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row>
    <row r="230" spans="1:29" ht="12" customHeight="1" x14ac:dyDescent="0.25">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row>
    <row r="231" spans="1:29" ht="12" customHeight="1" x14ac:dyDescent="0.25">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c r="AC231" s="218"/>
    </row>
    <row r="232" spans="1:29" ht="12" customHeight="1" x14ac:dyDescent="0.25">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c r="AC232" s="218"/>
    </row>
    <row r="233" spans="1:29" ht="12" customHeight="1" x14ac:dyDescent="0.25">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c r="AC233" s="218"/>
    </row>
    <row r="234" spans="1:29" ht="12" customHeight="1" x14ac:dyDescent="0.25">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c r="AC234" s="218"/>
    </row>
    <row r="235" spans="1:29" ht="12" customHeight="1" x14ac:dyDescent="0.25">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row>
    <row r="236" spans="1:29" ht="12" customHeight="1" x14ac:dyDescent="0.25">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c r="AC236" s="218"/>
    </row>
    <row r="237" spans="1:29" ht="12" customHeight="1" x14ac:dyDescent="0.25">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c r="AC237" s="218"/>
    </row>
    <row r="238" spans="1:29" ht="12" customHeight="1" x14ac:dyDescent="0.25">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row>
    <row r="239" spans="1:29" ht="12" customHeight="1" x14ac:dyDescent="0.25">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c r="AC239" s="218"/>
    </row>
    <row r="240" spans="1:29" ht="12" customHeight="1" x14ac:dyDescent="0.25">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c r="AC240" s="218"/>
    </row>
    <row r="241" spans="1:29" ht="12" customHeight="1" x14ac:dyDescent="0.25">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c r="AC241" s="218"/>
    </row>
    <row r="242" spans="1:29" ht="12" customHeight="1" x14ac:dyDescent="0.25">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c r="AC242" s="218"/>
    </row>
    <row r="243" spans="1:29" ht="12" customHeight="1" x14ac:dyDescent="0.25">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c r="AC243" s="218"/>
    </row>
    <row r="244" spans="1:29" ht="12" customHeight="1" x14ac:dyDescent="0.25">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c r="AC244" s="218"/>
    </row>
    <row r="245" spans="1:29" ht="12" customHeight="1" x14ac:dyDescent="0.2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row>
    <row r="246" spans="1:29" ht="12" customHeight="1" x14ac:dyDescent="0.2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row>
    <row r="247" spans="1:29" ht="12" customHeight="1" x14ac:dyDescent="0.2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row>
    <row r="248" spans="1:29" ht="12" customHeight="1" x14ac:dyDescent="0.2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row>
    <row r="249" spans="1:29" ht="12" customHeight="1" x14ac:dyDescent="0.2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row>
    <row r="250" spans="1:29" ht="12" customHeight="1" x14ac:dyDescent="0.2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row>
    <row r="251" spans="1:29" ht="12" customHeight="1" x14ac:dyDescent="0.2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row>
    <row r="252" spans="1:29" ht="12" customHeight="1" x14ac:dyDescent="0.2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row>
    <row r="253" spans="1:29" ht="12"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row>
    <row r="254" spans="1:29" ht="12"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row>
    <row r="255" spans="1:29" ht="12"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row>
    <row r="256" spans="1:29" ht="12"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row>
    <row r="257" spans="1:29" ht="12" customHeight="1" x14ac:dyDescent="0.2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row>
    <row r="258" spans="1:29" ht="12" customHeight="1" x14ac:dyDescent="0.2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row>
    <row r="259" spans="1:29" ht="12" customHeight="1" x14ac:dyDescent="0.2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row>
    <row r="260" spans="1:29" ht="12" customHeight="1" x14ac:dyDescent="0.2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row>
    <row r="261" spans="1:29" ht="12" customHeight="1" x14ac:dyDescent="0.2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row>
    <row r="262" spans="1:29" ht="12" customHeight="1" x14ac:dyDescent="0.2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row>
    <row r="263" spans="1:29" ht="12" customHeight="1" x14ac:dyDescent="0.2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row>
    <row r="264" spans="1:29" ht="12" customHeight="1" x14ac:dyDescent="0.2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row>
    <row r="265" spans="1:29" ht="12" customHeight="1" x14ac:dyDescent="0.2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row>
    <row r="266" spans="1:29" ht="12" customHeight="1" x14ac:dyDescent="0.2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row>
    <row r="267" spans="1:29" ht="12" customHeight="1" x14ac:dyDescent="0.2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row>
    <row r="268" spans="1:29" ht="12" customHeight="1" x14ac:dyDescent="0.2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row>
    <row r="269" spans="1:29" ht="12" customHeight="1" x14ac:dyDescent="0.2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row>
    <row r="270" spans="1:29" ht="12" customHeight="1" x14ac:dyDescent="0.2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row>
    <row r="271" spans="1:29" ht="12" customHeight="1" x14ac:dyDescent="0.2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row>
    <row r="272" spans="1:29" ht="12" customHeight="1" x14ac:dyDescent="0.2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row>
    <row r="273" spans="1:29" ht="12" customHeight="1" x14ac:dyDescent="0.2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row>
    <row r="274" spans="1:29" ht="12" customHeight="1" x14ac:dyDescent="0.2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row>
    <row r="275" spans="1:29" ht="12" customHeight="1" x14ac:dyDescent="0.2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row>
    <row r="276" spans="1:29" ht="12" customHeight="1" x14ac:dyDescent="0.2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row>
    <row r="277" spans="1:29" ht="12" customHeight="1" x14ac:dyDescent="0.2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row>
    <row r="278" spans="1:29" ht="12" customHeight="1" x14ac:dyDescent="0.2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row>
    <row r="279" spans="1:29" ht="12" customHeight="1" x14ac:dyDescent="0.2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row>
    <row r="280" spans="1:29" ht="12" customHeight="1" x14ac:dyDescent="0.2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row>
    <row r="281" spans="1:29" ht="12" customHeight="1" x14ac:dyDescent="0.2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row>
    <row r="282" spans="1:29" ht="12" customHeight="1" x14ac:dyDescent="0.2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row>
    <row r="283" spans="1:29" ht="12" customHeight="1" x14ac:dyDescent="0.25">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row>
    <row r="284" spans="1:29" ht="12" customHeight="1" x14ac:dyDescent="0.25">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row>
    <row r="285" spans="1:29" ht="12" customHeight="1" x14ac:dyDescent="0.25">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row>
    <row r="286" spans="1:29" ht="12" customHeight="1" x14ac:dyDescent="0.25">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row>
    <row r="287" spans="1:29" ht="12" customHeight="1" x14ac:dyDescent="0.25">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row>
    <row r="288" spans="1:29" ht="12" customHeight="1" x14ac:dyDescent="0.25">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row>
    <row r="289" spans="1:29" ht="12" customHeight="1" x14ac:dyDescent="0.25">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row>
    <row r="290" spans="1:29" ht="12" customHeight="1" x14ac:dyDescent="0.25">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row>
    <row r="291" spans="1:29" ht="12" customHeight="1" x14ac:dyDescent="0.25">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row>
    <row r="292" spans="1:29" ht="12" customHeight="1" x14ac:dyDescent="0.25">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row>
    <row r="293" spans="1:29" ht="12" customHeight="1" x14ac:dyDescent="0.25">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row>
    <row r="294" spans="1:29" ht="12" customHeight="1" x14ac:dyDescent="0.25">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row>
    <row r="295" spans="1:29" ht="12" customHeight="1" x14ac:dyDescent="0.25">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row>
    <row r="296" spans="1:29" ht="12" customHeight="1" x14ac:dyDescent="0.25">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row>
    <row r="297" spans="1:29" ht="12" customHeight="1" x14ac:dyDescent="0.25">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row>
    <row r="298" spans="1:29" ht="12" customHeight="1" x14ac:dyDescent="0.25">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row>
    <row r="299" spans="1:29" ht="12" customHeight="1" x14ac:dyDescent="0.25">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c r="AC299" s="218"/>
    </row>
    <row r="300" spans="1:29" ht="12" customHeight="1" x14ac:dyDescent="0.25">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c r="AC300" s="218"/>
    </row>
    <row r="301" spans="1:29" ht="12" customHeight="1" x14ac:dyDescent="0.25">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c r="AC301" s="218"/>
    </row>
    <row r="302" spans="1:29" ht="12" customHeight="1" x14ac:dyDescent="0.25">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c r="AC302" s="218"/>
    </row>
    <row r="303" spans="1:29" ht="12" customHeight="1" x14ac:dyDescent="0.25">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c r="AC303" s="218"/>
    </row>
    <row r="304" spans="1:29" ht="12" customHeight="1" x14ac:dyDescent="0.25">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c r="AC304" s="218"/>
    </row>
    <row r="305" spans="1:29" ht="12" customHeight="1" x14ac:dyDescent="0.25">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c r="AC305" s="218"/>
    </row>
    <row r="306" spans="1:29" ht="12" customHeight="1" x14ac:dyDescent="0.25">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c r="AC306" s="218"/>
    </row>
    <row r="307" spans="1:29" ht="12" customHeight="1" x14ac:dyDescent="0.25">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c r="AC307" s="218"/>
    </row>
    <row r="308" spans="1:29" ht="12" customHeight="1" x14ac:dyDescent="0.25">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c r="AC308" s="218"/>
    </row>
    <row r="309" spans="1:29" ht="12" customHeight="1" x14ac:dyDescent="0.25">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c r="AC309" s="218"/>
    </row>
    <row r="310" spans="1:29" ht="12" customHeight="1" x14ac:dyDescent="0.25">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c r="AC310" s="218"/>
    </row>
    <row r="311" spans="1:29" ht="12" customHeight="1" x14ac:dyDescent="0.25">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c r="AC311" s="218"/>
    </row>
    <row r="312" spans="1:29" ht="12" customHeight="1" x14ac:dyDescent="0.25">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c r="AC312" s="218"/>
    </row>
    <row r="313" spans="1:29" ht="12" customHeight="1" x14ac:dyDescent="0.25">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c r="AC313" s="218"/>
    </row>
    <row r="314" spans="1:29" ht="12" customHeight="1" x14ac:dyDescent="0.25">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c r="AC314" s="218"/>
    </row>
    <row r="315" spans="1:29" ht="12" customHeight="1" x14ac:dyDescent="0.25">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c r="AC315" s="218"/>
    </row>
    <row r="316" spans="1:29" ht="12" customHeight="1" x14ac:dyDescent="0.25">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c r="AC316" s="218"/>
    </row>
    <row r="317" spans="1:29" ht="12" customHeight="1" x14ac:dyDescent="0.25">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row>
    <row r="318" spans="1:29" ht="12" customHeight="1" x14ac:dyDescent="0.25">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c r="AC318" s="218"/>
    </row>
    <row r="319" spans="1:29" ht="12" customHeight="1" x14ac:dyDescent="0.25">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c r="AC319" s="218"/>
    </row>
    <row r="320" spans="1:29" ht="12" customHeight="1" x14ac:dyDescent="0.25">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c r="AC320" s="218"/>
    </row>
    <row r="321" spans="1:29" ht="12" customHeight="1" x14ac:dyDescent="0.25">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row>
    <row r="322" spans="1:29" ht="12" customHeight="1" x14ac:dyDescent="0.25">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c r="AC322" s="218"/>
    </row>
    <row r="323" spans="1:29" ht="12" customHeight="1" x14ac:dyDescent="0.25">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c r="AC323" s="218"/>
    </row>
    <row r="324" spans="1:29" ht="12" customHeight="1" x14ac:dyDescent="0.25">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c r="AC324" s="218"/>
    </row>
    <row r="325" spans="1:29" ht="12" customHeight="1" x14ac:dyDescent="0.25">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c r="AC325" s="218"/>
    </row>
    <row r="326" spans="1:29" ht="12" customHeight="1" x14ac:dyDescent="0.25">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c r="AC326" s="218"/>
    </row>
    <row r="327" spans="1:29" ht="12" customHeight="1" x14ac:dyDescent="0.25">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row>
    <row r="328" spans="1:29" ht="12" customHeight="1" x14ac:dyDescent="0.25">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row>
    <row r="329" spans="1:29" ht="12" customHeight="1" x14ac:dyDescent="0.25">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row>
    <row r="330" spans="1:29" ht="12" customHeight="1" x14ac:dyDescent="0.25">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row>
    <row r="331" spans="1:29" ht="12" customHeight="1" x14ac:dyDescent="0.25">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row>
    <row r="332" spans="1:29" ht="12" customHeight="1" x14ac:dyDescent="0.25">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row>
    <row r="333" spans="1:29" ht="12" customHeight="1" x14ac:dyDescent="0.25">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row>
    <row r="334" spans="1:29" ht="12" customHeight="1" x14ac:dyDescent="0.25">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row>
    <row r="335" spans="1:29" ht="12" customHeight="1" x14ac:dyDescent="0.25">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row>
    <row r="336" spans="1:29" ht="12" customHeight="1" x14ac:dyDescent="0.25">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c r="AC336" s="218"/>
    </row>
    <row r="337" spans="1:29" ht="12" customHeight="1" x14ac:dyDescent="0.25">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row>
    <row r="338" spans="1:29" ht="12" customHeight="1" x14ac:dyDescent="0.25">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c r="AC338" s="218"/>
    </row>
    <row r="339" spans="1:29" ht="12" customHeight="1" x14ac:dyDescent="0.25">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8"/>
    </row>
    <row r="340" spans="1:29" ht="12" customHeight="1" x14ac:dyDescent="0.25">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row>
    <row r="341" spans="1:29" ht="12" customHeight="1" x14ac:dyDescent="0.25">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c r="AC341" s="218"/>
    </row>
    <row r="342" spans="1:29" ht="12" customHeight="1" x14ac:dyDescent="0.25">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c r="AC342" s="218"/>
    </row>
    <row r="343" spans="1:29" ht="12" customHeight="1" x14ac:dyDescent="0.25">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c r="AC343" s="218"/>
    </row>
    <row r="344" spans="1:29" ht="12" customHeight="1" x14ac:dyDescent="0.25">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c r="AC344" s="218"/>
    </row>
    <row r="345" spans="1:29" ht="12" customHeigh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row>
    <row r="346" spans="1:29" ht="12" customHeight="1" x14ac:dyDescent="0.25">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c r="AC346" s="218"/>
    </row>
    <row r="347" spans="1:29" ht="12" customHeight="1" x14ac:dyDescent="0.25">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c r="AC347" s="218"/>
    </row>
    <row r="348" spans="1:29" ht="12" customHeight="1" x14ac:dyDescent="0.25">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c r="AC348" s="218"/>
    </row>
    <row r="349" spans="1:29" ht="12" customHeight="1" x14ac:dyDescent="0.25">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c r="AC349" s="218"/>
    </row>
    <row r="350" spans="1:29" ht="12" customHeight="1" x14ac:dyDescent="0.25">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c r="AC350" s="218"/>
    </row>
    <row r="351" spans="1:29" ht="12" customHeight="1" x14ac:dyDescent="0.25">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c r="AC351" s="218"/>
    </row>
    <row r="352" spans="1:29" ht="12" customHeight="1" x14ac:dyDescent="0.25">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c r="AC352" s="218"/>
    </row>
    <row r="353" spans="1:29" ht="12" customHeight="1" x14ac:dyDescent="0.25">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c r="AC353" s="218"/>
    </row>
    <row r="354" spans="1:29" ht="12" customHeight="1" x14ac:dyDescent="0.25">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c r="AC354" s="218"/>
    </row>
    <row r="355" spans="1:29" ht="12" customHeight="1" x14ac:dyDescent="0.25">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row>
    <row r="356" spans="1:29" ht="12" customHeight="1" x14ac:dyDescent="0.25">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row>
    <row r="357" spans="1:29" ht="12" customHeight="1" x14ac:dyDescent="0.25">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c r="AC357" s="218"/>
    </row>
    <row r="358" spans="1:29" ht="12" customHeight="1" x14ac:dyDescent="0.25">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c r="AC358" s="218"/>
    </row>
    <row r="359" spans="1:29" ht="12" customHeight="1" x14ac:dyDescent="0.25">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c r="AC359" s="218"/>
    </row>
    <row r="360" spans="1:29" ht="12" customHeight="1" x14ac:dyDescent="0.25">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row>
    <row r="361" spans="1:29" ht="12" customHeight="1" x14ac:dyDescent="0.25">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row>
    <row r="362" spans="1:29" ht="12" customHeight="1" x14ac:dyDescent="0.25">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row>
    <row r="363" spans="1:29" ht="12" customHeight="1" x14ac:dyDescent="0.25">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c r="AC363" s="218"/>
    </row>
    <row r="364" spans="1:29" ht="12" customHeight="1" x14ac:dyDescent="0.25">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c r="AC364" s="218"/>
    </row>
    <row r="365" spans="1:29" ht="12" customHeight="1" x14ac:dyDescent="0.25">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c r="AC365" s="218"/>
    </row>
    <row r="366" spans="1:29" ht="12" customHeight="1" x14ac:dyDescent="0.25">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row>
    <row r="367" spans="1:29" ht="12" customHeight="1" x14ac:dyDescent="0.25">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row>
    <row r="368" spans="1:29" ht="12" customHeight="1" x14ac:dyDescent="0.25">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c r="AC368" s="218"/>
    </row>
    <row r="369" spans="1:29" ht="12" customHeight="1" x14ac:dyDescent="0.25">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row>
    <row r="370" spans="1:29" ht="12" customHeight="1" x14ac:dyDescent="0.25">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c r="AC370" s="218"/>
    </row>
    <row r="371" spans="1:29" ht="12" customHeight="1" x14ac:dyDescent="0.25">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c r="AC371" s="218"/>
    </row>
    <row r="372" spans="1:29" ht="12" customHeight="1" x14ac:dyDescent="0.25">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row>
    <row r="373" spans="1:29" ht="12" customHeight="1" x14ac:dyDescent="0.25">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row>
    <row r="374" spans="1:29" ht="12" customHeight="1" x14ac:dyDescent="0.25">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row>
    <row r="375" spans="1:29" ht="12" customHeight="1" x14ac:dyDescent="0.25">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row>
    <row r="376" spans="1:29" ht="12" customHeight="1" x14ac:dyDescent="0.25">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c r="AC376" s="218"/>
    </row>
    <row r="377" spans="1:29" ht="12" customHeight="1" x14ac:dyDescent="0.25">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c r="AC377" s="218"/>
    </row>
    <row r="378" spans="1:29" ht="12" customHeight="1" x14ac:dyDescent="0.25">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c r="AC378" s="218"/>
    </row>
    <row r="379" spans="1:29" ht="12" customHeight="1" x14ac:dyDescent="0.25">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c r="AC379" s="218"/>
    </row>
    <row r="380" spans="1:29" ht="12" customHeight="1" x14ac:dyDescent="0.25">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c r="AC380" s="218"/>
    </row>
    <row r="381" spans="1:29" ht="12" customHeight="1" x14ac:dyDescent="0.25">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c r="AC381" s="218"/>
    </row>
    <row r="382" spans="1:29" ht="12" customHeight="1" x14ac:dyDescent="0.25">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row>
    <row r="383" spans="1:29" ht="12" customHeight="1" x14ac:dyDescent="0.25">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row>
    <row r="384" spans="1:29" ht="12" customHeight="1" x14ac:dyDescent="0.25">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row>
    <row r="385" spans="1:29" ht="12" customHeight="1" x14ac:dyDescent="0.25">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row>
    <row r="386" spans="1:29" ht="12" customHeight="1" x14ac:dyDescent="0.25">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row>
    <row r="387" spans="1:29" ht="12" customHeight="1" x14ac:dyDescent="0.25">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row>
    <row r="388" spans="1:29" ht="12" customHeight="1" x14ac:dyDescent="0.25">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row>
    <row r="389" spans="1:29" ht="12" customHeight="1" x14ac:dyDescent="0.25">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row>
    <row r="390" spans="1:29" ht="12" customHeight="1" x14ac:dyDescent="0.25">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row>
    <row r="391" spans="1:29" ht="12" customHeight="1" x14ac:dyDescent="0.25">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row>
    <row r="392" spans="1:29" ht="12" customHeight="1" x14ac:dyDescent="0.25">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row>
    <row r="393" spans="1:29" ht="12" customHeight="1" x14ac:dyDescent="0.25">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row>
    <row r="394" spans="1:29" ht="12" customHeight="1" x14ac:dyDescent="0.25">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row>
    <row r="395" spans="1:29" ht="12" customHeight="1" x14ac:dyDescent="0.25">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row>
    <row r="396" spans="1:29" ht="12" customHeight="1" x14ac:dyDescent="0.25">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row>
    <row r="397" spans="1:29" ht="12" customHeight="1" x14ac:dyDescent="0.25">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row>
    <row r="398" spans="1:29" ht="12" customHeight="1" x14ac:dyDescent="0.25">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row>
    <row r="399" spans="1:29" ht="12" customHeight="1" x14ac:dyDescent="0.25">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c r="AC399" s="218"/>
    </row>
    <row r="400" spans="1:29" ht="12" customHeight="1" x14ac:dyDescent="0.25">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row>
    <row r="401" spans="1:29" ht="12" customHeight="1" x14ac:dyDescent="0.25">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c r="AC401" s="218"/>
    </row>
    <row r="402" spans="1:29" ht="12" customHeight="1" x14ac:dyDescent="0.25">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8"/>
    </row>
    <row r="403" spans="1:29" ht="12" customHeight="1" x14ac:dyDescent="0.25">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c r="AC403" s="218"/>
    </row>
    <row r="404" spans="1:29" ht="12" customHeight="1" x14ac:dyDescent="0.25">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8"/>
    </row>
    <row r="405" spans="1:29" ht="12" customHeight="1" x14ac:dyDescent="0.25">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c r="AC405" s="218"/>
    </row>
    <row r="406" spans="1:29" ht="12" customHeight="1" x14ac:dyDescent="0.25">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c r="AC406" s="218"/>
    </row>
    <row r="407" spans="1:29" ht="12" customHeight="1" x14ac:dyDescent="0.25">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c r="AC407" s="218"/>
    </row>
    <row r="408" spans="1:29" ht="12" customHeight="1" x14ac:dyDescent="0.25">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row>
    <row r="409" spans="1:29" ht="12" customHeight="1" x14ac:dyDescent="0.25">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row>
    <row r="410" spans="1:29" ht="12" customHeight="1" x14ac:dyDescent="0.25">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row>
    <row r="411" spans="1:29" ht="12" customHeight="1" x14ac:dyDescent="0.25">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c r="AC411" s="218"/>
    </row>
    <row r="412" spans="1:29" ht="12" customHeight="1" x14ac:dyDescent="0.25">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c r="AC412" s="218"/>
    </row>
    <row r="413" spans="1:29" ht="12" customHeight="1" x14ac:dyDescent="0.25">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c r="AC413" s="218"/>
    </row>
    <row r="414" spans="1:29" ht="12" customHeight="1" x14ac:dyDescent="0.25">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row>
    <row r="415" spans="1:29" ht="12" customHeight="1" x14ac:dyDescent="0.25">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c r="AC415" s="218"/>
    </row>
    <row r="416" spans="1:29" ht="12" customHeight="1" x14ac:dyDescent="0.25">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c r="AC416" s="218"/>
    </row>
    <row r="417" spans="1:29" ht="12" customHeight="1" x14ac:dyDescent="0.25">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c r="AC417" s="218"/>
    </row>
    <row r="418" spans="1:29" ht="12" customHeight="1" x14ac:dyDescent="0.25">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c r="AC418" s="218"/>
    </row>
    <row r="419" spans="1:29" ht="12" customHeight="1" x14ac:dyDescent="0.25">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c r="AC419" s="218"/>
    </row>
    <row r="420" spans="1:29" ht="12" customHeight="1" x14ac:dyDescent="0.25">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c r="AC420" s="218"/>
    </row>
    <row r="421" spans="1:29" ht="12" customHeight="1" x14ac:dyDescent="0.25">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c r="AC421" s="218"/>
    </row>
    <row r="422" spans="1:29" ht="12" customHeight="1" x14ac:dyDescent="0.25">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row>
    <row r="423" spans="1:29" ht="12" customHeight="1" x14ac:dyDescent="0.25">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row>
    <row r="424" spans="1:29" ht="12" customHeight="1" x14ac:dyDescent="0.25">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row>
    <row r="425" spans="1:29" ht="12" customHeight="1" x14ac:dyDescent="0.25">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row>
    <row r="426" spans="1:29" ht="12" customHeight="1" x14ac:dyDescent="0.25">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c r="AC426" s="218"/>
    </row>
    <row r="427" spans="1:29" ht="12" customHeight="1" x14ac:dyDescent="0.25">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c r="AC427" s="218"/>
    </row>
    <row r="428" spans="1:29" ht="12" customHeight="1" x14ac:dyDescent="0.25">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c r="AC428" s="218"/>
    </row>
    <row r="429" spans="1:29" ht="12" customHeight="1" x14ac:dyDescent="0.25">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c r="AC429" s="218"/>
    </row>
    <row r="430" spans="1:29" ht="12" customHeight="1" x14ac:dyDescent="0.25">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c r="AC430" s="218"/>
    </row>
    <row r="431" spans="1:29" ht="12" customHeight="1" x14ac:dyDescent="0.25">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c r="AC431" s="218"/>
    </row>
    <row r="432" spans="1:29" ht="12" customHeight="1" x14ac:dyDescent="0.25">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row>
    <row r="433" spans="1:29" ht="12" customHeight="1" x14ac:dyDescent="0.25">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row>
    <row r="434" spans="1:29" ht="12" customHeight="1" x14ac:dyDescent="0.25">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row>
    <row r="435" spans="1:29" ht="12" customHeight="1" x14ac:dyDescent="0.25">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c r="AC435" s="218"/>
    </row>
    <row r="436" spans="1:29" ht="12" customHeight="1" x14ac:dyDescent="0.25">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row>
    <row r="437" spans="1:29" ht="12" customHeight="1" x14ac:dyDescent="0.25">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c r="AC437" s="218"/>
    </row>
    <row r="438" spans="1:29" ht="12" customHeight="1" x14ac:dyDescent="0.25">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row>
    <row r="439" spans="1:29" ht="12" customHeight="1" x14ac:dyDescent="0.25">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c r="AC439" s="218"/>
    </row>
    <row r="440" spans="1:29" ht="12" customHeight="1" x14ac:dyDescent="0.25">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row>
    <row r="441" spans="1:29" ht="12" customHeight="1" x14ac:dyDescent="0.25">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c r="AC441" s="218"/>
    </row>
    <row r="442" spans="1:29" ht="12" customHeight="1" x14ac:dyDescent="0.25">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c r="AC442" s="218"/>
    </row>
    <row r="443" spans="1:29" ht="12" customHeight="1" x14ac:dyDescent="0.25">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row>
    <row r="444" spans="1:29" ht="12" customHeight="1" x14ac:dyDescent="0.25">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row>
    <row r="445" spans="1:29" ht="12" customHeight="1" x14ac:dyDescent="0.25">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row>
    <row r="446" spans="1:29" ht="12" customHeight="1" x14ac:dyDescent="0.25">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c r="AC446" s="218"/>
    </row>
    <row r="447" spans="1:29" ht="12" customHeight="1" x14ac:dyDescent="0.25">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row>
    <row r="448" spans="1:29" ht="12" customHeight="1" x14ac:dyDescent="0.25">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c r="AC448" s="218"/>
    </row>
    <row r="449" spans="1:29" ht="12" customHeight="1" x14ac:dyDescent="0.25">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c r="AC449" s="218"/>
    </row>
    <row r="450" spans="1:29" ht="12" customHeight="1" x14ac:dyDescent="0.25">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c r="AC450" s="218"/>
    </row>
    <row r="451" spans="1:29" ht="12" customHeight="1" x14ac:dyDescent="0.25">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c r="AC451" s="218"/>
    </row>
    <row r="452" spans="1:29" ht="12" customHeight="1" x14ac:dyDescent="0.25">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row>
    <row r="453" spans="1:29" ht="12" customHeight="1" x14ac:dyDescent="0.25">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c r="AC453" s="218"/>
    </row>
    <row r="454" spans="1:29" ht="12" customHeight="1" x14ac:dyDescent="0.25">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c r="AC454" s="218"/>
    </row>
    <row r="455" spans="1:29" ht="12" customHeight="1" x14ac:dyDescent="0.25">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c r="AC455" s="218"/>
    </row>
    <row r="456" spans="1:29" ht="12" customHeight="1" x14ac:dyDescent="0.25">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c r="AC456" s="218"/>
    </row>
    <row r="457" spans="1:29" ht="12" customHeight="1" x14ac:dyDescent="0.25">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c r="AC457" s="218"/>
    </row>
    <row r="458" spans="1:29" ht="12" customHeight="1" x14ac:dyDescent="0.25">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c r="AC458" s="218"/>
    </row>
    <row r="459" spans="1:29" ht="12" customHeight="1" x14ac:dyDescent="0.25">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c r="AC459" s="218"/>
    </row>
    <row r="460" spans="1:29" ht="12" customHeight="1" x14ac:dyDescent="0.25">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c r="AC460" s="218"/>
    </row>
    <row r="461" spans="1:29" ht="12" customHeight="1" x14ac:dyDescent="0.25">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c r="AC461" s="218"/>
    </row>
    <row r="462" spans="1:29" ht="12" customHeight="1" x14ac:dyDescent="0.25">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c r="AC462" s="218"/>
    </row>
    <row r="463" spans="1:29" ht="12" customHeight="1" x14ac:dyDescent="0.25">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8"/>
    </row>
    <row r="464" spans="1:29" ht="12" customHeight="1" x14ac:dyDescent="0.25">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c r="AC464" s="218"/>
    </row>
    <row r="465" spans="1:29" ht="12" customHeight="1" x14ac:dyDescent="0.25">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8"/>
    </row>
    <row r="466" spans="1:29" ht="12" customHeight="1" x14ac:dyDescent="0.25">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c r="AC466" s="218"/>
    </row>
    <row r="467" spans="1:29" ht="12" customHeight="1" x14ac:dyDescent="0.25">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8"/>
    </row>
    <row r="468" spans="1:29" ht="12" customHeight="1" x14ac:dyDescent="0.25">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c r="AC468" s="218"/>
    </row>
    <row r="469" spans="1:29" ht="12" customHeight="1" x14ac:dyDescent="0.25">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8"/>
    </row>
    <row r="470" spans="1:29" ht="12" customHeight="1" x14ac:dyDescent="0.25">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c r="AC470" s="218"/>
    </row>
    <row r="471" spans="1:29" ht="12" customHeight="1" x14ac:dyDescent="0.25">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c r="AC471" s="218"/>
    </row>
    <row r="472" spans="1:29" ht="12" customHeight="1" x14ac:dyDescent="0.25">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c r="AC472" s="218"/>
    </row>
    <row r="473" spans="1:29" ht="12" customHeight="1" x14ac:dyDescent="0.25">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c r="AC473" s="218"/>
    </row>
    <row r="474" spans="1:29" ht="12" customHeight="1" x14ac:dyDescent="0.25">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c r="AC474" s="218"/>
    </row>
    <row r="475" spans="1:29" ht="12" customHeight="1" x14ac:dyDescent="0.25">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c r="AC475" s="218"/>
    </row>
    <row r="476" spans="1:29" ht="12" customHeight="1" x14ac:dyDescent="0.25">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c r="AC476" s="218"/>
    </row>
    <row r="477" spans="1:29" ht="12" customHeight="1" x14ac:dyDescent="0.25">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c r="AC477" s="218"/>
    </row>
    <row r="478" spans="1:29" ht="12" customHeight="1" x14ac:dyDescent="0.25">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8"/>
      <c r="AC478" s="218"/>
    </row>
    <row r="479" spans="1:29" ht="12" customHeight="1" x14ac:dyDescent="0.25">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c r="AC479" s="218"/>
    </row>
    <row r="480" spans="1:29" ht="12" customHeight="1" x14ac:dyDescent="0.25">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8"/>
      <c r="AC480" s="218"/>
    </row>
    <row r="481" spans="1:29" ht="12" customHeight="1" x14ac:dyDescent="0.25">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c r="AC481" s="218"/>
    </row>
    <row r="482" spans="1:29" ht="12" customHeight="1" x14ac:dyDescent="0.25">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row>
    <row r="483" spans="1:29" ht="12" customHeight="1" x14ac:dyDescent="0.25">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row>
    <row r="484" spans="1:29" ht="12" customHeight="1" x14ac:dyDescent="0.25">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row>
    <row r="485" spans="1:29" ht="12" customHeight="1" x14ac:dyDescent="0.25">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row>
    <row r="486" spans="1:29" ht="12" customHeight="1" x14ac:dyDescent="0.25">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row>
    <row r="487" spans="1:29" ht="12" customHeight="1" x14ac:dyDescent="0.25">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row>
    <row r="488" spans="1:29" ht="12" customHeight="1" x14ac:dyDescent="0.25">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row>
    <row r="489" spans="1:29" ht="12" customHeight="1" x14ac:dyDescent="0.25">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row>
    <row r="490" spans="1:29" ht="12" customHeight="1" x14ac:dyDescent="0.25">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row>
    <row r="491" spans="1:29" ht="12" customHeight="1" x14ac:dyDescent="0.25">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row>
    <row r="492" spans="1:29" ht="12" customHeight="1" x14ac:dyDescent="0.25">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row>
    <row r="493" spans="1:29" ht="12" customHeight="1" x14ac:dyDescent="0.25">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row>
    <row r="494" spans="1:29" ht="12" customHeight="1" x14ac:dyDescent="0.25">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row>
    <row r="495" spans="1:29" ht="12" customHeight="1" x14ac:dyDescent="0.25">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row>
    <row r="496" spans="1:29" ht="12" customHeight="1" x14ac:dyDescent="0.25">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row>
    <row r="497" spans="1:29" ht="12" customHeight="1" x14ac:dyDescent="0.25">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row>
    <row r="498" spans="1:29" ht="12" customHeight="1" x14ac:dyDescent="0.25">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row>
    <row r="499" spans="1:29" ht="12" customHeight="1" x14ac:dyDescent="0.25">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8"/>
      <c r="AC499" s="218"/>
    </row>
    <row r="500" spans="1:29" ht="12" customHeight="1" x14ac:dyDescent="0.25">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8"/>
      <c r="AC500" s="218"/>
    </row>
    <row r="501" spans="1:29" ht="12" customHeight="1" x14ac:dyDescent="0.25">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8"/>
      <c r="AC501" s="218"/>
    </row>
    <row r="502" spans="1:29" ht="12" customHeight="1" x14ac:dyDescent="0.25">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8"/>
      <c r="AC502" s="218"/>
    </row>
    <row r="503" spans="1:29" ht="12" customHeight="1" x14ac:dyDescent="0.25">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row>
    <row r="504" spans="1:29" ht="12" customHeight="1" x14ac:dyDescent="0.25">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8"/>
      <c r="AC504" s="218"/>
    </row>
    <row r="505" spans="1:29" ht="12" customHeight="1" x14ac:dyDescent="0.25">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c r="AC505" s="218"/>
    </row>
    <row r="506" spans="1:29" ht="12" customHeight="1" x14ac:dyDescent="0.25">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8"/>
      <c r="AC506" s="218"/>
    </row>
    <row r="507" spans="1:29" ht="12" customHeight="1" x14ac:dyDescent="0.25">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c r="AC507" s="218"/>
    </row>
    <row r="508" spans="1:29" ht="12" customHeight="1" x14ac:dyDescent="0.25">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c r="AC508" s="218"/>
    </row>
    <row r="509" spans="1:29" ht="12" customHeight="1" x14ac:dyDescent="0.25">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c r="AC509" s="218"/>
    </row>
    <row r="510" spans="1:29" ht="12" customHeight="1" x14ac:dyDescent="0.25">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8"/>
      <c r="AC510" s="218"/>
    </row>
    <row r="511" spans="1:29" ht="12" customHeight="1" x14ac:dyDescent="0.25">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8"/>
      <c r="AC511" s="218"/>
    </row>
    <row r="512" spans="1:29" ht="12" customHeight="1" x14ac:dyDescent="0.25">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c r="AC512" s="218"/>
    </row>
    <row r="513" spans="1:29" ht="12" customHeight="1" x14ac:dyDescent="0.25">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8"/>
      <c r="AC513" s="218"/>
    </row>
    <row r="514" spans="1:29" ht="12" customHeight="1" x14ac:dyDescent="0.25">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c r="AC514" s="218"/>
    </row>
    <row r="515" spans="1:29" ht="12" customHeight="1" x14ac:dyDescent="0.25">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8"/>
      <c r="AC515" s="218"/>
    </row>
    <row r="516" spans="1:29" ht="12" customHeight="1" x14ac:dyDescent="0.25">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8"/>
      <c r="AC516" s="218"/>
    </row>
    <row r="517" spans="1:29" ht="12" customHeight="1" x14ac:dyDescent="0.25">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8"/>
      <c r="AC517" s="218"/>
    </row>
    <row r="518" spans="1:29" ht="12" customHeight="1" x14ac:dyDescent="0.25">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8"/>
      <c r="AC518" s="218"/>
    </row>
    <row r="519" spans="1:29" ht="12" customHeight="1" x14ac:dyDescent="0.25">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8"/>
      <c r="AC519" s="218"/>
    </row>
    <row r="520" spans="1:29" ht="12" customHeight="1" x14ac:dyDescent="0.25">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8"/>
      <c r="AC520" s="218"/>
    </row>
    <row r="521" spans="1:29" ht="12" customHeight="1" x14ac:dyDescent="0.25">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c r="AC521" s="218"/>
    </row>
    <row r="522" spans="1:29" ht="12" customHeight="1" x14ac:dyDescent="0.25">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8"/>
      <c r="AC522" s="218"/>
    </row>
    <row r="523" spans="1:29" ht="12" customHeight="1" x14ac:dyDescent="0.25">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8"/>
      <c r="AC523" s="218"/>
    </row>
    <row r="524" spans="1:29" ht="12" customHeight="1" x14ac:dyDescent="0.25">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c r="AC524" s="218"/>
    </row>
    <row r="525" spans="1:29" ht="12" customHeight="1" x14ac:dyDescent="0.25">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8"/>
      <c r="AC525" s="218"/>
    </row>
    <row r="526" spans="1:29" ht="12" customHeight="1" x14ac:dyDescent="0.25">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8"/>
      <c r="AC526" s="218"/>
    </row>
    <row r="527" spans="1:29" ht="12" customHeight="1" x14ac:dyDescent="0.25">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8"/>
      <c r="AC527" s="218"/>
    </row>
    <row r="528" spans="1:29" ht="12" customHeight="1" x14ac:dyDescent="0.25">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c r="AC528" s="218"/>
    </row>
    <row r="529" spans="1:29" ht="12" customHeight="1" x14ac:dyDescent="0.25">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8"/>
      <c r="AC529" s="218"/>
    </row>
    <row r="530" spans="1:29" ht="12" customHeight="1" x14ac:dyDescent="0.25">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c r="AC530" s="218"/>
    </row>
    <row r="531" spans="1:29" ht="12" customHeight="1" x14ac:dyDescent="0.25">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8"/>
      <c r="AC531" s="218"/>
    </row>
    <row r="532" spans="1:29" ht="12" customHeight="1" x14ac:dyDescent="0.25">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c r="AC532" s="218"/>
    </row>
    <row r="533" spans="1:29" ht="12" customHeight="1" x14ac:dyDescent="0.25">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8"/>
      <c r="AC533" s="218"/>
    </row>
    <row r="534" spans="1:29" ht="12" customHeight="1" x14ac:dyDescent="0.25">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c r="AC534" s="218"/>
    </row>
    <row r="535" spans="1:29" ht="12" customHeight="1" x14ac:dyDescent="0.25">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c r="AC535" s="218"/>
    </row>
    <row r="536" spans="1:29" ht="12" customHeight="1" x14ac:dyDescent="0.25">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8"/>
      <c r="AC536" s="218"/>
    </row>
    <row r="537" spans="1:29" ht="12" customHeight="1" x14ac:dyDescent="0.25">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c r="AC537" s="218"/>
    </row>
    <row r="538" spans="1:29" ht="12" customHeight="1" x14ac:dyDescent="0.25">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8"/>
      <c r="AC538" s="218"/>
    </row>
    <row r="539" spans="1:29" ht="12" customHeight="1" x14ac:dyDescent="0.25">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8"/>
      <c r="AC539" s="218"/>
    </row>
    <row r="540" spans="1:29" ht="12" customHeight="1" x14ac:dyDescent="0.25">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c r="AC540" s="218"/>
    </row>
    <row r="541" spans="1:29" ht="12" customHeight="1" x14ac:dyDescent="0.25">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8"/>
      <c r="AC541" s="218"/>
    </row>
    <row r="542" spans="1:29" ht="12" customHeight="1" x14ac:dyDescent="0.25">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8"/>
      <c r="AC542" s="218"/>
    </row>
    <row r="543" spans="1:29" ht="12" customHeight="1" x14ac:dyDescent="0.25">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c r="AC543" s="218"/>
    </row>
    <row r="544" spans="1:29" ht="12" customHeight="1" x14ac:dyDescent="0.25">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c r="AC544" s="218"/>
    </row>
    <row r="545" spans="1:29" ht="12" customHeight="1" x14ac:dyDescent="0.25">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c r="AC545" s="218"/>
    </row>
    <row r="546" spans="1:29" ht="12" customHeight="1" x14ac:dyDescent="0.25">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c r="AC546" s="218"/>
    </row>
    <row r="547" spans="1:29" ht="12" customHeight="1" x14ac:dyDescent="0.25">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c r="AC547" s="218"/>
    </row>
    <row r="548" spans="1:29" ht="12" customHeight="1" x14ac:dyDescent="0.25">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8"/>
      <c r="AC548" s="218"/>
    </row>
    <row r="549" spans="1:29" ht="12" customHeight="1" x14ac:dyDescent="0.25">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c r="AC549" s="218"/>
    </row>
    <row r="550" spans="1:29" ht="12" customHeight="1" x14ac:dyDescent="0.25">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8"/>
      <c r="AC550" s="218"/>
    </row>
    <row r="551" spans="1:29" ht="12" customHeight="1" x14ac:dyDescent="0.25">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8"/>
      <c r="AC551" s="218"/>
    </row>
    <row r="552" spans="1:29" ht="12" customHeight="1" x14ac:dyDescent="0.25">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c r="AC552" s="218"/>
    </row>
    <row r="553" spans="1:29" ht="12" customHeight="1" x14ac:dyDescent="0.25">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8"/>
      <c r="AC553" s="218"/>
    </row>
    <row r="554" spans="1:29" ht="12" customHeight="1" x14ac:dyDescent="0.25">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8"/>
      <c r="AC554" s="218"/>
    </row>
    <row r="555" spans="1:29" ht="12" customHeight="1" x14ac:dyDescent="0.25">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8"/>
      <c r="AC555" s="218"/>
    </row>
    <row r="556" spans="1:29" ht="12" customHeight="1" x14ac:dyDescent="0.25">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row>
    <row r="557" spans="1:29" ht="12" customHeight="1" x14ac:dyDescent="0.25">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row>
    <row r="558" spans="1:29" ht="12" customHeight="1" x14ac:dyDescent="0.25">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8"/>
      <c r="AC558" s="218"/>
    </row>
    <row r="559" spans="1:29" ht="12" customHeight="1" x14ac:dyDescent="0.25">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8"/>
      <c r="AC559" s="218"/>
    </row>
    <row r="560" spans="1:29" ht="12" customHeight="1" x14ac:dyDescent="0.25">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8"/>
      <c r="AC560" s="218"/>
    </row>
    <row r="561" spans="1:29" ht="12" customHeight="1" x14ac:dyDescent="0.25">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c r="AC561" s="218"/>
    </row>
    <row r="562" spans="1:29" ht="12" customHeight="1" x14ac:dyDescent="0.25">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8"/>
      <c r="AC562" s="218"/>
    </row>
    <row r="563" spans="1:29" ht="12" customHeight="1" x14ac:dyDescent="0.25">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c r="AC563" s="218"/>
    </row>
    <row r="564" spans="1:29" ht="12" customHeight="1" x14ac:dyDescent="0.25">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8"/>
      <c r="AC564" s="218"/>
    </row>
    <row r="565" spans="1:29" ht="12" customHeight="1" x14ac:dyDescent="0.25">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c r="AC565" s="218"/>
    </row>
    <row r="566" spans="1:29" ht="12" customHeight="1" x14ac:dyDescent="0.25">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8"/>
      <c r="AC566" s="218"/>
    </row>
    <row r="567" spans="1:29" ht="12" customHeight="1" x14ac:dyDescent="0.25">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c r="AC567" s="218"/>
    </row>
    <row r="568" spans="1:29" ht="12" customHeight="1" x14ac:dyDescent="0.25">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c r="AC568" s="218"/>
    </row>
    <row r="569" spans="1:29" ht="12" customHeight="1" x14ac:dyDescent="0.25">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8"/>
      <c r="AC569" s="218"/>
    </row>
    <row r="570" spans="1:29" ht="12" customHeight="1" x14ac:dyDescent="0.25">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8"/>
      <c r="AC570" s="218"/>
    </row>
    <row r="571" spans="1:29" ht="12" customHeight="1" x14ac:dyDescent="0.25">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c r="AC571" s="218"/>
    </row>
    <row r="572" spans="1:29" ht="12" customHeight="1" x14ac:dyDescent="0.25">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c r="AC572" s="218"/>
    </row>
    <row r="573" spans="1:29" ht="12" customHeight="1"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row>
    <row r="574" spans="1:29" ht="12" customHeight="1" x14ac:dyDescent="0.25">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c r="AC574" s="218"/>
    </row>
    <row r="575" spans="1:29" ht="12" customHeight="1" x14ac:dyDescent="0.25">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c r="AC575" s="218"/>
    </row>
    <row r="576" spans="1:29" ht="12" customHeight="1" x14ac:dyDescent="0.25">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c r="AC576" s="218"/>
    </row>
    <row r="577" spans="1:29" ht="12" customHeight="1" x14ac:dyDescent="0.25">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8"/>
      <c r="AC577" s="218"/>
    </row>
    <row r="578" spans="1:29" ht="12" customHeight="1" x14ac:dyDescent="0.25">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c r="AC578" s="218"/>
    </row>
    <row r="579" spans="1:29" ht="12" customHeight="1" x14ac:dyDescent="0.25">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c r="AC579" s="218"/>
    </row>
    <row r="580" spans="1:29" ht="12" customHeight="1" x14ac:dyDescent="0.25">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c r="AC580" s="218"/>
    </row>
    <row r="581" spans="1:29" ht="12" customHeight="1" x14ac:dyDescent="0.25">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row>
    <row r="582" spans="1:29" ht="12" customHeight="1" x14ac:dyDescent="0.25">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row>
    <row r="583" spans="1:29" ht="12" customHeight="1" x14ac:dyDescent="0.25">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row>
    <row r="584" spans="1:29" ht="12" customHeight="1" x14ac:dyDescent="0.25">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row>
    <row r="585" spans="1:29" ht="12" customHeight="1" x14ac:dyDescent="0.25">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row>
    <row r="586" spans="1:29" ht="12" customHeight="1" x14ac:dyDescent="0.25">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row>
    <row r="587" spans="1:29" ht="12" customHeight="1" x14ac:dyDescent="0.25">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row>
    <row r="588" spans="1:29" ht="12" customHeight="1" x14ac:dyDescent="0.25">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row>
    <row r="589" spans="1:29" ht="12" customHeight="1" x14ac:dyDescent="0.25">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row>
    <row r="590" spans="1:29" ht="12" customHeight="1" x14ac:dyDescent="0.25">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row>
    <row r="591" spans="1:29" ht="12" customHeight="1" x14ac:dyDescent="0.25">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row>
    <row r="592" spans="1:29" ht="12" customHeight="1" x14ac:dyDescent="0.25">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row>
    <row r="593" spans="1:29" ht="12" customHeight="1" x14ac:dyDescent="0.25">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row>
    <row r="594" spans="1:29" ht="12" customHeight="1" x14ac:dyDescent="0.25">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row>
    <row r="595" spans="1:29" ht="12" customHeight="1" x14ac:dyDescent="0.25">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row>
    <row r="596" spans="1:29" ht="12" customHeight="1" x14ac:dyDescent="0.25">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row>
    <row r="597" spans="1:29" ht="12" customHeight="1" x14ac:dyDescent="0.25">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row>
    <row r="598" spans="1:29" ht="12" customHeight="1" x14ac:dyDescent="0.25">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8"/>
      <c r="AC598" s="218"/>
    </row>
    <row r="599" spans="1:29" ht="12" customHeight="1" x14ac:dyDescent="0.25">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c r="AC599" s="218"/>
    </row>
    <row r="600" spans="1:29" ht="12" customHeight="1" x14ac:dyDescent="0.25">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c r="AC600" s="218"/>
    </row>
    <row r="601" spans="1:29" ht="12" customHeight="1" x14ac:dyDescent="0.25">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8"/>
      <c r="AC601" s="218"/>
    </row>
    <row r="602" spans="1:29" ht="12" customHeight="1" x14ac:dyDescent="0.25">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8"/>
      <c r="AC602" s="218"/>
    </row>
    <row r="603" spans="1:29" ht="12" customHeight="1" x14ac:dyDescent="0.25">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8"/>
      <c r="AC603" s="218"/>
    </row>
    <row r="604" spans="1:29" ht="12" customHeight="1" x14ac:dyDescent="0.25">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8"/>
      <c r="AC604" s="218"/>
    </row>
    <row r="605" spans="1:29" ht="12" customHeight="1" x14ac:dyDescent="0.25">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8"/>
      <c r="AC605" s="218"/>
    </row>
    <row r="606" spans="1:29" ht="12" customHeight="1" x14ac:dyDescent="0.25">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8"/>
      <c r="AC606" s="218"/>
    </row>
    <row r="607" spans="1:29" ht="12" customHeight="1" x14ac:dyDescent="0.25">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8"/>
      <c r="AC607" s="218"/>
    </row>
    <row r="608" spans="1:29" ht="12" customHeight="1" x14ac:dyDescent="0.25">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8"/>
      <c r="AC608" s="218"/>
    </row>
    <row r="609" spans="1:29" ht="12" customHeight="1" x14ac:dyDescent="0.25">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c r="AC609" s="218"/>
    </row>
    <row r="610" spans="1:29" ht="12" customHeight="1" x14ac:dyDescent="0.25">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8"/>
      <c r="AC610" s="218"/>
    </row>
    <row r="611" spans="1:29" ht="12" customHeight="1" x14ac:dyDescent="0.25">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8"/>
      <c r="AC611" s="218"/>
    </row>
    <row r="612" spans="1:29" ht="12" customHeight="1" x14ac:dyDescent="0.25">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c r="AC612" s="218"/>
    </row>
    <row r="613" spans="1:29" ht="12" customHeight="1" x14ac:dyDescent="0.25">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8"/>
      <c r="AC613" s="218"/>
    </row>
    <row r="614" spans="1:29" ht="12" customHeight="1" x14ac:dyDescent="0.25">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8"/>
      <c r="AC614" s="218"/>
    </row>
    <row r="615" spans="1:29" ht="12" customHeight="1" x14ac:dyDescent="0.25">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c r="AC615" s="218"/>
    </row>
    <row r="616" spans="1:29" ht="12" customHeight="1" x14ac:dyDescent="0.25">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row>
    <row r="617" spans="1:29" ht="12" customHeight="1" x14ac:dyDescent="0.25">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c r="AC617" s="218"/>
    </row>
    <row r="618" spans="1:29" ht="12" customHeight="1" x14ac:dyDescent="0.25">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c r="AC618" s="218"/>
    </row>
    <row r="619" spans="1:29" ht="12" customHeight="1" x14ac:dyDescent="0.25">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c r="AC619" s="218"/>
    </row>
    <row r="620" spans="1:29" ht="12" customHeight="1" x14ac:dyDescent="0.25">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c r="AC620" s="218"/>
    </row>
    <row r="621" spans="1:29" ht="12" customHeight="1" x14ac:dyDescent="0.25">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row>
    <row r="622" spans="1:29" ht="12" customHeight="1" x14ac:dyDescent="0.25">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c r="AC622" s="218"/>
    </row>
    <row r="623" spans="1:29" ht="12" customHeight="1" x14ac:dyDescent="0.25">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row>
    <row r="624" spans="1:29" ht="12" customHeight="1" x14ac:dyDescent="0.25">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row>
    <row r="625" spans="1:29" ht="12" customHeight="1" x14ac:dyDescent="0.25">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8"/>
      <c r="AC625" s="218"/>
    </row>
    <row r="626" spans="1:29" ht="12" customHeight="1" x14ac:dyDescent="0.25">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8"/>
      <c r="AC626" s="218"/>
    </row>
    <row r="627" spans="1:29" ht="12" customHeight="1" x14ac:dyDescent="0.25">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8"/>
      <c r="AC627" s="218"/>
    </row>
    <row r="628" spans="1:29" ht="12" customHeight="1" x14ac:dyDescent="0.25">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8"/>
      <c r="AC628" s="218"/>
    </row>
    <row r="629" spans="1:29" ht="12" customHeight="1" x14ac:dyDescent="0.25">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c r="AC629" s="218"/>
    </row>
    <row r="630" spans="1:29" ht="12" customHeight="1" x14ac:dyDescent="0.25">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8"/>
      <c r="AC630" s="218"/>
    </row>
    <row r="631" spans="1:29" ht="12" customHeight="1" x14ac:dyDescent="0.25">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8"/>
      <c r="AC631" s="218"/>
    </row>
    <row r="632" spans="1:29" ht="12" customHeight="1" x14ac:dyDescent="0.25">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c r="AC632" s="218"/>
    </row>
    <row r="633" spans="1:29" ht="12" customHeight="1" x14ac:dyDescent="0.25">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8"/>
      <c r="AC633" s="218"/>
    </row>
    <row r="634" spans="1:29" ht="12" customHeight="1" x14ac:dyDescent="0.25">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c r="AC634" s="218"/>
    </row>
    <row r="635" spans="1:29" ht="12" customHeight="1" x14ac:dyDescent="0.25">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8"/>
      <c r="AC635" s="218"/>
    </row>
    <row r="636" spans="1:29" ht="12" customHeight="1" x14ac:dyDescent="0.25">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c r="AC636" s="218"/>
    </row>
    <row r="637" spans="1:29" ht="12" customHeight="1" x14ac:dyDescent="0.25">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8"/>
      <c r="AC637" s="218"/>
    </row>
    <row r="638" spans="1:29" ht="12" customHeight="1" x14ac:dyDescent="0.25">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c r="AC638" s="218"/>
    </row>
    <row r="639" spans="1:29" ht="12" customHeight="1" x14ac:dyDescent="0.25">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8"/>
      <c r="AC639" s="218"/>
    </row>
    <row r="640" spans="1:29" ht="12" customHeight="1" x14ac:dyDescent="0.25">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8"/>
      <c r="AC640" s="218"/>
    </row>
    <row r="641" spans="1:29" ht="12" customHeight="1" x14ac:dyDescent="0.25">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8"/>
      <c r="AC641" s="218"/>
    </row>
    <row r="642" spans="1:29" ht="12" customHeight="1" x14ac:dyDescent="0.25">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8"/>
      <c r="AC642" s="218"/>
    </row>
    <row r="643" spans="1:29" ht="12" customHeight="1" x14ac:dyDescent="0.25">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c r="AC643" s="218"/>
    </row>
    <row r="644" spans="1:29" ht="12" customHeight="1" x14ac:dyDescent="0.25">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c r="AC644" s="218"/>
    </row>
    <row r="645" spans="1:29" ht="12" customHeight="1" x14ac:dyDescent="0.25">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8"/>
      <c r="AC645" s="218"/>
    </row>
    <row r="646" spans="1:29" ht="12" customHeight="1" x14ac:dyDescent="0.25">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8"/>
      <c r="AC646" s="218"/>
    </row>
    <row r="647" spans="1:29" ht="12" customHeight="1" x14ac:dyDescent="0.25">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8"/>
      <c r="AC647" s="218"/>
    </row>
    <row r="648" spans="1:29" ht="12" customHeight="1" x14ac:dyDescent="0.25">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8"/>
      <c r="AC648" s="218"/>
    </row>
    <row r="649" spans="1:29" ht="12" customHeight="1" x14ac:dyDescent="0.25">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c r="AC649" s="218"/>
    </row>
    <row r="650" spans="1:29" ht="12" customHeight="1" x14ac:dyDescent="0.25">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c r="AC650" s="218"/>
    </row>
    <row r="651" spans="1:29" ht="12" customHeight="1" x14ac:dyDescent="0.25">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c r="AC651" s="218"/>
    </row>
    <row r="652" spans="1:29" ht="12" customHeight="1" x14ac:dyDescent="0.25">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row>
    <row r="653" spans="1:29" ht="12" customHeight="1" x14ac:dyDescent="0.25">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row>
    <row r="654" spans="1:29" ht="12" customHeight="1" x14ac:dyDescent="0.25">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c r="AC654" s="218"/>
    </row>
    <row r="655" spans="1:29" ht="12" customHeight="1" x14ac:dyDescent="0.25">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c r="AC655" s="218"/>
    </row>
    <row r="656" spans="1:29" ht="12" customHeight="1" x14ac:dyDescent="0.25">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row>
    <row r="657" spans="1:29" ht="12" customHeight="1" x14ac:dyDescent="0.25">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row>
    <row r="658" spans="1:29" ht="12" customHeight="1" x14ac:dyDescent="0.25">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row>
    <row r="659" spans="1:29" ht="12" customHeight="1" x14ac:dyDescent="0.25">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8"/>
      <c r="AC659" s="218"/>
    </row>
    <row r="660" spans="1:29" ht="12" customHeight="1" x14ac:dyDescent="0.25">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8"/>
    </row>
    <row r="661" spans="1:29" ht="12" customHeight="1" x14ac:dyDescent="0.25">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8"/>
      <c r="AC661" s="218"/>
    </row>
    <row r="662" spans="1:29" ht="12" customHeight="1" x14ac:dyDescent="0.25">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c r="AC662" s="218"/>
    </row>
    <row r="663" spans="1:29" ht="12" customHeight="1" x14ac:dyDescent="0.25">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8"/>
      <c r="AC663" s="218"/>
    </row>
    <row r="664" spans="1:29" ht="12" customHeight="1" x14ac:dyDescent="0.25">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c r="AC664" s="218"/>
    </row>
    <row r="665" spans="1:29" ht="12" customHeight="1" x14ac:dyDescent="0.25">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8"/>
      <c r="AC665" s="218"/>
    </row>
    <row r="666" spans="1:29" ht="12" customHeight="1" x14ac:dyDescent="0.25">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c r="AC666" s="218"/>
    </row>
    <row r="667" spans="1:29" ht="12" customHeight="1" x14ac:dyDescent="0.25">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c r="AC667" s="218"/>
    </row>
    <row r="668" spans="1:29" ht="12" customHeight="1" x14ac:dyDescent="0.25">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8"/>
      <c r="AC668" s="218"/>
    </row>
    <row r="669" spans="1:29" ht="12" customHeight="1" x14ac:dyDescent="0.25">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8"/>
      <c r="AC669" s="218"/>
    </row>
    <row r="670" spans="1:29" ht="12" customHeight="1" x14ac:dyDescent="0.25">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8"/>
      <c r="AC670" s="218"/>
    </row>
    <row r="671" spans="1:29" ht="12" customHeight="1" x14ac:dyDescent="0.25">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8"/>
      <c r="AC671" s="218"/>
    </row>
    <row r="672" spans="1:29" ht="12" customHeight="1" x14ac:dyDescent="0.25">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c r="AC672" s="218"/>
    </row>
    <row r="673" spans="1:29" ht="12" customHeight="1" x14ac:dyDescent="0.25">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8"/>
      <c r="AC673" s="218"/>
    </row>
    <row r="674" spans="1:29" ht="12" customHeight="1" x14ac:dyDescent="0.25">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8"/>
      <c r="AC674" s="218"/>
    </row>
    <row r="675" spans="1:29" ht="12" customHeight="1" x14ac:dyDescent="0.25">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8"/>
      <c r="AC675" s="218"/>
    </row>
    <row r="676" spans="1:29" ht="12" customHeight="1" x14ac:dyDescent="0.25">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8"/>
      <c r="AC676" s="218"/>
    </row>
    <row r="677" spans="1:29" ht="12" customHeight="1" x14ac:dyDescent="0.25">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c r="AC677" s="218"/>
    </row>
    <row r="678" spans="1:29" ht="12" customHeight="1" x14ac:dyDescent="0.25">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8"/>
      <c r="AC678" s="218"/>
    </row>
    <row r="679" spans="1:29" ht="12" customHeight="1" x14ac:dyDescent="0.25">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8"/>
      <c r="AC679" s="218"/>
    </row>
    <row r="680" spans="1:29" ht="12" customHeight="1" x14ac:dyDescent="0.25">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8"/>
      <c r="AC680" s="218"/>
    </row>
    <row r="681" spans="1:29" ht="12" customHeight="1" x14ac:dyDescent="0.25">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8"/>
      <c r="AC681" s="218"/>
    </row>
    <row r="682" spans="1:29" ht="12" customHeight="1" x14ac:dyDescent="0.25">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8"/>
      <c r="AC682" s="218"/>
    </row>
    <row r="683" spans="1:29" ht="12" customHeight="1" x14ac:dyDescent="0.25">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8"/>
      <c r="AC683" s="218"/>
    </row>
    <row r="684" spans="1:29" ht="12" customHeight="1" x14ac:dyDescent="0.25">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c r="AC684" s="218"/>
    </row>
    <row r="685" spans="1:29" ht="12" customHeight="1" x14ac:dyDescent="0.25">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8"/>
      <c r="AC685" s="218"/>
    </row>
    <row r="686" spans="1:29" ht="12" customHeight="1" x14ac:dyDescent="0.25">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8"/>
      <c r="AC686" s="218"/>
    </row>
    <row r="687" spans="1:29" ht="12" customHeight="1" x14ac:dyDescent="0.25">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c r="AC687" s="218"/>
    </row>
    <row r="688" spans="1:29" ht="12" customHeight="1" x14ac:dyDescent="0.25">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c r="AC688" s="218"/>
    </row>
    <row r="689" spans="1:29" ht="12" customHeight="1" x14ac:dyDescent="0.25">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row>
    <row r="690" spans="1:29" ht="12" customHeight="1" x14ac:dyDescent="0.25">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row>
    <row r="691" spans="1:29" ht="12" customHeight="1" x14ac:dyDescent="0.25">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c r="AC691" s="218"/>
    </row>
    <row r="692" spans="1:29" ht="12" customHeight="1" x14ac:dyDescent="0.25">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c r="AC692" s="218"/>
    </row>
    <row r="693" spans="1:29" ht="12" customHeight="1" x14ac:dyDescent="0.25">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row>
    <row r="694" spans="1:29" ht="12" customHeight="1" x14ac:dyDescent="0.25">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c r="AC694" s="218"/>
    </row>
    <row r="695" spans="1:29" ht="12" customHeight="1" x14ac:dyDescent="0.25">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8"/>
      <c r="AC695" s="218"/>
    </row>
    <row r="696" spans="1:29" ht="12" customHeight="1" x14ac:dyDescent="0.25">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c r="AC696" s="218"/>
    </row>
    <row r="697" spans="1:29" ht="12" customHeight="1" x14ac:dyDescent="0.25">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c r="AC697" s="218"/>
    </row>
    <row r="698" spans="1:29" ht="12" customHeight="1" x14ac:dyDescent="0.25">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c r="AC698" s="218"/>
    </row>
    <row r="699" spans="1:29" ht="12" customHeight="1" x14ac:dyDescent="0.25">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c r="AC699" s="218"/>
    </row>
    <row r="700" spans="1:29" ht="12" customHeight="1" x14ac:dyDescent="0.25">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8"/>
      <c r="AC700" s="218"/>
    </row>
    <row r="701" spans="1:29" ht="12" customHeight="1" x14ac:dyDescent="0.25">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8"/>
      <c r="AC701" s="218"/>
    </row>
    <row r="702" spans="1:29" ht="12" customHeight="1" x14ac:dyDescent="0.25">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8"/>
      <c r="AC702" s="218"/>
    </row>
    <row r="703" spans="1:29" ht="12" customHeight="1" x14ac:dyDescent="0.25">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c r="AC703" s="218"/>
    </row>
    <row r="704" spans="1:29" ht="12" customHeight="1" x14ac:dyDescent="0.25">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c r="AC704" s="218"/>
    </row>
    <row r="705" spans="1:29" ht="12" customHeight="1" x14ac:dyDescent="0.25">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8"/>
      <c r="AC705" s="218"/>
    </row>
    <row r="706" spans="1:29" ht="12" customHeight="1" x14ac:dyDescent="0.25">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8"/>
      <c r="AC706" s="218"/>
    </row>
    <row r="707" spans="1:29" ht="12" customHeight="1" x14ac:dyDescent="0.25">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8"/>
      <c r="AC707" s="218"/>
    </row>
    <row r="708" spans="1:29" ht="12" customHeight="1" x14ac:dyDescent="0.25">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c r="AC708" s="218"/>
    </row>
    <row r="709" spans="1:29" ht="12" customHeight="1" x14ac:dyDescent="0.25">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c r="AC709" s="218"/>
    </row>
    <row r="710" spans="1:29" ht="12" customHeight="1" x14ac:dyDescent="0.25">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8"/>
      <c r="AC710" s="218"/>
    </row>
    <row r="711" spans="1:29" ht="12" customHeight="1" x14ac:dyDescent="0.25">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8"/>
      <c r="AC711" s="218"/>
    </row>
    <row r="712" spans="1:29" ht="12" customHeight="1" x14ac:dyDescent="0.25">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8"/>
      <c r="AC712" s="218"/>
    </row>
    <row r="713" spans="1:29" ht="12" customHeight="1" x14ac:dyDescent="0.25">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8"/>
      <c r="AC713" s="218"/>
    </row>
    <row r="714" spans="1:29" ht="12" customHeight="1" x14ac:dyDescent="0.25">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c r="AC714" s="218"/>
    </row>
    <row r="715" spans="1:29" ht="12" customHeight="1" x14ac:dyDescent="0.25">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c r="AC715" s="218"/>
    </row>
    <row r="716" spans="1:29" ht="12" customHeight="1" x14ac:dyDescent="0.25">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c r="AC716" s="218"/>
    </row>
    <row r="717" spans="1:29" ht="12" customHeight="1" x14ac:dyDescent="0.25">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8"/>
      <c r="AC717" s="218"/>
    </row>
    <row r="718" spans="1:29" ht="12" customHeight="1" x14ac:dyDescent="0.25">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c r="AC718" s="218"/>
    </row>
    <row r="719" spans="1:29" ht="12" customHeight="1" x14ac:dyDescent="0.25">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8"/>
      <c r="AC719" s="218"/>
    </row>
    <row r="720" spans="1:29" ht="12" customHeight="1" x14ac:dyDescent="0.25">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8"/>
      <c r="AC720" s="218"/>
    </row>
    <row r="721" spans="1:29" ht="12" customHeight="1" x14ac:dyDescent="0.25">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8"/>
      <c r="AC721" s="218"/>
    </row>
    <row r="722" spans="1:29" ht="12" customHeight="1" x14ac:dyDescent="0.25">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8"/>
      <c r="AC722" s="218"/>
    </row>
    <row r="723" spans="1:29" ht="12" customHeight="1" x14ac:dyDescent="0.25">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8"/>
    </row>
    <row r="724" spans="1:29" ht="12" customHeight="1" x14ac:dyDescent="0.25">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row>
    <row r="725" spans="1:29" ht="12" customHeight="1" x14ac:dyDescent="0.25">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8"/>
    </row>
    <row r="726" spans="1:29" ht="12" customHeight="1" x14ac:dyDescent="0.25">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c r="AC726" s="218"/>
    </row>
    <row r="727" spans="1:29" ht="12" customHeight="1" x14ac:dyDescent="0.25">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8"/>
    </row>
    <row r="728" spans="1:29" ht="12" customHeight="1" x14ac:dyDescent="0.25">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row>
    <row r="729" spans="1:29" ht="12" customHeight="1" x14ac:dyDescent="0.25">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8"/>
    </row>
    <row r="730" spans="1:29" ht="12" customHeight="1" x14ac:dyDescent="0.25">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c r="AC730" s="218"/>
    </row>
    <row r="731" spans="1:29" ht="12" customHeight="1" x14ac:dyDescent="0.25">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c r="AC731" s="218"/>
    </row>
    <row r="732" spans="1:29" ht="12" customHeight="1" x14ac:dyDescent="0.25">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c r="AC732" s="218"/>
    </row>
    <row r="733" spans="1:29" ht="12" customHeight="1" x14ac:dyDescent="0.25">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8"/>
      <c r="AC733" s="218"/>
    </row>
    <row r="734" spans="1:29" ht="12" customHeight="1" x14ac:dyDescent="0.25">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c r="AC734" s="218"/>
    </row>
    <row r="735" spans="1:29" ht="12" customHeight="1" x14ac:dyDescent="0.25">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8"/>
      <c r="AC735" s="218"/>
    </row>
    <row r="736" spans="1:29" ht="12" customHeight="1" x14ac:dyDescent="0.25">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8"/>
      <c r="AC736" s="218"/>
    </row>
    <row r="737" spans="1:29" ht="12" customHeight="1" x14ac:dyDescent="0.25">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8"/>
      <c r="AC737" s="218"/>
    </row>
    <row r="738" spans="1:29" ht="12" customHeight="1" x14ac:dyDescent="0.25">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c r="AC738" s="218"/>
    </row>
    <row r="739" spans="1:29" ht="12" customHeight="1" x14ac:dyDescent="0.25">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c r="AC739" s="218"/>
    </row>
    <row r="740" spans="1:29" ht="12" customHeight="1" x14ac:dyDescent="0.25">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8"/>
      <c r="AC740" s="218"/>
    </row>
    <row r="741" spans="1:29" ht="12" customHeight="1" x14ac:dyDescent="0.25">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c r="AC741" s="218"/>
    </row>
    <row r="742" spans="1:29" ht="12" customHeight="1" x14ac:dyDescent="0.25">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8"/>
      <c r="AC742" s="218"/>
    </row>
    <row r="743" spans="1:29" ht="12" customHeight="1" x14ac:dyDescent="0.25">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8"/>
      <c r="AC743" s="218"/>
    </row>
    <row r="744" spans="1:29" ht="12" customHeight="1" x14ac:dyDescent="0.25">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8"/>
      <c r="AC744" s="218"/>
    </row>
    <row r="745" spans="1:29" ht="12" customHeight="1" x14ac:dyDescent="0.25">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8"/>
      <c r="AC745" s="218"/>
    </row>
    <row r="746" spans="1:29" ht="12" customHeight="1" x14ac:dyDescent="0.25">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c r="AC746" s="218"/>
    </row>
    <row r="747" spans="1:29" ht="12" customHeight="1" x14ac:dyDescent="0.25">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c r="AC747" s="218"/>
    </row>
    <row r="748" spans="1:29" ht="12" customHeight="1" x14ac:dyDescent="0.25">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8"/>
      <c r="AC748" s="218"/>
    </row>
    <row r="749" spans="1:29" ht="12" customHeight="1" x14ac:dyDescent="0.25">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c r="AC749" s="218"/>
    </row>
    <row r="750" spans="1:29" ht="12" customHeight="1" x14ac:dyDescent="0.25">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c r="AC750" s="218"/>
    </row>
    <row r="751" spans="1:29" ht="12" customHeight="1" x14ac:dyDescent="0.25">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8"/>
      <c r="AC751" s="218"/>
    </row>
    <row r="752" spans="1:29" ht="12" customHeight="1" x14ac:dyDescent="0.25">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8"/>
      <c r="AC752" s="218"/>
    </row>
    <row r="753" spans="1:29" ht="12" customHeight="1" x14ac:dyDescent="0.25">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8"/>
      <c r="AC753" s="218"/>
    </row>
    <row r="754" spans="1:29" ht="12" customHeight="1" x14ac:dyDescent="0.25">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c r="AC754" s="218"/>
    </row>
    <row r="755" spans="1:29" ht="12" customHeight="1" x14ac:dyDescent="0.25">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c r="AC755" s="218"/>
    </row>
    <row r="756" spans="1:29" ht="12" customHeight="1" x14ac:dyDescent="0.25">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8"/>
      <c r="AC756" s="218"/>
    </row>
    <row r="757" spans="1:29" ht="12" customHeight="1" x14ac:dyDescent="0.25">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c r="AC757" s="218"/>
    </row>
    <row r="758" spans="1:29" ht="12" customHeight="1" x14ac:dyDescent="0.25">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8"/>
      <c r="AC758" s="218"/>
    </row>
    <row r="759" spans="1:29" ht="12" customHeight="1" x14ac:dyDescent="0.25">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c r="AC759" s="218"/>
    </row>
    <row r="760" spans="1:29" ht="12" customHeight="1" x14ac:dyDescent="0.25">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c r="AC760" s="218"/>
    </row>
    <row r="761" spans="1:29" ht="12" customHeight="1" x14ac:dyDescent="0.25">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row>
    <row r="762" spans="1:29" ht="12" customHeight="1" x14ac:dyDescent="0.25">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c r="AC762" s="218"/>
    </row>
    <row r="763" spans="1:29" ht="12" customHeight="1" x14ac:dyDescent="0.25">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c r="AC763" s="218"/>
    </row>
    <row r="764" spans="1:29" ht="12" customHeight="1" x14ac:dyDescent="0.25">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c r="AC764" s="218"/>
    </row>
    <row r="765" spans="1:29" ht="12" customHeight="1" x14ac:dyDescent="0.25">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c r="AC765" s="218"/>
    </row>
    <row r="766" spans="1:29" ht="12" customHeight="1" x14ac:dyDescent="0.25">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c r="AC766" s="218"/>
    </row>
    <row r="767" spans="1:29" ht="12" customHeight="1" x14ac:dyDescent="0.25">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c r="AC767" s="218"/>
    </row>
    <row r="768" spans="1:29" ht="12" customHeight="1" x14ac:dyDescent="0.25">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c r="AC768" s="218"/>
    </row>
    <row r="769" spans="1:29" ht="12" customHeight="1" x14ac:dyDescent="0.25">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8"/>
      <c r="AC769" s="218"/>
    </row>
    <row r="770" spans="1:29" ht="12" customHeight="1" x14ac:dyDescent="0.25">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c r="AC770" s="218"/>
    </row>
    <row r="771" spans="1:29" ht="12" customHeight="1" x14ac:dyDescent="0.25">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c r="AC771" s="218"/>
    </row>
    <row r="772" spans="1:29" ht="12" customHeight="1" x14ac:dyDescent="0.25">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8"/>
      <c r="AC772" s="218"/>
    </row>
    <row r="773" spans="1:29" ht="12" customHeight="1" x14ac:dyDescent="0.25">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c r="AC773" s="218"/>
    </row>
    <row r="774" spans="1:29" ht="12" customHeight="1" x14ac:dyDescent="0.25">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8"/>
      <c r="AC774" s="218"/>
    </row>
    <row r="775" spans="1:29" ht="12" customHeight="1" x14ac:dyDescent="0.25">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c r="AC775" s="218"/>
    </row>
    <row r="776" spans="1:29" ht="12" customHeight="1" x14ac:dyDescent="0.25">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c r="AC776" s="218"/>
    </row>
    <row r="777" spans="1:29" ht="12" customHeight="1" x14ac:dyDescent="0.25">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c r="AC777" s="218"/>
    </row>
    <row r="778" spans="1:29" ht="12" customHeight="1" x14ac:dyDescent="0.25">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c r="AC778" s="218"/>
    </row>
    <row r="779" spans="1:29" ht="12" customHeight="1" x14ac:dyDescent="0.25">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8"/>
      <c r="AC779" s="218"/>
    </row>
    <row r="780" spans="1:29" ht="12" customHeight="1" x14ac:dyDescent="0.25">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8"/>
      <c r="AC780" s="218"/>
    </row>
    <row r="781" spans="1:29" ht="12" customHeight="1" x14ac:dyDescent="0.25">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c r="AC781" s="218"/>
    </row>
    <row r="782" spans="1:29" ht="12" customHeight="1" x14ac:dyDescent="0.25">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c r="AC782" s="218"/>
    </row>
    <row r="783" spans="1:29" ht="12" customHeight="1" x14ac:dyDescent="0.25">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c r="AC783" s="218"/>
    </row>
    <row r="784" spans="1:29" ht="12" customHeight="1" x14ac:dyDescent="0.25">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c r="AC784" s="218"/>
    </row>
    <row r="785" spans="1:29" ht="12" customHeight="1" x14ac:dyDescent="0.25">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c r="AC785" s="218"/>
    </row>
    <row r="786" spans="1:29" ht="12" customHeight="1" x14ac:dyDescent="0.25">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c r="AC786" s="218"/>
    </row>
    <row r="787" spans="1:29" ht="12" customHeight="1" x14ac:dyDescent="0.25">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c r="AC787" s="218"/>
    </row>
    <row r="788" spans="1:29" ht="12" customHeight="1" x14ac:dyDescent="0.25">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8"/>
    </row>
    <row r="789" spans="1:29" ht="12" customHeight="1" x14ac:dyDescent="0.25">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8"/>
      <c r="AC789" s="218"/>
    </row>
    <row r="790" spans="1:29" ht="12" customHeight="1" x14ac:dyDescent="0.25">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c r="AC790" s="218"/>
    </row>
    <row r="791" spans="1:29" ht="12" customHeight="1" x14ac:dyDescent="0.25">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c r="AC791" s="218"/>
    </row>
    <row r="792" spans="1:29" ht="12" customHeight="1" x14ac:dyDescent="0.25">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8"/>
    </row>
    <row r="793" spans="1:29" ht="12" customHeight="1" x14ac:dyDescent="0.25">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c r="AC793" s="218"/>
    </row>
    <row r="794" spans="1:29" ht="12" customHeight="1" x14ac:dyDescent="0.25">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8"/>
    </row>
    <row r="795" spans="1:29" ht="12" customHeight="1" x14ac:dyDescent="0.25">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row>
    <row r="796" spans="1:29" ht="12" customHeight="1" x14ac:dyDescent="0.25">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row>
    <row r="797" spans="1:29" ht="12" customHeight="1" x14ac:dyDescent="0.25">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row>
    <row r="798" spans="1:29" ht="12" customHeight="1" x14ac:dyDescent="0.25">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c r="AC798" s="218"/>
    </row>
    <row r="799" spans="1:29" ht="12" customHeight="1" x14ac:dyDescent="0.25">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row>
    <row r="800" spans="1:29" ht="12" customHeight="1" x14ac:dyDescent="0.25">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row>
    <row r="801" spans="1:29" ht="12" customHeight="1" x14ac:dyDescent="0.25">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c r="AC801" s="218"/>
    </row>
    <row r="802" spans="1:29" ht="12" customHeight="1" x14ac:dyDescent="0.25">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row>
    <row r="803" spans="1:29" ht="12" customHeight="1" x14ac:dyDescent="0.25">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8"/>
      <c r="AC803" s="218"/>
    </row>
    <row r="804" spans="1:29" ht="12" customHeight="1" x14ac:dyDescent="0.25">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c r="AC804" s="218"/>
    </row>
    <row r="805" spans="1:29" ht="12" customHeight="1" x14ac:dyDescent="0.25">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c r="AC805" s="218"/>
    </row>
    <row r="806" spans="1:29" ht="12" customHeight="1" x14ac:dyDescent="0.25">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c r="AC806" s="218"/>
    </row>
    <row r="807" spans="1:29" ht="12" customHeight="1" x14ac:dyDescent="0.25">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8"/>
      <c r="AC807" s="218"/>
    </row>
    <row r="808" spans="1:29" ht="12" customHeight="1" x14ac:dyDescent="0.25">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8"/>
      <c r="AC808" s="218"/>
    </row>
    <row r="809" spans="1:29" ht="12" customHeight="1" x14ac:dyDescent="0.25">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c r="AC809" s="218"/>
    </row>
    <row r="810" spans="1:29" ht="12" customHeight="1" x14ac:dyDescent="0.25">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c r="AC810" s="218"/>
    </row>
    <row r="811" spans="1:29" ht="12" customHeight="1" x14ac:dyDescent="0.25">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8"/>
      <c r="AC811" s="218"/>
    </row>
    <row r="812" spans="1:29" ht="12" customHeight="1" x14ac:dyDescent="0.25">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8"/>
      <c r="AC812" s="218"/>
    </row>
    <row r="813" spans="1:29" ht="12" customHeight="1" x14ac:dyDescent="0.25">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c r="AC813" s="218"/>
    </row>
    <row r="814" spans="1:29" ht="12" customHeight="1" x14ac:dyDescent="0.25">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8"/>
      <c r="AC814" s="218"/>
    </row>
    <row r="815" spans="1:29" ht="12" customHeight="1" x14ac:dyDescent="0.25">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c r="AC815" s="218"/>
    </row>
    <row r="816" spans="1:29" ht="12" customHeight="1" x14ac:dyDescent="0.25">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8"/>
      <c r="AC816" s="218"/>
    </row>
    <row r="817" spans="1:29" ht="12" customHeight="1" x14ac:dyDescent="0.25">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c r="AC817" s="218"/>
    </row>
    <row r="818" spans="1:29" ht="12" customHeight="1" x14ac:dyDescent="0.25">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c r="AC818" s="218"/>
    </row>
    <row r="819" spans="1:29" ht="12" customHeight="1" x14ac:dyDescent="0.25">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c r="AC819" s="218"/>
    </row>
    <row r="820" spans="1:29" ht="12" customHeight="1" x14ac:dyDescent="0.25">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8"/>
      <c r="AC820" s="218"/>
    </row>
    <row r="821" spans="1:29" ht="12" customHeight="1" x14ac:dyDescent="0.25">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c r="AC821" s="218"/>
    </row>
    <row r="822" spans="1:29" ht="12" customHeight="1" x14ac:dyDescent="0.25">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8"/>
      <c r="AC822" s="218"/>
    </row>
    <row r="823" spans="1:29" ht="12" customHeight="1" x14ac:dyDescent="0.25">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8"/>
      <c r="AC823" s="218"/>
    </row>
    <row r="824" spans="1:29" ht="12" customHeight="1" x14ac:dyDescent="0.25">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8"/>
      <c r="AC824" s="218"/>
    </row>
    <row r="825" spans="1:29" ht="12" customHeight="1" x14ac:dyDescent="0.25">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c r="AC825" s="218"/>
    </row>
    <row r="826" spans="1:29" ht="12" customHeight="1" x14ac:dyDescent="0.25">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8"/>
      <c r="AC826" s="218"/>
    </row>
    <row r="827" spans="1:29" ht="12" customHeight="1" x14ac:dyDescent="0.25">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8"/>
      <c r="AC827" s="218"/>
    </row>
    <row r="828" spans="1:29" ht="12" customHeight="1" x14ac:dyDescent="0.25">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8"/>
      <c r="AC828" s="218"/>
    </row>
    <row r="829" spans="1:29" ht="12" customHeight="1" x14ac:dyDescent="0.25">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c r="AC829" s="218"/>
    </row>
    <row r="830" spans="1:29" ht="12" customHeight="1" x14ac:dyDescent="0.25">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8"/>
      <c r="AC830" s="218"/>
    </row>
    <row r="831" spans="1:29" ht="12" customHeight="1" x14ac:dyDescent="0.25">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c r="AC831" s="218"/>
    </row>
    <row r="832" spans="1:29" ht="12" customHeight="1" x14ac:dyDescent="0.25">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c r="AC832" s="218"/>
    </row>
    <row r="833" spans="1:29" ht="12" customHeight="1" x14ac:dyDescent="0.25">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row>
    <row r="834" spans="1:29" ht="12" customHeight="1" x14ac:dyDescent="0.25">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c r="AC834" s="218"/>
    </row>
    <row r="835" spans="1:29" ht="12" customHeight="1" x14ac:dyDescent="0.25">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c r="AC835" s="218"/>
    </row>
    <row r="836" spans="1:29" ht="12" customHeight="1" x14ac:dyDescent="0.25">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c r="AC836" s="218"/>
    </row>
    <row r="837" spans="1:29" ht="12" customHeight="1" x14ac:dyDescent="0.25">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row>
    <row r="838" spans="1:29" ht="12" customHeight="1" x14ac:dyDescent="0.25">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row>
    <row r="839" spans="1:29" ht="12" customHeight="1" x14ac:dyDescent="0.25">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c r="AC839" s="218"/>
    </row>
    <row r="840" spans="1:29" ht="12" customHeight="1" x14ac:dyDescent="0.25">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c r="AC840" s="218"/>
    </row>
    <row r="841" spans="1:29" ht="12" customHeight="1" x14ac:dyDescent="0.25">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c r="AC841" s="218"/>
    </row>
    <row r="842" spans="1:29" ht="12" customHeight="1" x14ac:dyDescent="0.25">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c r="AC842" s="218"/>
    </row>
    <row r="843" spans="1:29" ht="12" customHeight="1" x14ac:dyDescent="0.25">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8"/>
      <c r="AC843" s="218"/>
    </row>
    <row r="844" spans="1:29" ht="12" customHeight="1" x14ac:dyDescent="0.25">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8"/>
      <c r="AC844" s="218"/>
    </row>
    <row r="845" spans="1:29" ht="12" customHeight="1" x14ac:dyDescent="0.25">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c r="AC845" s="218"/>
    </row>
    <row r="846" spans="1:29" ht="12" customHeight="1" x14ac:dyDescent="0.25">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8"/>
      <c r="AC846" s="218"/>
    </row>
    <row r="847" spans="1:29" ht="12" customHeight="1" x14ac:dyDescent="0.25">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8"/>
      <c r="AC847" s="218"/>
    </row>
    <row r="848" spans="1:29" ht="12" customHeight="1" x14ac:dyDescent="0.25">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8"/>
      <c r="AC848" s="218"/>
    </row>
    <row r="849" spans="1:29" ht="12" customHeight="1" x14ac:dyDescent="0.25">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8"/>
      <c r="AC849" s="218"/>
    </row>
    <row r="850" spans="1:29" ht="12" customHeight="1" x14ac:dyDescent="0.25">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8"/>
      <c r="AC850" s="218"/>
    </row>
    <row r="851" spans="1:29" ht="12" customHeight="1" x14ac:dyDescent="0.25">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8"/>
      <c r="AC851" s="218"/>
    </row>
    <row r="852" spans="1:29" ht="12" customHeight="1" x14ac:dyDescent="0.25">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8"/>
      <c r="AC852" s="218"/>
    </row>
    <row r="853" spans="1:29" ht="12" customHeight="1" x14ac:dyDescent="0.25">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c r="AC853" s="218"/>
    </row>
    <row r="854" spans="1:29" ht="12" customHeight="1" x14ac:dyDescent="0.25">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8"/>
      <c r="AC854" s="218"/>
    </row>
    <row r="855" spans="1:29" ht="12" customHeight="1" x14ac:dyDescent="0.25">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8"/>
    </row>
    <row r="856" spans="1:29" ht="12" customHeight="1" x14ac:dyDescent="0.25">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8"/>
      <c r="AC856" s="218"/>
    </row>
    <row r="857" spans="1:29" ht="12" customHeight="1" x14ac:dyDescent="0.25">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c r="AC857" s="218"/>
    </row>
    <row r="858" spans="1:29" ht="12" customHeight="1" x14ac:dyDescent="0.25">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c r="AC858" s="218"/>
    </row>
    <row r="859" spans="1:29" ht="12" customHeight="1" x14ac:dyDescent="0.25">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c r="AC859" s="218"/>
    </row>
    <row r="860" spans="1:29" ht="12" customHeight="1" x14ac:dyDescent="0.25">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8"/>
      <c r="AC860" s="218"/>
    </row>
    <row r="861" spans="1:29" ht="12" customHeight="1" x14ac:dyDescent="0.25">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c r="AC861" s="218"/>
    </row>
    <row r="862" spans="1:29" ht="12" customHeight="1" x14ac:dyDescent="0.25">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row>
    <row r="863" spans="1:29" ht="12" customHeight="1" x14ac:dyDescent="0.25">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c r="AC863" s="218"/>
    </row>
    <row r="864" spans="1:29" ht="12" customHeight="1" x14ac:dyDescent="0.25">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8"/>
      <c r="AC864" s="218"/>
    </row>
    <row r="865" spans="1:29" ht="12" customHeight="1" x14ac:dyDescent="0.25">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c r="AC865" s="218"/>
    </row>
    <row r="866" spans="1:29" ht="12" customHeight="1" x14ac:dyDescent="0.25">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8"/>
      <c r="AC866" s="218"/>
    </row>
    <row r="867" spans="1:29" ht="12" customHeight="1" x14ac:dyDescent="0.25">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c r="AC867" s="218"/>
    </row>
    <row r="868" spans="1:29" ht="12" customHeight="1" x14ac:dyDescent="0.25">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c r="AC868" s="218"/>
    </row>
    <row r="869" spans="1:29" ht="12" customHeight="1" x14ac:dyDescent="0.25">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c r="AC869" s="218"/>
    </row>
    <row r="870" spans="1:29" ht="12" customHeight="1" x14ac:dyDescent="0.25">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c r="AC870" s="218"/>
    </row>
    <row r="871" spans="1:29" ht="12" customHeight="1" x14ac:dyDescent="0.25">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8"/>
      <c r="AC871" s="218"/>
    </row>
    <row r="872" spans="1:29" ht="12" customHeight="1" x14ac:dyDescent="0.25">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c r="AC872" s="218"/>
    </row>
    <row r="873" spans="1:29" ht="12" customHeight="1" x14ac:dyDescent="0.25">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8"/>
      <c r="AC873" s="218"/>
    </row>
    <row r="874" spans="1:29" ht="12" customHeight="1" x14ac:dyDescent="0.25">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c r="AC874" s="218"/>
    </row>
    <row r="875" spans="1:29" ht="12" customHeight="1" x14ac:dyDescent="0.25">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8"/>
      <c r="AC875" s="218"/>
    </row>
    <row r="876" spans="1:29" ht="12" customHeight="1" x14ac:dyDescent="0.25">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8"/>
      <c r="AC876" s="218"/>
    </row>
    <row r="877" spans="1:29" ht="12" customHeight="1" x14ac:dyDescent="0.25">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8"/>
      <c r="AC877" s="218"/>
    </row>
    <row r="878" spans="1:29" ht="12" customHeight="1" x14ac:dyDescent="0.25">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8"/>
      <c r="AC878" s="218"/>
    </row>
    <row r="879" spans="1:29" ht="12" customHeight="1" x14ac:dyDescent="0.25">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c r="AC879" s="218"/>
    </row>
    <row r="880" spans="1:29" ht="12" customHeight="1" x14ac:dyDescent="0.25">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8"/>
      <c r="AC880" s="218"/>
    </row>
    <row r="881" spans="1:29" ht="12" customHeight="1" x14ac:dyDescent="0.25">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c r="AC881" s="218"/>
    </row>
    <row r="882" spans="1:29" ht="12"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c r="AC882" s="218"/>
    </row>
    <row r="883" spans="1:29" ht="12" customHeight="1" x14ac:dyDescent="0.25">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c r="AC883" s="218"/>
    </row>
    <row r="884" spans="1:29" ht="12" customHeight="1" x14ac:dyDescent="0.25">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8"/>
      <c r="AC884" s="218"/>
    </row>
    <row r="885" spans="1:29" ht="12" customHeight="1" x14ac:dyDescent="0.25">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c r="AC885" s="218"/>
    </row>
    <row r="886" spans="1:29" ht="12" customHeight="1" x14ac:dyDescent="0.25">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c r="AC886" s="218"/>
    </row>
    <row r="887" spans="1:29" ht="12" customHeight="1" x14ac:dyDescent="0.25">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8"/>
      <c r="AC887" s="218"/>
    </row>
    <row r="888" spans="1:29" ht="12" customHeight="1" x14ac:dyDescent="0.25">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8"/>
      <c r="AC888" s="218"/>
    </row>
    <row r="889" spans="1:29" ht="12" customHeight="1" x14ac:dyDescent="0.25">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c r="AC889" s="218"/>
    </row>
    <row r="890" spans="1:29" ht="12" customHeight="1" x14ac:dyDescent="0.25">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c r="AC890" s="218"/>
    </row>
    <row r="891" spans="1:29" ht="12" customHeight="1" x14ac:dyDescent="0.25">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c r="AC891" s="218"/>
    </row>
    <row r="892" spans="1:29" ht="12" customHeight="1" x14ac:dyDescent="0.25">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c r="AC892" s="218"/>
    </row>
    <row r="893" spans="1:29" ht="12" customHeight="1" x14ac:dyDescent="0.25">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c r="AC893" s="218"/>
    </row>
    <row r="894" spans="1:29" ht="12" customHeight="1" x14ac:dyDescent="0.25">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c r="AC894" s="218"/>
    </row>
    <row r="895" spans="1:29" ht="12" customHeight="1" x14ac:dyDescent="0.25">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8"/>
      <c r="AC895" s="218"/>
    </row>
    <row r="896" spans="1:29" ht="12"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row>
    <row r="897" spans="1:29" ht="12" customHeight="1" x14ac:dyDescent="0.25">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c r="AC897" s="218"/>
    </row>
    <row r="898" spans="1:29" ht="12" customHeight="1" x14ac:dyDescent="0.25">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c r="AC898" s="218"/>
    </row>
    <row r="899" spans="1:29" ht="12" customHeight="1" x14ac:dyDescent="0.25">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c r="AC899" s="218"/>
    </row>
    <row r="900" spans="1:29" ht="12" customHeight="1" x14ac:dyDescent="0.25">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c r="AC900" s="218"/>
    </row>
    <row r="901" spans="1:29" ht="12" customHeight="1" x14ac:dyDescent="0.25">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8"/>
      <c r="AC901" s="218"/>
    </row>
    <row r="902" spans="1:29" ht="12" customHeight="1" x14ac:dyDescent="0.25">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8"/>
      <c r="AC902" s="218"/>
    </row>
    <row r="903" spans="1:29" ht="12" customHeight="1" x14ac:dyDescent="0.25">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row>
    <row r="904" spans="1:29" ht="12" customHeight="1" x14ac:dyDescent="0.25">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row>
    <row r="905" spans="1:29" ht="12" customHeight="1" x14ac:dyDescent="0.25">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row>
    <row r="906" spans="1:29" ht="12" customHeight="1" x14ac:dyDescent="0.25">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c r="AC906" s="218"/>
    </row>
    <row r="907" spans="1:29" ht="12" customHeight="1" x14ac:dyDescent="0.25">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c r="AC907" s="218"/>
    </row>
    <row r="908" spans="1:29" ht="12" customHeight="1" x14ac:dyDescent="0.25">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row>
    <row r="909" spans="1:29" ht="12" customHeight="1" x14ac:dyDescent="0.25">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row>
    <row r="910" spans="1:29" ht="12"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row>
    <row r="911" spans="1:29" ht="12" customHeight="1" x14ac:dyDescent="0.25">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8"/>
      <c r="AC911" s="218"/>
    </row>
    <row r="912" spans="1:29" ht="12" customHeight="1" x14ac:dyDescent="0.25">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8"/>
      <c r="AC912" s="218"/>
    </row>
    <row r="913" spans="1:29" ht="12" customHeight="1" x14ac:dyDescent="0.25">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8"/>
      <c r="AC913" s="218"/>
    </row>
    <row r="914" spans="1:29" ht="12" customHeight="1" x14ac:dyDescent="0.25">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8"/>
      <c r="AC914" s="218"/>
    </row>
    <row r="915" spans="1:29" ht="12" customHeight="1" x14ac:dyDescent="0.25">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8"/>
      <c r="AC915" s="218"/>
    </row>
    <row r="916" spans="1:29" ht="12" customHeight="1" x14ac:dyDescent="0.25">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8"/>
      <c r="AC916" s="218"/>
    </row>
    <row r="917" spans="1:29" ht="12"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c r="AC917" s="218"/>
    </row>
    <row r="918" spans="1:29" ht="12" customHeight="1" x14ac:dyDescent="0.25">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8"/>
    </row>
    <row r="919" spans="1:29" ht="12" customHeight="1" x14ac:dyDescent="0.25">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8"/>
      <c r="AC919" s="218"/>
    </row>
    <row r="920" spans="1:29" ht="12" customHeight="1" x14ac:dyDescent="0.25">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c r="AC920" s="218"/>
    </row>
    <row r="921" spans="1:29" ht="12" customHeight="1" x14ac:dyDescent="0.25">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c r="AC921" s="218"/>
    </row>
    <row r="922" spans="1:29" ht="12" customHeight="1" x14ac:dyDescent="0.25">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c r="AC922" s="218"/>
    </row>
    <row r="923" spans="1:29" ht="12" customHeight="1" x14ac:dyDescent="0.25">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8"/>
      <c r="AC923" s="218"/>
    </row>
    <row r="924" spans="1:29" ht="12" customHeight="1" x14ac:dyDescent="0.25">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c r="AC924" s="218"/>
    </row>
    <row r="925" spans="1:29" ht="12" customHeight="1" x14ac:dyDescent="0.25">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c r="AC925" s="218"/>
    </row>
    <row r="926" spans="1:29" ht="12" customHeight="1" x14ac:dyDescent="0.25">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c r="AC926" s="218"/>
    </row>
    <row r="927" spans="1:29" ht="12" customHeight="1" x14ac:dyDescent="0.25">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8"/>
      <c r="AC927" s="218"/>
    </row>
    <row r="928" spans="1:29" ht="12" customHeight="1" x14ac:dyDescent="0.25">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8"/>
      <c r="AC928" s="218"/>
    </row>
    <row r="929" spans="1:29" ht="12" customHeight="1" x14ac:dyDescent="0.25">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8"/>
      <c r="AC929" s="218"/>
    </row>
    <row r="930" spans="1:29" ht="12" customHeight="1" x14ac:dyDescent="0.25">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8"/>
      <c r="AC930" s="218"/>
    </row>
    <row r="931" spans="1:29" ht="12"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c r="AC931" s="218"/>
    </row>
    <row r="932" spans="1:29" ht="12" customHeight="1" x14ac:dyDescent="0.25">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8"/>
      <c r="AC932" s="218"/>
    </row>
    <row r="933" spans="1:29" ht="12" customHeight="1" x14ac:dyDescent="0.25">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8"/>
      <c r="AC933" s="218"/>
    </row>
    <row r="934" spans="1:29" ht="12" customHeight="1" x14ac:dyDescent="0.25">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c r="AC934" s="218"/>
    </row>
    <row r="935" spans="1:29" ht="12" customHeight="1" x14ac:dyDescent="0.25">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8"/>
      <c r="AC935" s="218"/>
    </row>
    <row r="936" spans="1:29" ht="12" customHeight="1" x14ac:dyDescent="0.25">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8"/>
      <c r="AC936" s="218"/>
    </row>
    <row r="937" spans="1:29" ht="12" customHeight="1" x14ac:dyDescent="0.25">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c r="AC937" s="218"/>
    </row>
    <row r="938" spans="1:29" ht="12" customHeight="1" x14ac:dyDescent="0.25">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8"/>
      <c r="AC938" s="218"/>
    </row>
    <row r="939" spans="1:29" ht="12" customHeight="1" x14ac:dyDescent="0.25">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8"/>
      <c r="AC939" s="218"/>
    </row>
    <row r="940" spans="1:29" ht="12" customHeight="1" x14ac:dyDescent="0.25">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8"/>
      <c r="AC940" s="218"/>
    </row>
    <row r="941" spans="1:29" ht="12" customHeight="1" x14ac:dyDescent="0.25">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8"/>
      <c r="AC941" s="218"/>
    </row>
    <row r="942" spans="1:29" ht="12" customHeight="1" x14ac:dyDescent="0.25">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8"/>
      <c r="AC942" s="218"/>
    </row>
    <row r="943" spans="1:29" ht="12" customHeight="1" x14ac:dyDescent="0.25">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c r="AC943" s="218"/>
    </row>
    <row r="944" spans="1:29" ht="12" customHeight="1" x14ac:dyDescent="0.25">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c r="AC944" s="218"/>
    </row>
    <row r="945" spans="1:29" ht="12"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c r="AC945" s="218"/>
    </row>
    <row r="946" spans="1:29" ht="12" customHeight="1" x14ac:dyDescent="0.25">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8"/>
      <c r="AC946" s="218"/>
    </row>
    <row r="947" spans="1:29" ht="12" customHeight="1" x14ac:dyDescent="0.25">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8"/>
      <c r="AC947" s="218"/>
    </row>
    <row r="948" spans="1:29" ht="12" customHeight="1" x14ac:dyDescent="0.25">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c r="AC948" s="218"/>
    </row>
    <row r="949" spans="1:29" ht="12" customHeight="1" x14ac:dyDescent="0.25">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c r="AC949" s="218"/>
    </row>
    <row r="950" spans="1:29" ht="12" customHeight="1" x14ac:dyDescent="0.25">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8"/>
      <c r="AC950" s="218"/>
    </row>
    <row r="951" spans="1:29" ht="12" customHeight="1" x14ac:dyDescent="0.25">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8"/>
      <c r="AC951" s="218"/>
    </row>
    <row r="952" spans="1:29" ht="12" customHeight="1" x14ac:dyDescent="0.25">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c r="AC952" s="218"/>
    </row>
    <row r="953" spans="1:29" ht="12" customHeight="1" x14ac:dyDescent="0.25">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c r="AC953" s="218"/>
    </row>
    <row r="954" spans="1:29" ht="12" customHeight="1" x14ac:dyDescent="0.25">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c r="AC954" s="218"/>
    </row>
    <row r="955" spans="1:29" ht="12" customHeight="1" x14ac:dyDescent="0.25">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c r="AC955" s="218"/>
    </row>
    <row r="956" spans="1:29" ht="12" customHeight="1" x14ac:dyDescent="0.25">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8"/>
      <c r="AC956" s="218"/>
    </row>
    <row r="957" spans="1:29" ht="12" customHeight="1" x14ac:dyDescent="0.25">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c r="AC957" s="218"/>
    </row>
    <row r="958" spans="1:29" ht="12" customHeight="1" x14ac:dyDescent="0.25">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c r="AC958" s="218"/>
    </row>
    <row r="959" spans="1:29" ht="12" customHeight="1" x14ac:dyDescent="0.25">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c r="AC959" s="218"/>
    </row>
    <row r="960" spans="1:29" ht="12" customHeight="1" x14ac:dyDescent="0.25">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c r="AC960" s="218"/>
    </row>
    <row r="961" spans="1:29" ht="12" customHeight="1" x14ac:dyDescent="0.25">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c r="AC961" s="218"/>
    </row>
    <row r="962" spans="1:29" ht="12" customHeight="1" x14ac:dyDescent="0.25">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c r="AC962" s="218"/>
    </row>
    <row r="963" spans="1:29" ht="12" customHeight="1" x14ac:dyDescent="0.25">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c r="AC963" s="218"/>
    </row>
    <row r="964" spans="1:29" ht="12" customHeight="1" x14ac:dyDescent="0.25">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8"/>
      <c r="AC964" s="218"/>
    </row>
    <row r="965" spans="1:29" ht="12" customHeight="1" x14ac:dyDescent="0.25">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8"/>
      <c r="AC965" s="218"/>
    </row>
    <row r="966" spans="1:29" ht="12" customHeight="1" x14ac:dyDescent="0.25">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c r="AC966" s="218"/>
    </row>
    <row r="967" spans="1:29" ht="12" customHeight="1" x14ac:dyDescent="0.25">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c r="AC967" s="218"/>
    </row>
    <row r="968" spans="1:29" ht="12" customHeight="1" x14ac:dyDescent="0.25">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8"/>
      <c r="AC968" s="218"/>
    </row>
    <row r="969" spans="1:29" ht="12" customHeight="1" x14ac:dyDescent="0.25">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c r="AC969" s="218"/>
    </row>
    <row r="970" spans="1:29" ht="12" customHeight="1" x14ac:dyDescent="0.25">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8"/>
      <c r="AC970" s="218"/>
    </row>
    <row r="971" spans="1:29" ht="12" customHeight="1" x14ac:dyDescent="0.25">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8"/>
      <c r="AC971" s="218"/>
    </row>
    <row r="972" spans="1:29" ht="12" customHeight="1" x14ac:dyDescent="0.25">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c r="AC972" s="218"/>
    </row>
    <row r="973" spans="1:29" ht="12" customHeight="1" x14ac:dyDescent="0.25">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c r="AC973" s="218"/>
    </row>
    <row r="974" spans="1:29" ht="12" customHeight="1" x14ac:dyDescent="0.25">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c r="AC974" s="218"/>
    </row>
    <row r="975" spans="1:29" ht="12" customHeight="1" x14ac:dyDescent="0.25">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8"/>
      <c r="AC975" s="218"/>
    </row>
    <row r="976" spans="1:29" ht="12" customHeight="1" x14ac:dyDescent="0.25">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c r="AC976" s="218"/>
    </row>
    <row r="977" spans="1:29" ht="12" customHeight="1" x14ac:dyDescent="0.25">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8"/>
      <c r="AC977" s="218"/>
    </row>
    <row r="978" spans="1:29" ht="12" customHeight="1" x14ac:dyDescent="0.25">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c r="AC978" s="218"/>
    </row>
    <row r="979" spans="1:29" ht="12" customHeight="1" x14ac:dyDescent="0.25">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c r="AC979" s="218"/>
    </row>
    <row r="980" spans="1:29" ht="12" customHeight="1" x14ac:dyDescent="0.25">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c r="AA980" s="218"/>
      <c r="AB980" s="218"/>
      <c r="AC980" s="218"/>
    </row>
    <row r="981" spans="1:29" ht="12" customHeight="1" x14ac:dyDescent="0.25">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c r="AA981" s="218"/>
      <c r="AB981" s="218"/>
      <c r="AC981" s="218"/>
    </row>
    <row r="982" spans="1:29" ht="12" customHeight="1" x14ac:dyDescent="0.25">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c r="AA982" s="218"/>
      <c r="AB982" s="218"/>
      <c r="AC982" s="218"/>
    </row>
    <row r="983" spans="1:29" ht="12" customHeight="1" x14ac:dyDescent="0.25">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8"/>
      <c r="AC983" s="218"/>
    </row>
    <row r="984" spans="1:29" ht="12" customHeight="1" x14ac:dyDescent="0.25">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c r="AA984" s="218"/>
      <c r="AB984" s="218"/>
      <c r="AC984" s="218"/>
    </row>
    <row r="985" spans="1:29" ht="12" customHeight="1" x14ac:dyDescent="0.25">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8"/>
    </row>
    <row r="986" spans="1:29" ht="12" customHeight="1" x14ac:dyDescent="0.25">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c r="AA986" s="218"/>
      <c r="AB986" s="218"/>
      <c r="AC986" s="218"/>
    </row>
    <row r="987" spans="1:29" ht="12" customHeight="1" x14ac:dyDescent="0.25">
      <c r="A987" s="218"/>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8"/>
    </row>
    <row r="988" spans="1:29" ht="12" customHeight="1" x14ac:dyDescent="0.25">
      <c r="A988" s="218"/>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c r="AA988" s="218"/>
      <c r="AB988" s="218"/>
      <c r="AC988" s="218"/>
    </row>
    <row r="989" spans="1:29" ht="12" customHeight="1" x14ac:dyDescent="0.25">
      <c r="A989" s="218"/>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c r="AA989" s="218"/>
      <c r="AB989" s="218"/>
      <c r="AC989" s="218"/>
    </row>
    <row r="990" spans="1:29" ht="12" customHeight="1" x14ac:dyDescent="0.25">
      <c r="A990" s="218"/>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c r="AA990" s="218"/>
      <c r="AB990" s="218"/>
      <c r="AC990" s="218"/>
    </row>
    <row r="991" spans="1:29" ht="12" customHeight="1" x14ac:dyDescent="0.25">
      <c r="A991" s="218"/>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c r="AA991" s="218"/>
      <c r="AB991" s="218"/>
      <c r="AC991" s="218"/>
    </row>
    <row r="992" spans="1:29" ht="12" customHeight="1" x14ac:dyDescent="0.25">
      <c r="A992" s="218"/>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c r="AA992" s="218"/>
      <c r="AB992" s="218"/>
      <c r="AC992" s="218"/>
    </row>
    <row r="993" spans="1:29" ht="12" customHeight="1" x14ac:dyDescent="0.25">
      <c r="A993" s="218"/>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c r="AA993" s="218"/>
      <c r="AB993" s="218"/>
      <c r="AC993" s="218"/>
    </row>
    <row r="994" spans="1:29" ht="12" customHeight="1" x14ac:dyDescent="0.25">
      <c r="A994" s="218"/>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c r="AA994" s="218"/>
      <c r="AB994" s="218"/>
      <c r="AC994" s="218"/>
    </row>
    <row r="995" spans="1:29" ht="12" customHeight="1" x14ac:dyDescent="0.25">
      <c r="A995" s="218"/>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c r="AA995" s="218"/>
      <c r="AB995" s="218"/>
      <c r="AC995" s="218"/>
    </row>
    <row r="996" spans="1:29" ht="12" customHeight="1" x14ac:dyDescent="0.25">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c r="AA996" s="218"/>
      <c r="AB996" s="218"/>
      <c r="AC996" s="218"/>
    </row>
    <row r="997" spans="1:29" ht="12" customHeight="1" x14ac:dyDescent="0.25">
      <c r="A997" s="218"/>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c r="AA997" s="218"/>
      <c r="AB997" s="218"/>
      <c r="AC997" s="218"/>
    </row>
    <row r="998" spans="1:29" ht="12" customHeight="1" x14ac:dyDescent="0.25">
      <c r="A998" s="218"/>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c r="AA998" s="218"/>
      <c r="AB998" s="218"/>
      <c r="AC998" s="218"/>
    </row>
    <row r="999" spans="1:29" ht="12" customHeight="1" x14ac:dyDescent="0.25">
      <c r="A999" s="218"/>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c r="AA999" s="218"/>
      <c r="AB999" s="218"/>
      <c r="AC999" s="218"/>
    </row>
    <row r="1000" spans="1:29" ht="12" customHeight="1" x14ac:dyDescent="0.25">
      <c r="A1000" s="218"/>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c r="AA1000" s="218"/>
      <c r="AB1000" s="218"/>
      <c r="AC1000" s="218"/>
    </row>
  </sheetData>
  <sheetProtection algorithmName="SHA-512" hashValue="uGMifVqvdOy6PmxW176aIBVuUQNR7OK7Q4I0R4b/nbRZ/8J8HTpcUgW1OB2M5K9IsgcoyqJSft68nQI92XyZlA==" saltValue="1h+rOMwlpxjhOWAUaILcNw==" spinCount="100000" sheet="1" objects="1" scenarios="1"/>
  <mergeCells count="13">
    <mergeCell ref="D13:Q13"/>
    <mergeCell ref="D14:Q14"/>
    <mergeCell ref="D17:J17"/>
    <mergeCell ref="Q18:R18"/>
    <mergeCell ref="S18:T18"/>
    <mergeCell ref="L17:O17"/>
    <mergeCell ref="Q17:T17"/>
    <mergeCell ref="D18:D19"/>
    <mergeCell ref="E18:E19"/>
    <mergeCell ref="G18:I18"/>
    <mergeCell ref="L18:M18"/>
    <mergeCell ref="N18:O18"/>
    <mergeCell ref="D15:Q15"/>
  </mergeCells>
  <dataValidations count="1">
    <dataValidation type="list" allowBlank="1" showErrorMessage="1" sqref="E20:E39" xr:uid="{00000000-0002-0000-0400-000000000000}">
      <formula1>INDIRECT(SUBSTITUTE($D20," ","_"))</formula1>
    </dataValidation>
  </dataValidations>
  <hyperlinks>
    <hyperlink ref="I6" location="Google_Sheet_Link_1579327883" display="Terms of use" xr:uid="{00000000-0004-0000-0400-000000000000}"/>
    <hyperlink ref="I7" location="Google_Sheet_Link_634278020" display="Disclaimer" xr:uid="{00000000-0004-0000-0400-000001000000}"/>
  </hyperlink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1000000}">
          <x14:formula1>
            <xm:f>Catalogues!$L$7:$L$20</xm:f>
          </x14:formula1>
          <xm:sqref>D20:D39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O1000"/>
  <sheetViews>
    <sheetView workbookViewId="0"/>
  </sheetViews>
  <sheetFormatPr defaultColWidth="14.42578125" defaultRowHeight="15" customHeight="1" x14ac:dyDescent="0.25"/>
  <cols>
    <col min="1" max="1" width="7.85546875" customWidth="1"/>
    <col min="2" max="2" width="13.5703125" customWidth="1"/>
    <col min="3" max="4" width="10.42578125" customWidth="1"/>
    <col min="5" max="5" width="8.28515625" customWidth="1"/>
    <col min="6" max="6" width="19.42578125" customWidth="1"/>
    <col min="7" max="7" width="7.7109375" customWidth="1"/>
    <col min="8" max="8" width="6" customWidth="1"/>
    <col min="9" max="9" width="8" customWidth="1"/>
    <col min="10" max="11" width="10.42578125" customWidth="1"/>
    <col min="12" max="12" width="7.85546875" customWidth="1"/>
    <col min="13" max="13" width="19.5703125" customWidth="1"/>
    <col min="14" max="14" width="30.28515625" customWidth="1"/>
    <col min="15" max="15" width="18.5703125" customWidth="1"/>
    <col min="16" max="16" width="7.42578125" customWidth="1"/>
    <col min="17" max="17" width="8.5703125" customWidth="1"/>
    <col min="18" max="18" width="7.5703125" customWidth="1"/>
    <col min="19" max="19" width="18.5703125" customWidth="1"/>
    <col min="20" max="20" width="3.85546875" customWidth="1"/>
    <col min="21" max="21" width="2" customWidth="1"/>
    <col min="22" max="22" width="2.140625" customWidth="1"/>
    <col min="23" max="23" width="23.28515625" customWidth="1"/>
    <col min="24" max="24" width="10.42578125" customWidth="1"/>
    <col min="25" max="25" width="8.7109375" customWidth="1"/>
    <col min="26" max="26" width="14.85546875" customWidth="1"/>
    <col min="27" max="27" width="15.42578125" customWidth="1"/>
    <col min="28" max="28" width="13.7109375" customWidth="1"/>
    <col min="29" max="29" width="15.42578125" customWidth="1"/>
    <col min="30" max="30" width="10.42578125" customWidth="1"/>
    <col min="31" max="31" width="10.140625" customWidth="1"/>
    <col min="32" max="32" width="9.42578125" customWidth="1"/>
    <col min="33" max="33" width="7.85546875" customWidth="1"/>
    <col min="34" max="34" width="11.7109375" customWidth="1"/>
    <col min="35" max="35" width="15.42578125" customWidth="1"/>
    <col min="36" max="36" width="14.85546875" customWidth="1"/>
    <col min="37" max="37" width="15.42578125" customWidth="1"/>
    <col min="38" max="38" width="13.42578125" customWidth="1"/>
    <col min="39" max="40" width="15.42578125" customWidth="1"/>
    <col min="41" max="41" width="11.28515625" customWidth="1"/>
    <col min="42" max="42" width="14.140625" customWidth="1"/>
    <col min="43" max="43" width="11.85546875" customWidth="1"/>
    <col min="44" max="44" width="14.140625" customWidth="1"/>
    <col min="45" max="45" width="15.140625" customWidth="1"/>
    <col min="46" max="46" width="13.5703125" customWidth="1"/>
    <col min="47" max="47" width="14.85546875" customWidth="1"/>
    <col min="48" max="48" width="17.85546875" hidden="1" customWidth="1"/>
    <col min="49" max="49" width="7.85546875" hidden="1" customWidth="1"/>
    <col min="50" max="50" width="9.5703125" hidden="1" customWidth="1"/>
    <col min="51" max="51" width="12" hidden="1" customWidth="1"/>
    <col min="52" max="54" width="15.42578125" hidden="1" customWidth="1"/>
    <col min="55" max="55" width="15.140625" hidden="1" customWidth="1"/>
    <col min="56" max="56" width="15.85546875" hidden="1" customWidth="1"/>
    <col min="57" max="57" width="11.7109375" hidden="1" customWidth="1"/>
    <col min="58" max="58" width="15.140625" hidden="1" customWidth="1"/>
    <col min="59" max="59" width="13.42578125" hidden="1" customWidth="1"/>
    <col min="60" max="60" width="15.140625" hidden="1" customWidth="1"/>
    <col min="61" max="61" width="13.140625" hidden="1" customWidth="1"/>
    <col min="62" max="62" width="15.42578125" hidden="1" customWidth="1"/>
    <col min="63" max="63" width="20.7109375" hidden="1" customWidth="1"/>
    <col min="64" max="64" width="10.85546875" hidden="1" customWidth="1"/>
    <col min="65" max="67" width="8.7109375" customWidth="1"/>
  </cols>
  <sheetData>
    <row r="1" spans="1:67" ht="14.25" customHeight="1" x14ac:dyDescent="0.25">
      <c r="A1" s="67" t="s">
        <v>109</v>
      </c>
      <c r="B1" s="68"/>
      <c r="C1" s="68"/>
      <c r="D1" s="68"/>
      <c r="E1" s="68"/>
      <c r="F1" s="68"/>
      <c r="G1" s="68"/>
      <c r="H1" s="68"/>
      <c r="I1" s="68"/>
      <c r="J1" s="67" t="s">
        <v>110</v>
      </c>
      <c r="K1" s="68"/>
      <c r="L1" s="67" t="s">
        <v>111</v>
      </c>
      <c r="M1" s="68"/>
      <c r="N1" s="68"/>
      <c r="O1" s="68"/>
      <c r="P1" s="68"/>
      <c r="Q1" s="68"/>
      <c r="R1" s="68"/>
      <c r="S1" s="67" t="s">
        <v>112</v>
      </c>
      <c r="T1" s="68"/>
      <c r="U1" s="68"/>
      <c r="V1" s="68"/>
      <c r="W1" s="69" t="s">
        <v>113</v>
      </c>
      <c r="X1" s="70"/>
      <c r="Y1" s="70"/>
      <c r="Z1" s="70"/>
      <c r="AA1" s="70"/>
      <c r="AB1" s="70"/>
      <c r="AC1" s="70"/>
      <c r="AD1" s="70"/>
      <c r="AE1" s="70"/>
      <c r="AF1" s="70"/>
      <c r="AG1" s="70"/>
      <c r="AH1" s="70"/>
      <c r="AI1" s="70"/>
      <c r="AJ1" s="70"/>
      <c r="AK1" s="70"/>
      <c r="AL1" s="70"/>
      <c r="AM1" s="70"/>
      <c r="AN1" s="70"/>
      <c r="AO1" s="70"/>
      <c r="AP1" s="70"/>
      <c r="AQ1" s="70"/>
      <c r="AR1" s="70"/>
      <c r="AS1" s="70"/>
      <c r="AT1" s="70"/>
      <c r="AU1" s="70"/>
      <c r="AV1" s="69" t="s">
        <v>114</v>
      </c>
      <c r="AW1" s="70"/>
      <c r="AX1" s="70"/>
      <c r="AY1" s="70"/>
      <c r="AZ1" s="70"/>
      <c r="BA1" s="70"/>
      <c r="BB1" s="70"/>
      <c r="BC1" s="70"/>
      <c r="BD1" s="70"/>
      <c r="BE1" s="70"/>
      <c r="BF1" s="70"/>
      <c r="BG1" s="70"/>
      <c r="BH1" s="70"/>
      <c r="BI1" s="70"/>
      <c r="BJ1" s="70"/>
      <c r="BK1" s="70"/>
      <c r="BL1" s="71"/>
    </row>
    <row r="2" spans="1:67" ht="90" customHeight="1" x14ac:dyDescent="0.25">
      <c r="A2" s="72" t="s">
        <v>115</v>
      </c>
      <c r="B2" s="73" t="s">
        <v>116</v>
      </c>
      <c r="C2" s="73" t="s">
        <v>1</v>
      </c>
      <c r="D2" s="74" t="s">
        <v>117</v>
      </c>
      <c r="E2" s="73" t="s">
        <v>118</v>
      </c>
      <c r="F2" s="73" t="s">
        <v>119</v>
      </c>
      <c r="G2" s="73" t="s">
        <v>120</v>
      </c>
      <c r="H2" s="73" t="s">
        <v>121</v>
      </c>
      <c r="I2" s="73" t="s">
        <v>122</v>
      </c>
      <c r="J2" s="72" t="s">
        <v>123</v>
      </c>
      <c r="K2" s="73" t="s">
        <v>124</v>
      </c>
      <c r="L2" s="72" t="s">
        <v>125</v>
      </c>
      <c r="M2" s="73" t="s">
        <v>126</v>
      </c>
      <c r="N2" s="73" t="s">
        <v>127</v>
      </c>
      <c r="O2" s="73" t="s">
        <v>128</v>
      </c>
      <c r="P2" s="73" t="s">
        <v>129</v>
      </c>
      <c r="Q2" s="73" t="s">
        <v>130</v>
      </c>
      <c r="R2" s="73" t="s">
        <v>131</v>
      </c>
      <c r="S2" s="75" t="s">
        <v>132</v>
      </c>
      <c r="T2" s="76" t="s">
        <v>133</v>
      </c>
      <c r="U2" s="76" t="s">
        <v>134</v>
      </c>
      <c r="V2" s="76" t="s">
        <v>135</v>
      </c>
      <c r="W2" s="72" t="s">
        <v>136</v>
      </c>
      <c r="X2" s="73" t="s">
        <v>137</v>
      </c>
      <c r="Y2" s="73" t="s">
        <v>138</v>
      </c>
      <c r="Z2" s="73" t="s">
        <v>139</v>
      </c>
      <c r="AA2" s="73" t="s">
        <v>140</v>
      </c>
      <c r="AB2" s="73" t="s">
        <v>141</v>
      </c>
      <c r="AC2" s="73" t="s">
        <v>142</v>
      </c>
      <c r="AD2" s="73" t="s">
        <v>143</v>
      </c>
      <c r="AE2" s="73" t="s">
        <v>144</v>
      </c>
      <c r="AF2" s="73" t="s">
        <v>145</v>
      </c>
      <c r="AG2" s="73" t="s">
        <v>146</v>
      </c>
      <c r="AH2" s="77" t="s">
        <v>147</v>
      </c>
      <c r="AI2" s="73" t="s">
        <v>148</v>
      </c>
      <c r="AJ2" s="73" t="s">
        <v>149</v>
      </c>
      <c r="AK2" s="73" t="s">
        <v>150</v>
      </c>
      <c r="AL2" s="73" t="s">
        <v>151</v>
      </c>
      <c r="AM2" s="73" t="s">
        <v>152</v>
      </c>
      <c r="AN2" s="74" t="s">
        <v>153</v>
      </c>
      <c r="AO2" s="73" t="s">
        <v>154</v>
      </c>
      <c r="AP2" s="73" t="s">
        <v>155</v>
      </c>
      <c r="AQ2" s="74" t="s">
        <v>156</v>
      </c>
      <c r="AR2" s="73" t="s">
        <v>157</v>
      </c>
      <c r="AS2" s="73" t="s">
        <v>158</v>
      </c>
      <c r="AT2" s="73" t="s">
        <v>159</v>
      </c>
      <c r="AU2" s="73" t="s">
        <v>160</v>
      </c>
      <c r="AV2" s="72" t="s">
        <v>161</v>
      </c>
      <c r="AW2" s="73" t="s">
        <v>162</v>
      </c>
      <c r="AX2" s="73" t="s">
        <v>163</v>
      </c>
      <c r="AY2" s="77" t="s">
        <v>164</v>
      </c>
      <c r="AZ2" s="73" t="s">
        <v>165</v>
      </c>
      <c r="BA2" s="73" t="s">
        <v>166</v>
      </c>
      <c r="BB2" s="73" t="s">
        <v>167</v>
      </c>
      <c r="BC2" s="73" t="s">
        <v>168</v>
      </c>
      <c r="BD2" s="73" t="s">
        <v>169</v>
      </c>
      <c r="BE2" s="73" t="s">
        <v>170</v>
      </c>
      <c r="BF2" s="73" t="s">
        <v>171</v>
      </c>
      <c r="BG2" s="73" t="s">
        <v>172</v>
      </c>
      <c r="BH2" s="73" t="s">
        <v>173</v>
      </c>
      <c r="BI2" s="73" t="s">
        <v>174</v>
      </c>
      <c r="BJ2" s="73" t="s">
        <v>175</v>
      </c>
      <c r="BK2" s="77" t="s">
        <v>176</v>
      </c>
      <c r="BL2" s="78" t="s">
        <v>177</v>
      </c>
    </row>
    <row r="3" spans="1:67" ht="14.25" customHeight="1" x14ac:dyDescent="0.25">
      <c r="A3" s="79">
        <v>8001024</v>
      </c>
      <c r="B3" s="49" t="s">
        <v>178</v>
      </c>
      <c r="C3" s="49" t="s">
        <v>179</v>
      </c>
      <c r="D3" s="49">
        <v>10110</v>
      </c>
      <c r="E3" s="49">
        <v>2021</v>
      </c>
      <c r="F3" s="49" t="s">
        <v>180</v>
      </c>
      <c r="G3" s="49" t="s">
        <v>181</v>
      </c>
      <c r="H3" s="49"/>
      <c r="I3" s="49" t="s">
        <v>182</v>
      </c>
      <c r="J3" s="80" t="s">
        <v>183</v>
      </c>
      <c r="K3" s="81" t="s">
        <v>184</v>
      </c>
      <c r="L3" s="79" t="s">
        <v>185</v>
      </c>
      <c r="M3" s="49" t="s">
        <v>186</v>
      </c>
      <c r="N3" s="49" t="s">
        <v>187</v>
      </c>
      <c r="O3" s="49" t="s">
        <v>188</v>
      </c>
      <c r="P3" s="49" t="s">
        <v>189</v>
      </c>
      <c r="Q3" s="49" t="s">
        <v>190</v>
      </c>
      <c r="R3" s="49" t="s">
        <v>191</v>
      </c>
      <c r="S3" s="80"/>
      <c r="T3" s="81" t="s">
        <v>192</v>
      </c>
      <c r="U3" s="81"/>
      <c r="V3" s="81"/>
      <c r="W3" s="79">
        <v>2339.9699999999998</v>
      </c>
      <c r="X3" s="49"/>
      <c r="Y3" s="49">
        <v>7501.94</v>
      </c>
      <c r="Z3" s="49">
        <v>5283.42</v>
      </c>
      <c r="AA3" s="49">
        <v>90.83</v>
      </c>
      <c r="AB3" s="49">
        <v>29.11</v>
      </c>
      <c r="AC3" s="49">
        <v>2098.58</v>
      </c>
      <c r="AD3" s="81" t="s">
        <v>193</v>
      </c>
      <c r="AE3" s="81" t="s">
        <v>193</v>
      </c>
      <c r="AF3" s="49"/>
      <c r="AG3" s="49">
        <v>3547.65</v>
      </c>
      <c r="AH3" s="82">
        <v>58.4</v>
      </c>
      <c r="AI3" s="49">
        <v>11.52</v>
      </c>
      <c r="AJ3" s="81" t="s">
        <v>193</v>
      </c>
      <c r="AK3" s="81" t="s">
        <v>193</v>
      </c>
      <c r="AL3" s="81" t="s">
        <v>193</v>
      </c>
      <c r="AM3" s="81" t="s">
        <v>193</v>
      </c>
      <c r="AN3" s="81">
        <f t="shared" ref="AN3:AN6" si="0">Y3*1.13</f>
        <v>8477.1921999999995</v>
      </c>
      <c r="AO3" s="49">
        <v>187.23</v>
      </c>
      <c r="AP3" s="49">
        <v>36.94</v>
      </c>
      <c r="AQ3" s="49">
        <f>(1/AP3)*(AN3*1000000)</f>
        <v>229485441.25609094</v>
      </c>
      <c r="AR3" s="81" t="s">
        <v>193</v>
      </c>
      <c r="AS3" s="81" t="s">
        <v>193</v>
      </c>
      <c r="AT3" s="81" t="s">
        <v>193</v>
      </c>
      <c r="AU3" s="81" t="s">
        <v>193</v>
      </c>
      <c r="AV3" s="79"/>
      <c r="AW3" s="49">
        <v>3547.65</v>
      </c>
      <c r="AX3" s="49"/>
      <c r="AY3" s="82"/>
      <c r="AZ3" s="49"/>
      <c r="BA3" s="81" t="s">
        <v>193</v>
      </c>
      <c r="BB3" s="81" t="s">
        <v>193</v>
      </c>
      <c r="BC3" s="81" t="s">
        <v>193</v>
      </c>
      <c r="BD3" s="81" t="s">
        <v>193</v>
      </c>
      <c r="BE3" s="49"/>
      <c r="BF3" s="49"/>
      <c r="BG3" s="81" t="s">
        <v>193</v>
      </c>
      <c r="BH3" s="81" t="s">
        <v>193</v>
      </c>
      <c r="BI3" s="81" t="s">
        <v>193</v>
      </c>
      <c r="BJ3" s="81" t="s">
        <v>193</v>
      </c>
      <c r="BK3" s="82"/>
      <c r="BL3" s="83"/>
      <c r="BM3" s="49"/>
      <c r="BN3" s="49"/>
      <c r="BO3" s="49"/>
    </row>
    <row r="4" spans="1:67" ht="14.25" customHeight="1" x14ac:dyDescent="0.25">
      <c r="A4" s="79">
        <v>9230062</v>
      </c>
      <c r="B4" s="84" t="s">
        <v>194</v>
      </c>
      <c r="C4" s="84" t="s">
        <v>195</v>
      </c>
      <c r="D4" s="84">
        <v>138059</v>
      </c>
      <c r="E4" s="84">
        <v>2021</v>
      </c>
      <c r="F4" s="84" t="s">
        <v>196</v>
      </c>
      <c r="G4" s="84" t="s">
        <v>197</v>
      </c>
      <c r="J4" s="80" t="s">
        <v>198</v>
      </c>
      <c r="K4" s="81" t="s">
        <v>184</v>
      </c>
      <c r="L4" s="79"/>
      <c r="M4" s="84" t="s">
        <v>199</v>
      </c>
      <c r="N4" s="84" t="s">
        <v>200</v>
      </c>
      <c r="O4" s="84" t="s">
        <v>201</v>
      </c>
      <c r="P4" s="84" t="s">
        <v>202</v>
      </c>
      <c r="Q4" s="84" t="s">
        <v>203</v>
      </c>
      <c r="R4" s="84" t="s">
        <v>204</v>
      </c>
      <c r="S4" s="80"/>
      <c r="T4" s="81"/>
      <c r="U4" s="81" t="s">
        <v>192</v>
      </c>
      <c r="V4" s="81"/>
      <c r="W4" s="79">
        <v>2726.1</v>
      </c>
      <c r="Y4" s="84">
        <v>7735.84</v>
      </c>
      <c r="Z4" s="84">
        <v>0</v>
      </c>
      <c r="AA4" s="84">
        <v>3301.48</v>
      </c>
      <c r="AB4" s="84">
        <v>4228.42</v>
      </c>
      <c r="AC4" s="84">
        <v>205.93</v>
      </c>
      <c r="AD4" s="81" t="s">
        <v>193</v>
      </c>
      <c r="AE4" s="81" t="s">
        <v>193</v>
      </c>
      <c r="AG4" s="84">
        <v>810.3</v>
      </c>
      <c r="AH4" s="82">
        <v>291.17</v>
      </c>
      <c r="AI4" s="81" t="s">
        <v>193</v>
      </c>
      <c r="AJ4" s="84">
        <v>4.12</v>
      </c>
      <c r="AK4" s="81" t="s">
        <v>193</v>
      </c>
      <c r="AL4" s="81" t="s">
        <v>193</v>
      </c>
      <c r="AM4" s="81" t="s">
        <v>193</v>
      </c>
      <c r="AN4" s="81">
        <f t="shared" si="0"/>
        <v>8741.4992000000002</v>
      </c>
      <c r="AO4" s="84">
        <v>826.24</v>
      </c>
      <c r="AP4" s="81" t="s">
        <v>193</v>
      </c>
      <c r="AQ4" s="49">
        <f>(1/AR4)*(AN4*1000000/0.41)</f>
        <v>1823843435.0810573</v>
      </c>
      <c r="AR4" s="84">
        <v>11.69</v>
      </c>
      <c r="AS4" s="81" t="s">
        <v>193</v>
      </c>
      <c r="AT4" s="81" t="s">
        <v>193</v>
      </c>
      <c r="AU4" s="81" t="s">
        <v>193</v>
      </c>
      <c r="AV4" s="80" t="s">
        <v>193</v>
      </c>
      <c r="AW4" s="84">
        <v>810.3</v>
      </c>
      <c r="AX4" s="81" t="s">
        <v>193</v>
      </c>
      <c r="AY4" s="82"/>
      <c r="AZ4" s="81" t="s">
        <v>193</v>
      </c>
      <c r="BB4" s="81" t="s">
        <v>193</v>
      </c>
      <c r="BC4" s="81" t="s">
        <v>193</v>
      </c>
      <c r="BD4" s="81" t="s">
        <v>193</v>
      </c>
      <c r="BF4" s="81" t="s">
        <v>193</v>
      </c>
      <c r="BH4" s="81" t="s">
        <v>193</v>
      </c>
      <c r="BI4" s="81" t="s">
        <v>193</v>
      </c>
      <c r="BJ4" s="81" t="s">
        <v>193</v>
      </c>
      <c r="BK4" s="82"/>
      <c r="BL4" s="83"/>
    </row>
    <row r="5" spans="1:67" ht="14.25" customHeight="1" x14ac:dyDescent="0.25">
      <c r="A5" s="79">
        <v>9222132</v>
      </c>
      <c r="B5" s="84" t="s">
        <v>205</v>
      </c>
      <c r="C5" s="84" t="s">
        <v>206</v>
      </c>
      <c r="D5" s="84">
        <v>72910</v>
      </c>
      <c r="E5" s="84">
        <v>2021</v>
      </c>
      <c r="F5" s="84" t="s">
        <v>207</v>
      </c>
      <c r="G5" s="84" t="s">
        <v>208</v>
      </c>
      <c r="J5" s="80" t="s">
        <v>209</v>
      </c>
      <c r="K5" s="81" t="s">
        <v>184</v>
      </c>
      <c r="L5" s="79"/>
      <c r="M5" s="84" t="s">
        <v>199</v>
      </c>
      <c r="N5" s="84" t="s">
        <v>200</v>
      </c>
      <c r="O5" s="84" t="s">
        <v>201</v>
      </c>
      <c r="P5" s="84" t="s">
        <v>202</v>
      </c>
      <c r="Q5" s="84" t="s">
        <v>203</v>
      </c>
      <c r="R5" s="84" t="s">
        <v>204</v>
      </c>
      <c r="S5" s="80"/>
      <c r="T5" s="81" t="s">
        <v>192</v>
      </c>
      <c r="U5" s="81"/>
      <c r="V5" s="81"/>
      <c r="W5" s="79">
        <v>1274.5</v>
      </c>
      <c r="Y5" s="84">
        <v>3989.05</v>
      </c>
      <c r="Z5" s="84">
        <v>1795.16</v>
      </c>
      <c r="AA5" s="84">
        <v>790.95</v>
      </c>
      <c r="AB5" s="84">
        <v>1010.5</v>
      </c>
      <c r="AC5" s="84">
        <v>392.44</v>
      </c>
      <c r="AD5" s="81" t="s">
        <v>193</v>
      </c>
      <c r="AE5" s="81" t="s">
        <v>193</v>
      </c>
      <c r="AG5" s="84">
        <v>924.85</v>
      </c>
      <c r="AH5" s="82">
        <v>146.15</v>
      </c>
      <c r="AI5" s="84">
        <v>8.06</v>
      </c>
      <c r="AJ5" s="81" t="s">
        <v>193</v>
      </c>
      <c r="AK5" s="81" t="s">
        <v>193</v>
      </c>
      <c r="AL5" s="81" t="s">
        <v>193</v>
      </c>
      <c r="AM5" s="81" t="s">
        <v>193</v>
      </c>
      <c r="AN5" s="81">
        <f t="shared" si="0"/>
        <v>4507.6264999999994</v>
      </c>
      <c r="AO5" s="84">
        <v>457.42</v>
      </c>
      <c r="AP5" s="84">
        <v>25.24</v>
      </c>
      <c r="AQ5" s="49">
        <f>(1/AP5)*(AN5*1000000)</f>
        <v>178590590.33280507</v>
      </c>
      <c r="AR5" s="81" t="s">
        <v>193</v>
      </c>
      <c r="AS5" s="81" t="s">
        <v>193</v>
      </c>
      <c r="AT5" s="81" t="s">
        <v>193</v>
      </c>
      <c r="AU5" s="81" t="s">
        <v>193</v>
      </c>
      <c r="AV5" s="80" t="s">
        <v>193</v>
      </c>
      <c r="AW5" s="84">
        <v>924.85</v>
      </c>
      <c r="AX5" s="81" t="s">
        <v>193</v>
      </c>
      <c r="AY5" s="82"/>
      <c r="BA5" s="81" t="s">
        <v>193</v>
      </c>
      <c r="BB5" s="81" t="s">
        <v>193</v>
      </c>
      <c r="BC5" s="81" t="s">
        <v>193</v>
      </c>
      <c r="BD5" s="81" t="s">
        <v>193</v>
      </c>
      <c r="BG5" s="81" t="s">
        <v>193</v>
      </c>
      <c r="BH5" s="81" t="s">
        <v>193</v>
      </c>
      <c r="BI5" s="81" t="s">
        <v>193</v>
      </c>
      <c r="BJ5" s="81" t="s">
        <v>193</v>
      </c>
      <c r="BK5" s="82"/>
      <c r="BL5" s="83"/>
    </row>
    <row r="6" spans="1:67" ht="14.25" customHeight="1" x14ac:dyDescent="0.25">
      <c r="A6" s="79">
        <v>9359791</v>
      </c>
      <c r="B6" s="84" t="s">
        <v>210</v>
      </c>
      <c r="C6" s="84" t="s">
        <v>211</v>
      </c>
      <c r="D6" s="84">
        <v>137936</v>
      </c>
      <c r="E6" s="84">
        <v>2021</v>
      </c>
      <c r="F6" s="84" t="s">
        <v>212</v>
      </c>
      <c r="G6" s="84" t="s">
        <v>213</v>
      </c>
      <c r="H6" s="84" t="s">
        <v>213</v>
      </c>
      <c r="J6" s="80" t="s">
        <v>214</v>
      </c>
      <c r="K6" s="81" t="s">
        <v>184</v>
      </c>
      <c r="L6" s="79"/>
      <c r="M6" s="84" t="s">
        <v>215</v>
      </c>
      <c r="N6" s="84" t="s">
        <v>216</v>
      </c>
      <c r="O6" s="84" t="s">
        <v>217</v>
      </c>
      <c r="P6" s="84" t="s">
        <v>218</v>
      </c>
      <c r="Q6" s="84" t="s">
        <v>219</v>
      </c>
      <c r="R6" s="84" t="s">
        <v>220</v>
      </c>
      <c r="S6" s="80"/>
      <c r="T6" s="81"/>
      <c r="U6" s="81" t="s">
        <v>192</v>
      </c>
      <c r="V6" s="81"/>
      <c r="W6" s="79">
        <v>14078</v>
      </c>
      <c r="Y6" s="84">
        <v>44554.44</v>
      </c>
      <c r="Z6" s="84">
        <v>23535</v>
      </c>
      <c r="AA6" s="84">
        <v>0</v>
      </c>
      <c r="AB6" s="84">
        <v>0</v>
      </c>
      <c r="AC6" s="84">
        <v>21022</v>
      </c>
      <c r="AD6" s="81" t="s">
        <v>193</v>
      </c>
      <c r="AE6" s="81" t="s">
        <v>193</v>
      </c>
      <c r="AG6" s="84">
        <v>1714.24</v>
      </c>
      <c r="AH6" s="82">
        <v>794.16</v>
      </c>
      <c r="AI6" s="81" t="s">
        <v>193</v>
      </c>
      <c r="AJ6" s="81" t="s">
        <v>193</v>
      </c>
      <c r="AK6" s="81" t="s">
        <v>193</v>
      </c>
      <c r="AL6" s="84">
        <v>745.87</v>
      </c>
      <c r="AM6" s="81" t="s">
        <v>193</v>
      </c>
      <c r="AN6" s="81">
        <f t="shared" si="0"/>
        <v>50346.517199999995</v>
      </c>
      <c r="AO6" s="84">
        <v>2513.39</v>
      </c>
      <c r="AP6" s="81" t="s">
        <v>193</v>
      </c>
      <c r="AQ6" s="81">
        <f>((Y6*1000)/AL6)*D6</f>
        <v>8239587643.7448883</v>
      </c>
      <c r="AR6" s="81" t="s">
        <v>193</v>
      </c>
      <c r="AS6" s="81" t="s">
        <v>193</v>
      </c>
      <c r="AT6" s="84">
        <v>2360.54</v>
      </c>
      <c r="AU6" s="81" t="s">
        <v>193</v>
      </c>
      <c r="AV6" s="80" t="s">
        <v>193</v>
      </c>
      <c r="AW6" s="84">
        <v>1714.24</v>
      </c>
      <c r="AX6" s="81" t="s">
        <v>193</v>
      </c>
      <c r="AY6" s="82"/>
      <c r="AZ6" s="81" t="s">
        <v>193</v>
      </c>
      <c r="BA6" s="81" t="s">
        <v>193</v>
      </c>
      <c r="BB6" s="81" t="s">
        <v>193</v>
      </c>
      <c r="BD6" s="81" t="s">
        <v>193</v>
      </c>
      <c r="BF6" s="81" t="s">
        <v>193</v>
      </c>
      <c r="BG6" s="81" t="s">
        <v>193</v>
      </c>
      <c r="BH6" s="81" t="s">
        <v>193</v>
      </c>
      <c r="BJ6" s="81" t="s">
        <v>193</v>
      </c>
      <c r="BK6" s="82" t="s">
        <v>221</v>
      </c>
      <c r="BL6" s="83"/>
    </row>
    <row r="7" spans="1:67" ht="14.25" customHeight="1" x14ac:dyDescent="0.25"/>
    <row r="8" spans="1:67" ht="14.25" customHeight="1" x14ac:dyDescent="0.25"/>
    <row r="9" spans="1:67" ht="14.25" customHeight="1" x14ac:dyDescent="0.25"/>
    <row r="10" spans="1:67" ht="14.25" customHeight="1" x14ac:dyDescent="0.25"/>
    <row r="11" spans="1:67" ht="14.25" customHeight="1" x14ac:dyDescent="0.25"/>
    <row r="12" spans="1:67" ht="14.25" customHeight="1" x14ac:dyDescent="0.25"/>
    <row r="13" spans="1:67" ht="14.25" customHeight="1" x14ac:dyDescent="0.25"/>
    <row r="14" spans="1:67" ht="14.25" customHeight="1" x14ac:dyDescent="0.25"/>
    <row r="15" spans="1:67" ht="14.25" customHeight="1" x14ac:dyDescent="0.25"/>
    <row r="16" spans="1:67" ht="14.25" customHeight="1" x14ac:dyDescent="0.25"/>
    <row r="17" spans="3:67" ht="14.25" customHeight="1" x14ac:dyDescent="0.25"/>
    <row r="18" spans="3:67" ht="14.25" customHeight="1" x14ac:dyDescent="0.25"/>
    <row r="19" spans="3:67" ht="14.25" customHeight="1" x14ac:dyDescent="0.25"/>
    <row r="20" spans="3:67" ht="14.25" customHeight="1" x14ac:dyDescent="0.25"/>
    <row r="21" spans="3:67" ht="14.25" customHeight="1" x14ac:dyDescent="0.25"/>
    <row r="22" spans="3:67" ht="14.25" customHeight="1" x14ac:dyDescent="0.25"/>
    <row r="23" spans="3:67" ht="14.25" customHeight="1" x14ac:dyDescent="0.25"/>
    <row r="24" spans="3:67" ht="14.25" customHeight="1" x14ac:dyDescent="0.25"/>
    <row r="25" spans="3:67" ht="14.25" customHeight="1" x14ac:dyDescent="0.25"/>
    <row r="26" spans="3:67" ht="14.25" customHeight="1" x14ac:dyDescent="0.25"/>
    <row r="27" spans="3:67" ht="14.25" customHeight="1" x14ac:dyDescent="0.25">
      <c r="D27" s="85"/>
    </row>
    <row r="28" spans="3:67" ht="14.25" customHeight="1" x14ac:dyDescent="0.25">
      <c r="D28" s="86" t="s">
        <v>222</v>
      </c>
    </row>
    <row r="29" spans="3:67" ht="14.25" customHeight="1" x14ac:dyDescent="0.25">
      <c r="D29" s="87" t="s">
        <v>223</v>
      </c>
    </row>
    <row r="30" spans="3:67" ht="14.25" customHeight="1" x14ac:dyDescent="0.25">
      <c r="C30" s="88">
        <v>2008</v>
      </c>
      <c r="D30" s="89">
        <v>1065.5984932503357</v>
      </c>
      <c r="E30" s="84">
        <f t="shared" ref="E30:E72" si="1">D30/$D$40</f>
        <v>1.0032017075773747</v>
      </c>
      <c r="F30" s="84">
        <v>1.0032017075773747</v>
      </c>
      <c r="Y30" s="90">
        <v>1.0032017075773747</v>
      </c>
      <c r="Z30" s="90">
        <v>0.93169690501600855</v>
      </c>
      <c r="AA30" s="90">
        <v>0.84311632870864461</v>
      </c>
      <c r="AB30" s="90">
        <v>0.92956243329775889</v>
      </c>
      <c r="AC30" s="90">
        <v>0.91995731056563512</v>
      </c>
      <c r="AD30" s="90">
        <v>0.90821771611526159</v>
      </c>
      <c r="AE30" s="90">
        <v>0.90715048025613676</v>
      </c>
      <c r="AF30" s="90">
        <v>0.93276414087513349</v>
      </c>
      <c r="AG30" s="90">
        <v>0.97118463180362868</v>
      </c>
      <c r="AH30" s="90">
        <v>1.0096051227321239</v>
      </c>
      <c r="AI30" s="90">
        <v>1</v>
      </c>
      <c r="AJ30" s="90">
        <v>0.98800768734149158</v>
      </c>
      <c r="AK30" s="90">
        <v>0.97601537468297861</v>
      </c>
      <c r="AL30" s="90">
        <v>0.9640230620244622</v>
      </c>
      <c r="AM30" s="90">
        <v>0.95203074936594934</v>
      </c>
      <c r="AN30" s="90">
        <v>0.94003843670743636</v>
      </c>
      <c r="AO30" s="90">
        <v>0.92804612404892339</v>
      </c>
      <c r="AP30" s="90">
        <v>0.91605381139040898</v>
      </c>
      <c r="AQ30" s="90">
        <v>0.90864291000748609</v>
      </c>
      <c r="AR30" s="90">
        <v>0.90123200862456176</v>
      </c>
      <c r="AS30" s="90">
        <v>0.89382110724163577</v>
      </c>
      <c r="AT30" s="90">
        <v>0.88641020585871144</v>
      </c>
      <c r="AU30" s="90">
        <v>0.87899930447578511</v>
      </c>
      <c r="AV30" s="90">
        <v>0.87180038940815852</v>
      </c>
      <c r="AW30" s="90">
        <v>0.86460147434053147</v>
      </c>
      <c r="AX30" s="90">
        <v>0.85740255927290288</v>
      </c>
      <c r="AY30" s="90">
        <v>0.85020364420527583</v>
      </c>
      <c r="AZ30" s="90">
        <v>0.84300472913764679</v>
      </c>
      <c r="BA30" s="90">
        <v>0.82507612504973338</v>
      </c>
      <c r="BB30" s="90">
        <v>0.80714752096181797</v>
      </c>
      <c r="BC30" s="90">
        <v>0.78921891687390255</v>
      </c>
      <c r="BD30" s="90">
        <v>0.77129031278599391</v>
      </c>
      <c r="BE30" s="90">
        <v>0.75336170869808494</v>
      </c>
      <c r="BF30" s="90">
        <v>0.7395428065262738</v>
      </c>
      <c r="BG30" s="90">
        <v>0.72572390435446221</v>
      </c>
      <c r="BH30" s="90">
        <v>0.71190500218265418</v>
      </c>
      <c r="BI30" s="90">
        <v>0.69808610001084259</v>
      </c>
      <c r="BJ30" s="90">
        <v>0.68426719783903189</v>
      </c>
      <c r="BK30" s="90">
        <v>0.67244046693999682</v>
      </c>
      <c r="BL30" s="90">
        <v>0.66061373604096263</v>
      </c>
      <c r="BM30" s="90">
        <v>0.64878700514192489</v>
      </c>
      <c r="BN30" s="90">
        <v>0.63696027424288726</v>
      </c>
      <c r="BO30" s="90">
        <v>0.62513354334385018</v>
      </c>
    </row>
    <row r="31" spans="3:67" ht="14.25" customHeight="1" x14ac:dyDescent="0.25">
      <c r="C31" s="88">
        <v>2009</v>
      </c>
      <c r="D31" s="89">
        <v>989.6462602207904</v>
      </c>
      <c r="E31" s="84">
        <f t="shared" si="1"/>
        <v>0.93169690501600855</v>
      </c>
      <c r="F31" s="84">
        <v>0.93169690501600855</v>
      </c>
    </row>
    <row r="32" spans="3:67" ht="14.25" customHeight="1" x14ac:dyDescent="0.25">
      <c r="C32" s="88">
        <v>2010</v>
      </c>
      <c r="D32" s="89">
        <v>895.55618049762245</v>
      </c>
      <c r="E32" s="84">
        <f t="shared" si="1"/>
        <v>0.84311632870864461</v>
      </c>
      <c r="F32" s="84">
        <v>0.84311632870864461</v>
      </c>
    </row>
    <row r="33" spans="3:6" ht="14.25" customHeight="1" x14ac:dyDescent="0.25">
      <c r="C33" s="88">
        <v>2011</v>
      </c>
      <c r="D33" s="89">
        <v>987.37902938408763</v>
      </c>
      <c r="E33" s="84">
        <f t="shared" si="1"/>
        <v>0.92956243329775889</v>
      </c>
      <c r="F33" s="84">
        <v>0.92956243329775889</v>
      </c>
    </row>
    <row r="34" spans="3:6" ht="14.25" customHeight="1" x14ac:dyDescent="0.25">
      <c r="C34" s="88">
        <v>2012</v>
      </c>
      <c r="D34" s="89">
        <v>977.17649061892484</v>
      </c>
      <c r="E34" s="84">
        <f t="shared" si="1"/>
        <v>0.91995731056563512</v>
      </c>
      <c r="F34" s="84">
        <v>0.91995731056563512</v>
      </c>
    </row>
    <row r="35" spans="3:6" ht="14.25" customHeight="1" x14ac:dyDescent="0.25">
      <c r="C35" s="88">
        <v>2013</v>
      </c>
      <c r="D35" s="89">
        <v>964.70672101705918</v>
      </c>
      <c r="E35" s="84">
        <f t="shared" si="1"/>
        <v>0.90821771611526159</v>
      </c>
      <c r="F35" s="84">
        <v>0.90821771611526159</v>
      </c>
    </row>
    <row r="36" spans="3:6" ht="14.25" customHeight="1" x14ac:dyDescent="0.25">
      <c r="C36" s="88">
        <v>2014</v>
      </c>
      <c r="D36" s="89">
        <v>963.5731055987078</v>
      </c>
      <c r="E36" s="84">
        <f t="shared" si="1"/>
        <v>0.90715048025613676</v>
      </c>
      <c r="F36" s="84">
        <v>0.90715048025613676</v>
      </c>
    </row>
    <row r="37" spans="3:6" ht="14.25" customHeight="1" x14ac:dyDescent="0.25">
      <c r="C37" s="88">
        <v>2015</v>
      </c>
      <c r="D37" s="89">
        <v>990.77987563914189</v>
      </c>
      <c r="E37" s="84">
        <f t="shared" si="1"/>
        <v>0.93276414087513349</v>
      </c>
      <c r="F37" s="84">
        <v>0.93276414087513349</v>
      </c>
    </row>
    <row r="38" spans="3:6" ht="14.25" customHeight="1" x14ac:dyDescent="0.25">
      <c r="C38" s="88">
        <v>2016</v>
      </c>
      <c r="D38" s="89">
        <v>1031.590030699793</v>
      </c>
      <c r="E38" s="84">
        <f t="shared" si="1"/>
        <v>0.97118463180362868</v>
      </c>
      <c r="F38" s="84">
        <v>0.97118463180362868</v>
      </c>
    </row>
    <row r="39" spans="3:6" ht="14.25" customHeight="1" x14ac:dyDescent="0.25">
      <c r="C39" s="88">
        <v>2017</v>
      </c>
      <c r="D39" s="89">
        <v>1072.4001857604442</v>
      </c>
      <c r="E39" s="84">
        <f t="shared" si="1"/>
        <v>1.0096051227321239</v>
      </c>
      <c r="F39" s="84">
        <v>1.0096051227321239</v>
      </c>
    </row>
    <row r="40" spans="3:6" ht="14.25" customHeight="1" x14ac:dyDescent="0.25">
      <c r="C40" s="88">
        <v>2018</v>
      </c>
      <c r="D40" s="89">
        <v>1062.1976469952813</v>
      </c>
      <c r="E40" s="90">
        <f t="shared" si="1"/>
        <v>1</v>
      </c>
      <c r="F40" s="84">
        <v>1</v>
      </c>
    </row>
    <row r="41" spans="3:6" ht="14.25" customHeight="1" x14ac:dyDescent="0.25">
      <c r="C41" s="88">
        <v>2019</v>
      </c>
      <c r="D41" s="91">
        <v>1049.4594407073819</v>
      </c>
      <c r="E41" s="90">
        <f t="shared" si="1"/>
        <v>0.98800768734149158</v>
      </c>
      <c r="F41" s="84">
        <v>0.98800768734149158</v>
      </c>
    </row>
    <row r="42" spans="3:6" ht="14.25" customHeight="1" x14ac:dyDescent="0.25">
      <c r="C42" s="88">
        <v>2020</v>
      </c>
      <c r="D42" s="91">
        <v>1036.7212344194777</v>
      </c>
      <c r="E42" s="90">
        <f t="shared" si="1"/>
        <v>0.97601537468297861</v>
      </c>
      <c r="F42" s="84">
        <v>0.97601537468297861</v>
      </c>
    </row>
    <row r="43" spans="3:6" ht="14.25" customHeight="1" x14ac:dyDescent="0.25">
      <c r="C43" s="88">
        <v>2021</v>
      </c>
      <c r="D43" s="91">
        <v>1023.9830281315699</v>
      </c>
      <c r="E43" s="90">
        <f t="shared" si="1"/>
        <v>0.9640230620244622</v>
      </c>
      <c r="F43" s="84">
        <v>0.9640230620244622</v>
      </c>
    </row>
    <row r="44" spans="3:6" ht="14.25" customHeight="1" x14ac:dyDescent="0.25">
      <c r="C44" s="88">
        <v>2022</v>
      </c>
      <c r="D44" s="91">
        <v>1011.2448218436657</v>
      </c>
      <c r="E44" s="90">
        <f t="shared" si="1"/>
        <v>0.95203074936594934</v>
      </c>
      <c r="F44" s="84">
        <v>0.95203074936594934</v>
      </c>
    </row>
    <row r="45" spans="3:6" ht="14.25" customHeight="1" x14ac:dyDescent="0.25">
      <c r="C45" s="88">
        <v>2023</v>
      </c>
      <c r="D45" s="91">
        <v>998.50661555576153</v>
      </c>
      <c r="E45" s="90">
        <f t="shared" si="1"/>
        <v>0.94003843670743636</v>
      </c>
      <c r="F45" s="84">
        <v>0.94003843670743636</v>
      </c>
    </row>
    <row r="46" spans="3:6" ht="14.25" customHeight="1" x14ac:dyDescent="0.25">
      <c r="C46" s="88">
        <v>2024</v>
      </c>
      <c r="D46" s="91">
        <v>985.76840926785735</v>
      </c>
      <c r="E46" s="90">
        <f t="shared" si="1"/>
        <v>0.92804612404892339</v>
      </c>
      <c r="F46" s="84">
        <v>0.92804612404892339</v>
      </c>
    </row>
    <row r="47" spans="3:6" ht="14.25" customHeight="1" x14ac:dyDescent="0.25">
      <c r="C47" s="88">
        <v>2025</v>
      </c>
      <c r="D47" s="92">
        <v>973.03020297995158</v>
      </c>
      <c r="E47" s="90">
        <f t="shared" si="1"/>
        <v>0.91605381139040898</v>
      </c>
      <c r="F47" s="84">
        <v>0.91605381139040898</v>
      </c>
    </row>
    <row r="48" spans="3:6" ht="14.25" customHeight="1" x14ac:dyDescent="0.25">
      <c r="C48" s="88">
        <v>2026</v>
      </c>
      <c r="D48" s="93">
        <v>965.15836096889689</v>
      </c>
      <c r="E48" s="90">
        <f t="shared" si="1"/>
        <v>0.90864291000748609</v>
      </c>
      <c r="F48" s="84">
        <v>0.90864291000748609</v>
      </c>
    </row>
    <row r="49" spans="3:6" ht="14.25" customHeight="1" x14ac:dyDescent="0.25">
      <c r="C49" s="88">
        <v>2027</v>
      </c>
      <c r="D49" s="93">
        <v>957.2865189578406</v>
      </c>
      <c r="E49" s="90">
        <f t="shared" si="1"/>
        <v>0.90123200862456176</v>
      </c>
      <c r="F49" s="84">
        <v>0.90123200862456176</v>
      </c>
    </row>
    <row r="50" spans="3:6" ht="14.25" customHeight="1" x14ac:dyDescent="0.25">
      <c r="C50" s="88">
        <v>2028</v>
      </c>
      <c r="D50" s="93">
        <v>949.41467694678249</v>
      </c>
      <c r="E50" s="90">
        <f t="shared" si="1"/>
        <v>0.89382110724163577</v>
      </c>
      <c r="F50" s="84">
        <v>0.89382110724163577</v>
      </c>
    </row>
    <row r="51" spans="3:6" ht="14.25" customHeight="1" x14ac:dyDescent="0.25">
      <c r="C51" s="88">
        <v>2029</v>
      </c>
      <c r="D51" s="93">
        <v>941.54283493572621</v>
      </c>
      <c r="E51" s="90">
        <f t="shared" si="1"/>
        <v>0.88641020585871144</v>
      </c>
      <c r="F51" s="84">
        <v>0.88641020585871144</v>
      </c>
    </row>
    <row r="52" spans="3:6" ht="14.25" customHeight="1" x14ac:dyDescent="0.25">
      <c r="C52" s="88">
        <v>2030</v>
      </c>
      <c r="D52" s="92">
        <v>933.67099292466776</v>
      </c>
      <c r="E52" s="90">
        <f t="shared" si="1"/>
        <v>0.87899930447578511</v>
      </c>
      <c r="F52" s="84">
        <v>0.87899930447578511</v>
      </c>
    </row>
    <row r="53" spans="3:6" ht="14.25" customHeight="1" x14ac:dyDescent="0.25">
      <c r="C53" s="88">
        <v>2031</v>
      </c>
      <c r="D53" s="94">
        <v>926.02432227891586</v>
      </c>
      <c r="E53" s="90">
        <f t="shared" si="1"/>
        <v>0.87180038940815852</v>
      </c>
      <c r="F53" s="84">
        <v>0.87180038940815852</v>
      </c>
    </row>
    <row r="54" spans="3:6" ht="14.25" customHeight="1" x14ac:dyDescent="0.25">
      <c r="C54" s="88">
        <v>2032</v>
      </c>
      <c r="D54" s="94">
        <v>918.37765163316362</v>
      </c>
      <c r="E54" s="90">
        <f t="shared" si="1"/>
        <v>0.86460147434053147</v>
      </c>
      <c r="F54" s="84">
        <v>0.86460147434053147</v>
      </c>
    </row>
    <row r="55" spans="3:6" ht="14.25" customHeight="1" x14ac:dyDescent="0.25">
      <c r="C55" s="88">
        <v>2033</v>
      </c>
      <c r="D55" s="94">
        <v>910.73098098740957</v>
      </c>
      <c r="E55" s="90">
        <f t="shared" si="1"/>
        <v>0.85740255927290288</v>
      </c>
      <c r="F55" s="84">
        <v>0.85740255927290288</v>
      </c>
    </row>
    <row r="56" spans="3:6" ht="14.25" customHeight="1" x14ac:dyDescent="0.25">
      <c r="C56" s="88">
        <v>2034</v>
      </c>
      <c r="D56" s="94">
        <v>903.08431034165733</v>
      </c>
      <c r="E56" s="90">
        <f t="shared" si="1"/>
        <v>0.85020364420527583</v>
      </c>
      <c r="F56" s="84">
        <v>0.85020364420527583</v>
      </c>
    </row>
    <row r="57" spans="3:6" ht="14.25" customHeight="1" x14ac:dyDescent="0.25">
      <c r="C57" s="88">
        <v>2035</v>
      </c>
      <c r="D57" s="92">
        <v>895.43763969590282</v>
      </c>
      <c r="E57" s="90">
        <f t="shared" si="1"/>
        <v>0.84300472913764679</v>
      </c>
      <c r="F57" s="84">
        <v>0.84300472913764679</v>
      </c>
    </row>
    <row r="58" spans="3:6" ht="14.25" customHeight="1" x14ac:dyDescent="0.25">
      <c r="C58" s="88">
        <v>2036</v>
      </c>
      <c r="D58" s="95">
        <v>876.3939186198113</v>
      </c>
      <c r="E58" s="90">
        <f t="shared" si="1"/>
        <v>0.82507612504973338</v>
      </c>
      <c r="F58" s="84">
        <v>0.82507612504973338</v>
      </c>
    </row>
    <row r="59" spans="3:6" ht="14.25" customHeight="1" x14ac:dyDescent="0.25">
      <c r="C59" s="88">
        <v>2037</v>
      </c>
      <c r="D59" s="95">
        <v>857.35019754371751</v>
      </c>
      <c r="E59" s="90">
        <f t="shared" si="1"/>
        <v>0.80714752096181797</v>
      </c>
      <c r="F59" s="84">
        <v>0.80714752096181797</v>
      </c>
    </row>
    <row r="60" spans="3:6" ht="14.25" customHeight="1" x14ac:dyDescent="0.25">
      <c r="C60" s="88">
        <v>2038</v>
      </c>
      <c r="D60" s="95">
        <v>838.30647646762372</v>
      </c>
      <c r="E60" s="90">
        <f t="shared" si="1"/>
        <v>0.78921891687390255</v>
      </c>
      <c r="F60" s="84">
        <v>0.78921891687390255</v>
      </c>
    </row>
    <row r="61" spans="3:6" ht="14.25" customHeight="1" x14ac:dyDescent="0.25">
      <c r="C61" s="88">
        <v>2039</v>
      </c>
      <c r="D61" s="95">
        <v>819.26275539153721</v>
      </c>
      <c r="E61" s="90">
        <f t="shared" si="1"/>
        <v>0.77129031278599391</v>
      </c>
      <c r="F61" s="84">
        <v>0.77129031278599391</v>
      </c>
    </row>
    <row r="62" spans="3:6" ht="14.25" customHeight="1" x14ac:dyDescent="0.25">
      <c r="C62" s="88">
        <v>2040</v>
      </c>
      <c r="D62" s="92">
        <v>800.21903431545036</v>
      </c>
      <c r="E62" s="90">
        <f t="shared" si="1"/>
        <v>0.75336170869808494</v>
      </c>
      <c r="F62" s="84">
        <v>0.75336170869808494</v>
      </c>
    </row>
    <row r="63" spans="3:6" ht="14.25" customHeight="1" x14ac:dyDescent="0.25">
      <c r="C63" s="88">
        <v>2041</v>
      </c>
      <c r="D63" s="96">
        <v>785.54062894449453</v>
      </c>
      <c r="E63" s="90">
        <f t="shared" si="1"/>
        <v>0.7395428065262738</v>
      </c>
      <c r="F63" s="84">
        <v>0.7395428065262738</v>
      </c>
    </row>
    <row r="64" spans="3:6" ht="14.25" customHeight="1" x14ac:dyDescent="0.25">
      <c r="C64" s="88">
        <v>2042</v>
      </c>
      <c r="D64" s="96">
        <v>770.86222357353836</v>
      </c>
      <c r="E64" s="90">
        <f t="shared" si="1"/>
        <v>0.72572390435446221</v>
      </c>
      <c r="F64" s="84">
        <v>0.72572390435446221</v>
      </c>
    </row>
    <row r="65" spans="3:6" ht="14.25" customHeight="1" x14ac:dyDescent="0.25">
      <c r="C65" s="88">
        <v>2043</v>
      </c>
      <c r="D65" s="96">
        <v>756.18381820258583</v>
      </c>
      <c r="E65" s="90">
        <f t="shared" si="1"/>
        <v>0.71190500218265418</v>
      </c>
      <c r="F65" s="84">
        <v>0.71190500218265418</v>
      </c>
    </row>
    <row r="66" spans="3:6" ht="14.25" customHeight="1" x14ac:dyDescent="0.25">
      <c r="C66" s="88">
        <v>2044</v>
      </c>
      <c r="D66" s="96">
        <v>741.50541283162966</v>
      </c>
      <c r="E66" s="90">
        <f t="shared" si="1"/>
        <v>0.69808610001084259</v>
      </c>
      <c r="F66" s="84">
        <v>0.69808610001084259</v>
      </c>
    </row>
    <row r="67" spans="3:6" ht="14.25" customHeight="1" x14ac:dyDescent="0.25">
      <c r="C67" s="88">
        <v>2045</v>
      </c>
      <c r="D67" s="92">
        <v>726.82700746067428</v>
      </c>
      <c r="E67" s="90">
        <f t="shared" si="1"/>
        <v>0.68426719783903189</v>
      </c>
      <c r="F67" s="84">
        <v>0.68426719783903189</v>
      </c>
    </row>
    <row r="68" spans="3:6" ht="14.25" customHeight="1" x14ac:dyDescent="0.25">
      <c r="C68" s="88">
        <v>2046</v>
      </c>
      <c r="D68" s="97">
        <v>714.2646817280729</v>
      </c>
      <c r="E68" s="90">
        <f t="shared" si="1"/>
        <v>0.67244046693999682</v>
      </c>
      <c r="F68" s="84">
        <v>0.67244046693999682</v>
      </c>
    </row>
    <row r="69" spans="3:6" ht="14.25" customHeight="1" x14ac:dyDescent="0.25">
      <c r="C69" s="88">
        <v>2047</v>
      </c>
      <c r="D69" s="97">
        <v>701.70235599547232</v>
      </c>
      <c r="E69" s="90">
        <f t="shared" si="1"/>
        <v>0.66061373604096263</v>
      </c>
      <c r="F69" s="84">
        <v>0.66061373604096263</v>
      </c>
    </row>
    <row r="70" spans="3:6" ht="14.25" customHeight="1" x14ac:dyDescent="0.25">
      <c r="C70" s="88">
        <v>2048</v>
      </c>
      <c r="D70" s="97">
        <v>689.14003026286809</v>
      </c>
      <c r="E70" s="90">
        <f t="shared" si="1"/>
        <v>0.64878700514192489</v>
      </c>
      <c r="F70" s="84">
        <v>0.64878700514192489</v>
      </c>
    </row>
    <row r="71" spans="3:6" ht="14.25" customHeight="1" x14ac:dyDescent="0.25">
      <c r="C71" s="88">
        <v>2049</v>
      </c>
      <c r="D71" s="97">
        <v>676.57770453026387</v>
      </c>
      <c r="E71" s="90">
        <f t="shared" si="1"/>
        <v>0.63696027424288726</v>
      </c>
      <c r="F71" s="84">
        <v>0.63696027424288726</v>
      </c>
    </row>
    <row r="72" spans="3:6" ht="14.25" customHeight="1" x14ac:dyDescent="0.25">
      <c r="C72" s="88">
        <v>2050</v>
      </c>
      <c r="D72" s="92">
        <v>664.01537879766033</v>
      </c>
      <c r="E72" s="90">
        <f t="shared" si="1"/>
        <v>0.62513354334385018</v>
      </c>
      <c r="F72" s="84">
        <v>0.62513354334385018</v>
      </c>
    </row>
    <row r="73" spans="3:6" ht="14.25" customHeight="1" x14ac:dyDescent="0.25"/>
    <row r="74" spans="3:6" ht="14.25" customHeight="1" x14ac:dyDescent="0.25"/>
    <row r="75" spans="3:6" ht="14.25" customHeight="1" x14ac:dyDescent="0.25"/>
    <row r="76" spans="3:6" ht="14.25" customHeight="1" x14ac:dyDescent="0.25"/>
    <row r="77" spans="3:6" ht="14.25" customHeight="1" x14ac:dyDescent="0.25"/>
    <row r="78" spans="3:6" ht="14.25" customHeight="1" x14ac:dyDescent="0.25"/>
    <row r="79" spans="3:6" ht="14.25" customHeight="1" x14ac:dyDescent="0.25"/>
    <row r="80" spans="3:6"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3E7B-10D3-42B5-A558-C337AED1621C}">
  <sheetPr codeName="Sheet14">
    <tabColor rgb="FF00546E"/>
  </sheetPr>
  <dimension ref="A1:AC870"/>
  <sheetViews>
    <sheetView showGridLines="0" zoomScale="80" zoomScaleNormal="80" workbookViewId="0">
      <selection activeCell="A11" sqref="A11"/>
    </sheetView>
  </sheetViews>
  <sheetFormatPr defaultColWidth="14.42578125" defaultRowHeight="15" x14ac:dyDescent="0.25"/>
  <cols>
    <col min="1" max="1" width="4.28515625" style="301" customWidth="1"/>
    <col min="2" max="2" width="5" style="301" customWidth="1"/>
    <col min="3" max="3" width="1.42578125" style="301" customWidth="1"/>
    <col min="4" max="5" width="31.42578125" style="301" customWidth="1"/>
    <col min="6" max="6" width="1.42578125" style="301" customWidth="1"/>
    <col min="7" max="10" width="17.140625" style="301" customWidth="1"/>
    <col min="11" max="11" width="1.42578125" style="301" customWidth="1"/>
    <col min="12" max="15" width="17.140625" style="301" customWidth="1"/>
    <col min="16" max="16" width="1.42578125" style="301" customWidth="1"/>
    <col min="17" max="20" width="17.140625" style="301" customWidth="1"/>
    <col min="21" max="21" width="1.42578125" style="301" customWidth="1"/>
    <col min="22" max="29" width="9.140625" style="301" customWidth="1"/>
    <col min="30" max="16384" width="14.42578125" style="301"/>
  </cols>
  <sheetData>
    <row r="1" spans="1:29" ht="11.25" customHeight="1" x14ac:dyDescent="0.25">
      <c r="A1" s="297" t="s">
        <v>224</v>
      </c>
      <c r="B1" s="298"/>
      <c r="C1" s="298"/>
      <c r="D1" s="298"/>
      <c r="E1" s="298"/>
      <c r="F1" s="298"/>
      <c r="G1" s="298"/>
      <c r="H1" s="298"/>
      <c r="I1" s="298"/>
      <c r="J1" s="299"/>
      <c r="K1" s="300"/>
      <c r="L1" s="300"/>
      <c r="M1" s="300"/>
      <c r="N1" s="300"/>
      <c r="O1" s="300"/>
      <c r="P1" s="297"/>
      <c r="Q1" s="298"/>
      <c r="R1" s="298"/>
      <c r="S1" s="298"/>
      <c r="T1" s="298"/>
      <c r="U1" s="299"/>
      <c r="V1" s="297"/>
      <c r="W1" s="298"/>
      <c r="X1" s="298"/>
      <c r="Y1" s="298"/>
      <c r="Z1" s="298"/>
      <c r="AA1" s="298"/>
      <c r="AB1" s="298"/>
      <c r="AC1" s="299"/>
    </row>
    <row r="2" spans="1:29" ht="11.25" customHeight="1" x14ac:dyDescent="0.25">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row>
    <row r="3" spans="1:29" ht="11.25" customHeigh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row>
    <row r="4" spans="1:29" ht="54.75" customHeight="1" x14ac:dyDescent="0.25">
      <c r="A4" s="302"/>
      <c r="B4" s="302"/>
      <c r="C4" s="303"/>
      <c r="D4" s="303"/>
      <c r="E4" s="304" t="s">
        <v>80</v>
      </c>
      <c r="F4" s="303"/>
      <c r="G4" s="303"/>
      <c r="H4" s="303"/>
      <c r="I4" s="303"/>
      <c r="J4" s="303"/>
      <c r="K4" s="302"/>
      <c r="L4" s="302"/>
      <c r="M4" s="302"/>
      <c r="N4" s="302"/>
      <c r="O4" s="302"/>
      <c r="P4" s="305"/>
      <c r="Q4" s="305"/>
      <c r="R4" s="305"/>
      <c r="S4" s="305"/>
      <c r="T4" s="302"/>
      <c r="U4" s="302"/>
      <c r="V4" s="302"/>
      <c r="W4" s="302"/>
      <c r="X4" s="302"/>
      <c r="Y4" s="302"/>
      <c r="Z4" s="302"/>
      <c r="AA4" s="302"/>
      <c r="AB4" s="302"/>
      <c r="AC4" s="302"/>
    </row>
    <row r="5" spans="1:29" ht="11.25" customHeight="1" x14ac:dyDescent="0.25">
      <c r="A5" s="302"/>
      <c r="B5" s="302"/>
      <c r="C5" s="306"/>
      <c r="D5" s="306"/>
      <c r="E5" s="306"/>
      <c r="F5" s="306"/>
      <c r="G5" s="306"/>
      <c r="H5" s="306"/>
      <c r="I5" s="306"/>
      <c r="J5" s="306"/>
      <c r="K5" s="302"/>
      <c r="L5" s="302"/>
      <c r="M5" s="302"/>
      <c r="N5" s="302"/>
      <c r="O5" s="302"/>
      <c r="P5" s="305"/>
      <c r="Q5" s="305"/>
      <c r="R5" s="305"/>
      <c r="S5" s="305"/>
      <c r="T5" s="302"/>
      <c r="U5" s="302"/>
      <c r="V5" s="302"/>
      <c r="W5" s="302"/>
      <c r="X5" s="302"/>
      <c r="Y5" s="302"/>
      <c r="Z5" s="302"/>
      <c r="AA5" s="302"/>
      <c r="AB5" s="302"/>
      <c r="AC5" s="302"/>
    </row>
    <row r="6" spans="1:29" ht="12" customHeight="1" x14ac:dyDescent="0.25">
      <c r="A6" s="302"/>
      <c r="B6" s="302"/>
      <c r="C6" s="302"/>
      <c r="D6" s="302"/>
      <c r="E6" s="307" t="s">
        <v>368</v>
      </c>
      <c r="F6" s="302"/>
      <c r="G6" s="308" t="str">
        <f>+'Target Setting Tool'!D6</f>
        <v>Version 1.1</v>
      </c>
      <c r="H6" s="307" t="s">
        <v>81</v>
      </c>
      <c r="I6" s="309" t="s">
        <v>82</v>
      </c>
      <c r="J6" s="302"/>
      <c r="K6" s="302"/>
      <c r="L6" s="307" t="s">
        <v>84</v>
      </c>
      <c r="M6" s="310" t="s">
        <v>85</v>
      </c>
      <c r="N6" s="302"/>
      <c r="O6" s="302"/>
      <c r="P6" s="302"/>
      <c r="Q6" s="302"/>
      <c r="T6" s="302"/>
      <c r="U6" s="302"/>
      <c r="V6" s="302"/>
      <c r="W6" s="302"/>
      <c r="X6" s="302"/>
      <c r="Y6" s="302"/>
      <c r="Z6" s="302"/>
      <c r="AA6" s="302"/>
      <c r="AB6" s="302"/>
      <c r="AC6" s="302"/>
    </row>
    <row r="7" spans="1:29" ht="12" customHeight="1" x14ac:dyDescent="0.25">
      <c r="A7" s="302"/>
      <c r="B7" s="302"/>
      <c r="C7" s="302"/>
      <c r="F7" s="302"/>
      <c r="G7" s="311"/>
      <c r="I7" s="309" t="s">
        <v>83</v>
      </c>
      <c r="K7" s="302"/>
      <c r="L7" s="312"/>
      <c r="M7" s="313"/>
      <c r="N7" s="302"/>
      <c r="O7" s="302"/>
      <c r="P7" s="302"/>
      <c r="Q7" s="302"/>
      <c r="T7" s="302"/>
      <c r="U7" s="302"/>
      <c r="V7" s="302"/>
      <c r="W7" s="302"/>
      <c r="X7" s="302"/>
      <c r="Y7" s="302"/>
      <c r="Z7" s="302"/>
      <c r="AA7" s="302"/>
      <c r="AB7" s="302"/>
      <c r="AC7" s="302"/>
    </row>
    <row r="8" spans="1:29" ht="9.75" customHeight="1" x14ac:dyDescent="0.25">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row>
    <row r="9" spans="1:29" ht="9.75" customHeight="1" x14ac:dyDescent="0.25">
      <c r="A9" s="314"/>
      <c r="B9" s="314"/>
      <c r="C9" s="314"/>
      <c r="D9" s="314"/>
      <c r="E9" s="314"/>
      <c r="F9" s="314"/>
      <c r="G9" s="314"/>
      <c r="H9" s="314"/>
      <c r="I9" s="314"/>
      <c r="J9" s="314"/>
      <c r="K9" s="314"/>
      <c r="L9" s="314"/>
      <c r="M9" s="314"/>
      <c r="N9" s="314"/>
      <c r="O9" s="314"/>
      <c r="P9" s="314"/>
      <c r="Q9" s="314"/>
      <c r="R9" s="314"/>
      <c r="S9" s="314"/>
      <c r="T9" s="314"/>
      <c r="U9" s="314"/>
      <c r="V9" s="302"/>
      <c r="W9" s="302"/>
      <c r="X9" s="302"/>
      <c r="Y9" s="302"/>
      <c r="Z9" s="302"/>
      <c r="AA9" s="302"/>
      <c r="AB9" s="302"/>
      <c r="AC9" s="302"/>
    </row>
    <row r="10" spans="1:29" ht="9.75" customHeight="1" x14ac:dyDescent="0.25">
      <c r="A10" s="302"/>
      <c r="B10" s="302"/>
      <c r="C10" s="302"/>
      <c r="D10" s="302"/>
      <c r="E10" s="302"/>
      <c r="F10" s="302"/>
      <c r="G10" s="302"/>
      <c r="H10" s="302"/>
      <c r="I10" s="302"/>
      <c r="J10" s="302"/>
      <c r="K10" s="302"/>
      <c r="L10" s="302"/>
      <c r="M10" s="302"/>
      <c r="N10" s="302"/>
      <c r="O10" s="302"/>
      <c r="P10" s="315"/>
      <c r="Q10" s="315"/>
      <c r="R10" s="315"/>
      <c r="S10" s="315"/>
      <c r="T10" s="302"/>
      <c r="U10" s="302"/>
      <c r="V10" s="302"/>
      <c r="W10" s="302"/>
      <c r="X10" s="302"/>
      <c r="Y10" s="302"/>
      <c r="Z10" s="302"/>
      <c r="AA10" s="302"/>
      <c r="AB10" s="302"/>
      <c r="AC10" s="302"/>
    </row>
    <row r="11" spans="1:29" ht="30" customHeight="1" thickBot="1" x14ac:dyDescent="0.3">
      <c r="A11" s="316"/>
      <c r="B11" s="316"/>
      <c r="C11" s="316"/>
      <c r="D11" s="317" t="s">
        <v>479</v>
      </c>
      <c r="E11" s="317"/>
      <c r="F11" s="317"/>
      <c r="G11" s="317"/>
      <c r="H11" s="317"/>
      <c r="I11" s="317"/>
      <c r="J11" s="317"/>
      <c r="K11" s="317"/>
      <c r="L11" s="317"/>
      <c r="M11" s="317"/>
      <c r="N11" s="317"/>
      <c r="O11" s="317"/>
      <c r="P11" s="317"/>
      <c r="Q11" s="317"/>
      <c r="R11" s="317"/>
      <c r="S11" s="317"/>
      <c r="T11" s="317"/>
      <c r="U11" s="317"/>
      <c r="V11" s="316"/>
      <c r="W11" s="316"/>
      <c r="X11" s="316"/>
      <c r="Y11" s="316"/>
      <c r="Z11" s="316"/>
      <c r="AA11" s="316"/>
      <c r="AB11" s="316"/>
      <c r="AC11" s="316"/>
    </row>
    <row r="12" spans="1:29" ht="12" customHeight="1" x14ac:dyDescent="0.25">
      <c r="A12" s="316"/>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row>
    <row r="13" spans="1:29" ht="30" customHeight="1" x14ac:dyDescent="0.25">
      <c r="A13" s="316"/>
      <c r="B13" s="316"/>
      <c r="C13" s="316"/>
      <c r="D13" s="318" t="s">
        <v>480</v>
      </c>
      <c r="E13" s="319"/>
      <c r="F13" s="319"/>
      <c r="G13" s="319"/>
      <c r="H13" s="319"/>
      <c r="I13" s="319"/>
      <c r="J13" s="319"/>
      <c r="K13" s="319"/>
      <c r="L13" s="319"/>
      <c r="M13" s="319"/>
      <c r="N13" s="319"/>
      <c r="O13" s="319"/>
      <c r="P13" s="319"/>
      <c r="Q13" s="319"/>
      <c r="R13" s="316"/>
      <c r="S13" s="316"/>
      <c r="T13" s="316"/>
      <c r="U13" s="316"/>
      <c r="V13" s="316"/>
      <c r="W13" s="316"/>
      <c r="X13" s="316"/>
      <c r="Y13" s="316"/>
      <c r="Z13" s="316"/>
      <c r="AA13" s="316"/>
      <c r="AB13" s="316"/>
      <c r="AC13" s="316"/>
    </row>
    <row r="14" spans="1:29" ht="26.25" customHeight="1" x14ac:dyDescent="0.25">
      <c r="A14" s="316"/>
      <c r="B14" s="316"/>
      <c r="C14" s="316"/>
      <c r="D14" s="320" t="s">
        <v>382</v>
      </c>
      <c r="F14" s="316"/>
      <c r="G14" s="320" t="s">
        <v>227</v>
      </c>
      <c r="H14" s="316"/>
      <c r="I14" s="316"/>
      <c r="J14" s="316"/>
      <c r="K14" s="316"/>
      <c r="L14" s="316"/>
      <c r="M14" s="316"/>
      <c r="N14" s="316"/>
      <c r="O14" s="316"/>
      <c r="P14" s="316"/>
      <c r="Q14" s="316"/>
      <c r="R14" s="316"/>
      <c r="S14" s="316"/>
      <c r="T14" s="316"/>
      <c r="U14" s="316"/>
      <c r="V14" s="316"/>
      <c r="W14" s="316"/>
      <c r="X14" s="316"/>
      <c r="Y14" s="316"/>
      <c r="Z14" s="316"/>
      <c r="AA14" s="316"/>
      <c r="AB14" s="316"/>
      <c r="AC14" s="316"/>
    </row>
    <row r="15" spans="1:29" ht="22.5" customHeight="1" x14ac:dyDescent="0.25">
      <c r="A15" s="316"/>
      <c r="B15" s="316"/>
      <c r="C15" s="316"/>
      <c r="D15" s="321" t="s">
        <v>383</v>
      </c>
      <c r="E15" s="322"/>
      <c r="F15" s="316"/>
      <c r="G15" s="323" t="s">
        <v>6</v>
      </c>
      <c r="H15" s="324"/>
      <c r="I15" s="316"/>
      <c r="J15" s="316"/>
      <c r="K15" s="316"/>
      <c r="L15" s="316"/>
      <c r="M15" s="316"/>
      <c r="N15" s="316"/>
      <c r="O15" s="316"/>
      <c r="P15" s="316"/>
      <c r="Q15" s="316"/>
      <c r="R15" s="316"/>
      <c r="S15" s="316"/>
      <c r="T15" s="316"/>
      <c r="U15" s="316"/>
      <c r="V15" s="316"/>
      <c r="W15" s="316"/>
      <c r="X15" s="316"/>
      <c r="Y15" s="316"/>
      <c r="Z15" s="316"/>
      <c r="AA15" s="316"/>
      <c r="AB15" s="316"/>
      <c r="AC15" s="316"/>
    </row>
    <row r="16" spans="1:29" ht="22.5" customHeight="1" x14ac:dyDescent="0.25">
      <c r="A16" s="316"/>
      <c r="B16" s="316"/>
      <c r="C16" s="316"/>
      <c r="D16" s="325" t="s">
        <v>6</v>
      </c>
      <c r="E16" s="326"/>
      <c r="F16" s="316"/>
      <c r="G16" s="327"/>
      <c r="H16" s="328"/>
      <c r="I16" s="316"/>
      <c r="J16" s="316"/>
      <c r="K16" s="316"/>
      <c r="L16" s="316"/>
      <c r="M16" s="316"/>
      <c r="N16" s="316"/>
      <c r="O16" s="316"/>
      <c r="P16" s="316"/>
      <c r="Q16" s="316"/>
      <c r="R16" s="316"/>
      <c r="S16" s="316"/>
      <c r="T16" s="316"/>
      <c r="U16" s="316"/>
      <c r="V16" s="316"/>
      <c r="W16" s="316"/>
      <c r="X16" s="316"/>
      <c r="Y16" s="316"/>
      <c r="Z16" s="316"/>
      <c r="AA16" s="316"/>
      <c r="AB16" s="316"/>
      <c r="AC16" s="316"/>
    </row>
    <row r="17" spans="1:29" ht="22.5" customHeight="1" x14ac:dyDescent="0.25">
      <c r="A17" s="316"/>
      <c r="B17" s="316"/>
      <c r="C17" s="316"/>
      <c r="D17" s="325" t="s">
        <v>384</v>
      </c>
      <c r="E17" s="326"/>
      <c r="F17" s="316"/>
      <c r="G17" s="327"/>
      <c r="H17" s="328"/>
      <c r="I17" s="316"/>
      <c r="J17" s="316"/>
      <c r="K17" s="316"/>
      <c r="L17" s="316"/>
      <c r="M17" s="316"/>
      <c r="N17" s="316"/>
      <c r="O17" s="316"/>
      <c r="P17" s="316"/>
      <c r="Q17" s="316"/>
      <c r="R17" s="316"/>
      <c r="S17" s="316"/>
      <c r="T17" s="316"/>
      <c r="U17" s="316"/>
      <c r="V17" s="316"/>
      <c r="W17" s="316"/>
      <c r="X17" s="316"/>
      <c r="Y17" s="316"/>
      <c r="Z17" s="316"/>
      <c r="AA17" s="316"/>
      <c r="AB17" s="316"/>
      <c r="AC17" s="316"/>
    </row>
    <row r="18" spans="1:29" ht="22.5" customHeight="1" x14ac:dyDescent="0.25">
      <c r="A18" s="316"/>
      <c r="B18" s="316"/>
      <c r="C18" s="316"/>
      <c r="D18" s="325" t="s">
        <v>385</v>
      </c>
      <c r="E18" s="326"/>
      <c r="F18" s="316"/>
      <c r="G18" s="327"/>
      <c r="H18" s="328"/>
      <c r="I18" s="316"/>
      <c r="J18" s="316"/>
      <c r="K18" s="316"/>
      <c r="L18" s="316"/>
      <c r="M18" s="316"/>
      <c r="N18" s="316"/>
      <c r="O18" s="316"/>
      <c r="P18" s="316"/>
      <c r="Q18" s="316"/>
      <c r="R18" s="316"/>
      <c r="S18" s="316"/>
      <c r="T18" s="316"/>
      <c r="U18" s="316"/>
      <c r="V18" s="316"/>
      <c r="W18" s="316"/>
      <c r="X18" s="316"/>
      <c r="Y18" s="316"/>
      <c r="Z18" s="316"/>
      <c r="AA18" s="316"/>
      <c r="AB18" s="316"/>
      <c r="AC18" s="316"/>
    </row>
    <row r="19" spans="1:29" ht="22.5" customHeight="1" x14ac:dyDescent="0.25">
      <c r="A19" s="316"/>
      <c r="B19" s="316"/>
      <c r="C19" s="316"/>
      <c r="D19" s="325" t="s">
        <v>386</v>
      </c>
      <c r="E19" s="326"/>
      <c r="F19" s="316"/>
      <c r="G19" s="327"/>
      <c r="H19" s="328"/>
      <c r="I19" s="316"/>
      <c r="J19" s="316"/>
      <c r="K19" s="316"/>
      <c r="L19" s="316"/>
      <c r="M19" s="316"/>
      <c r="N19" s="316"/>
      <c r="O19" s="316"/>
      <c r="P19" s="316"/>
      <c r="Q19" s="316"/>
      <c r="R19" s="316"/>
      <c r="S19" s="316"/>
      <c r="T19" s="316"/>
      <c r="U19" s="316"/>
      <c r="V19" s="316"/>
      <c r="W19" s="316"/>
      <c r="X19" s="316"/>
      <c r="Y19" s="316"/>
      <c r="Z19" s="316"/>
      <c r="AA19" s="316"/>
      <c r="AB19" s="316"/>
      <c r="AC19" s="316"/>
    </row>
    <row r="20" spans="1:29" ht="22.5" customHeight="1" x14ac:dyDescent="0.25">
      <c r="A20" s="316"/>
      <c r="B20" s="316"/>
      <c r="C20" s="316"/>
      <c r="D20" s="325" t="s">
        <v>387</v>
      </c>
      <c r="E20" s="326"/>
      <c r="F20" s="316"/>
      <c r="G20" s="327"/>
      <c r="H20" s="328"/>
      <c r="I20" s="316"/>
      <c r="J20" s="316"/>
      <c r="K20" s="316"/>
      <c r="L20" s="316"/>
      <c r="M20" s="316"/>
      <c r="N20" s="316"/>
      <c r="O20" s="316"/>
      <c r="P20" s="316"/>
      <c r="Q20" s="316"/>
      <c r="R20" s="316"/>
      <c r="S20" s="316"/>
      <c r="T20" s="316"/>
      <c r="U20" s="316"/>
      <c r="V20" s="316"/>
      <c r="W20" s="316"/>
      <c r="X20" s="316"/>
      <c r="Y20" s="316"/>
      <c r="Z20" s="316"/>
      <c r="AA20" s="316"/>
      <c r="AB20" s="316"/>
      <c r="AC20" s="316"/>
    </row>
    <row r="21" spans="1:29" ht="22.5" customHeight="1" x14ac:dyDescent="0.25">
      <c r="A21" s="316"/>
      <c r="B21" s="316"/>
      <c r="C21" s="316"/>
      <c r="D21" s="325" t="s">
        <v>388</v>
      </c>
      <c r="E21" s="326"/>
      <c r="F21" s="316"/>
      <c r="G21" s="327"/>
      <c r="H21" s="328"/>
      <c r="I21" s="316"/>
      <c r="J21" s="316"/>
      <c r="K21" s="316"/>
      <c r="L21" s="316"/>
      <c r="M21" s="316"/>
      <c r="N21" s="316"/>
      <c r="O21" s="316"/>
      <c r="P21" s="316"/>
      <c r="Q21" s="316"/>
      <c r="R21" s="316"/>
      <c r="S21" s="316"/>
      <c r="T21" s="316"/>
      <c r="U21" s="316"/>
      <c r="V21" s="316"/>
      <c r="W21" s="316"/>
      <c r="X21" s="316"/>
      <c r="Y21" s="316"/>
      <c r="Z21" s="316"/>
      <c r="AA21" s="316"/>
      <c r="AB21" s="316"/>
      <c r="AC21" s="316"/>
    </row>
    <row r="22" spans="1:29" ht="22.5" customHeight="1" x14ac:dyDescent="0.25">
      <c r="A22" s="316"/>
      <c r="B22" s="316"/>
      <c r="C22" s="316"/>
      <c r="D22" s="325" t="s">
        <v>389</v>
      </c>
      <c r="E22" s="326"/>
      <c r="F22" s="316"/>
      <c r="G22" s="327"/>
      <c r="H22" s="328"/>
      <c r="I22" s="316"/>
      <c r="J22" s="316"/>
      <c r="K22" s="316"/>
      <c r="L22" s="316"/>
      <c r="M22" s="316"/>
      <c r="N22" s="316"/>
      <c r="O22" s="316"/>
      <c r="P22" s="316"/>
      <c r="Q22" s="316"/>
      <c r="R22" s="316"/>
      <c r="S22" s="316"/>
      <c r="T22" s="316"/>
      <c r="U22" s="316"/>
      <c r="V22" s="316"/>
      <c r="W22" s="316"/>
      <c r="X22" s="316"/>
      <c r="Y22" s="316"/>
      <c r="Z22" s="316"/>
      <c r="AA22" s="316"/>
      <c r="AB22" s="316"/>
      <c r="AC22" s="316"/>
    </row>
    <row r="23" spans="1:29" ht="22.5" customHeight="1" x14ac:dyDescent="0.25">
      <c r="A23" s="316"/>
      <c r="B23" s="316"/>
      <c r="C23" s="316"/>
      <c r="D23" s="325" t="s">
        <v>390</v>
      </c>
      <c r="E23" s="326"/>
      <c r="F23" s="316"/>
      <c r="G23" s="327"/>
      <c r="H23" s="328"/>
      <c r="I23" s="316"/>
      <c r="J23" s="316"/>
      <c r="K23" s="316"/>
      <c r="L23" s="316"/>
      <c r="M23" s="316"/>
      <c r="N23" s="316"/>
      <c r="O23" s="316"/>
      <c r="P23" s="316"/>
      <c r="Q23" s="316"/>
      <c r="R23" s="316"/>
      <c r="S23" s="316"/>
      <c r="T23" s="316"/>
      <c r="U23" s="316"/>
      <c r="V23" s="316"/>
      <c r="W23" s="316"/>
      <c r="X23" s="316"/>
      <c r="Y23" s="316"/>
      <c r="Z23" s="316"/>
      <c r="AA23" s="316"/>
      <c r="AB23" s="316"/>
      <c r="AC23" s="316"/>
    </row>
    <row r="24" spans="1:29" ht="22.5" customHeight="1" x14ac:dyDescent="0.25">
      <c r="A24" s="316"/>
      <c r="B24" s="316"/>
      <c r="C24" s="316"/>
      <c r="D24" s="325" t="s">
        <v>391</v>
      </c>
      <c r="E24" s="326"/>
      <c r="F24" s="316"/>
      <c r="G24" s="327"/>
      <c r="H24" s="328"/>
      <c r="I24" s="316"/>
      <c r="J24" s="316"/>
      <c r="K24" s="316"/>
      <c r="L24" s="316"/>
      <c r="M24" s="316"/>
      <c r="N24" s="316"/>
      <c r="O24" s="316"/>
      <c r="P24" s="316"/>
      <c r="Q24" s="316"/>
      <c r="R24" s="316"/>
      <c r="S24" s="316"/>
      <c r="T24" s="316"/>
      <c r="U24" s="316"/>
      <c r="V24" s="316"/>
      <c r="W24" s="316"/>
      <c r="X24" s="316"/>
      <c r="Y24" s="316"/>
      <c r="Z24" s="316"/>
      <c r="AA24" s="316"/>
      <c r="AB24" s="316"/>
      <c r="AC24" s="316"/>
    </row>
    <row r="25" spans="1:29" ht="22.5" customHeight="1" x14ac:dyDescent="0.25">
      <c r="A25" s="316"/>
      <c r="B25" s="316"/>
      <c r="C25" s="316"/>
      <c r="D25" s="325" t="s">
        <v>392</v>
      </c>
      <c r="E25" s="326"/>
      <c r="F25" s="316"/>
      <c r="G25" s="327"/>
      <c r="H25" s="328"/>
      <c r="I25" s="316"/>
      <c r="J25" s="316"/>
      <c r="K25" s="316"/>
      <c r="L25" s="316"/>
      <c r="M25" s="316"/>
      <c r="N25" s="316"/>
      <c r="O25" s="316"/>
      <c r="P25" s="316"/>
      <c r="Q25" s="316"/>
      <c r="R25" s="316"/>
      <c r="S25" s="316"/>
      <c r="T25" s="316"/>
      <c r="U25" s="316"/>
      <c r="V25" s="316"/>
      <c r="W25" s="316"/>
      <c r="X25" s="316"/>
      <c r="Y25" s="316"/>
      <c r="Z25" s="316"/>
      <c r="AA25" s="316"/>
      <c r="AB25" s="316"/>
      <c r="AC25" s="316"/>
    </row>
    <row r="26" spans="1:29" ht="22.5" customHeight="1" x14ac:dyDescent="0.25">
      <c r="A26" s="316"/>
      <c r="B26" s="316"/>
      <c r="C26" s="316"/>
      <c r="D26" s="325" t="s">
        <v>393</v>
      </c>
      <c r="E26" s="326"/>
      <c r="F26" s="316"/>
      <c r="G26" s="327"/>
      <c r="H26" s="328"/>
      <c r="I26" s="316"/>
      <c r="J26" s="316"/>
      <c r="K26" s="316"/>
      <c r="L26" s="316"/>
      <c r="M26" s="316"/>
      <c r="N26" s="316"/>
      <c r="O26" s="316"/>
      <c r="P26" s="316"/>
      <c r="Q26" s="316"/>
      <c r="R26" s="316"/>
      <c r="S26" s="316"/>
      <c r="T26" s="316"/>
      <c r="U26" s="316"/>
      <c r="V26" s="316"/>
      <c r="W26" s="316"/>
      <c r="X26" s="316"/>
      <c r="Y26" s="316"/>
      <c r="Z26" s="316"/>
      <c r="AA26" s="316"/>
      <c r="AB26" s="316"/>
      <c r="AC26" s="316"/>
    </row>
    <row r="27" spans="1:29" ht="22.5" customHeight="1" x14ac:dyDescent="0.25">
      <c r="A27" s="316"/>
      <c r="B27" s="316"/>
      <c r="C27" s="316"/>
      <c r="D27" s="325" t="s">
        <v>394</v>
      </c>
      <c r="E27" s="326"/>
      <c r="F27" s="316"/>
      <c r="G27" s="327"/>
      <c r="H27" s="328"/>
      <c r="I27" s="316"/>
      <c r="J27" s="316"/>
      <c r="K27" s="316"/>
      <c r="L27" s="316"/>
      <c r="M27" s="316"/>
      <c r="N27" s="316"/>
      <c r="O27" s="316"/>
      <c r="P27" s="316"/>
      <c r="Q27" s="316"/>
      <c r="R27" s="316"/>
      <c r="S27" s="316"/>
      <c r="T27" s="316"/>
      <c r="U27" s="316"/>
      <c r="V27" s="316"/>
      <c r="W27" s="316"/>
      <c r="X27" s="316"/>
      <c r="Y27" s="316"/>
      <c r="Z27" s="316"/>
      <c r="AA27" s="316"/>
      <c r="AB27" s="316"/>
      <c r="AC27" s="316"/>
    </row>
    <row r="28" spans="1:29" ht="22.5" customHeight="1" x14ac:dyDescent="0.25">
      <c r="A28" s="316"/>
      <c r="B28" s="316"/>
      <c r="C28" s="316"/>
      <c r="D28" s="325" t="s">
        <v>395</v>
      </c>
      <c r="E28" s="326"/>
      <c r="F28" s="316"/>
      <c r="G28" s="327"/>
      <c r="H28" s="328"/>
      <c r="I28" s="316"/>
      <c r="J28" s="316"/>
      <c r="K28" s="316"/>
      <c r="L28" s="316"/>
      <c r="M28" s="316"/>
      <c r="N28" s="316"/>
      <c r="O28" s="316"/>
      <c r="P28" s="316"/>
      <c r="Q28" s="316"/>
      <c r="R28" s="316"/>
      <c r="S28" s="316"/>
      <c r="T28" s="316"/>
      <c r="U28" s="316"/>
      <c r="V28" s="316"/>
      <c r="W28" s="316"/>
      <c r="X28" s="316"/>
      <c r="Y28" s="316"/>
      <c r="Z28" s="316"/>
      <c r="AA28" s="316"/>
      <c r="AB28" s="316"/>
      <c r="AC28" s="316"/>
    </row>
    <row r="29" spans="1:29" ht="22.5" customHeight="1" x14ac:dyDescent="0.25">
      <c r="A29" s="316"/>
      <c r="B29" s="316"/>
      <c r="C29" s="316"/>
      <c r="D29" s="325" t="s">
        <v>396</v>
      </c>
      <c r="E29" s="326"/>
      <c r="F29" s="316"/>
      <c r="G29" s="327"/>
      <c r="H29" s="328"/>
      <c r="I29" s="316"/>
      <c r="J29" s="316"/>
      <c r="K29" s="316"/>
      <c r="L29" s="316"/>
      <c r="M29" s="316"/>
      <c r="N29" s="316"/>
      <c r="O29" s="316"/>
      <c r="P29" s="316"/>
      <c r="Q29" s="316"/>
      <c r="R29" s="316"/>
      <c r="S29" s="316"/>
      <c r="T29" s="316"/>
      <c r="U29" s="316"/>
      <c r="V29" s="316"/>
      <c r="W29" s="316"/>
      <c r="X29" s="316"/>
      <c r="Y29" s="316"/>
      <c r="Z29" s="316"/>
      <c r="AA29" s="316"/>
      <c r="AB29" s="316"/>
      <c r="AC29" s="316"/>
    </row>
    <row r="30" spans="1:29" ht="22.5" customHeight="1" x14ac:dyDescent="0.25">
      <c r="A30" s="316"/>
      <c r="B30" s="316"/>
      <c r="C30" s="316"/>
      <c r="D30" s="325" t="s">
        <v>397</v>
      </c>
      <c r="E30" s="326"/>
      <c r="F30" s="316"/>
      <c r="G30" s="327"/>
      <c r="H30" s="328"/>
      <c r="I30" s="316"/>
      <c r="J30" s="316"/>
      <c r="K30" s="316"/>
      <c r="L30" s="316"/>
      <c r="M30" s="316"/>
      <c r="N30" s="316"/>
      <c r="O30" s="316"/>
      <c r="P30" s="316"/>
      <c r="Q30" s="316"/>
      <c r="R30" s="316"/>
      <c r="S30" s="316"/>
      <c r="T30" s="316"/>
      <c r="U30" s="316"/>
      <c r="V30" s="316"/>
      <c r="W30" s="316"/>
      <c r="X30" s="316"/>
      <c r="Y30" s="316"/>
      <c r="Z30" s="316"/>
      <c r="AA30" s="316"/>
      <c r="AB30" s="316"/>
      <c r="AC30" s="316"/>
    </row>
    <row r="31" spans="1:29" ht="22.5" customHeight="1" x14ac:dyDescent="0.25">
      <c r="A31" s="316"/>
      <c r="B31" s="316"/>
      <c r="C31" s="316"/>
      <c r="D31" s="325" t="s">
        <v>398</v>
      </c>
      <c r="E31" s="326"/>
      <c r="F31" s="316"/>
      <c r="G31" s="329"/>
      <c r="H31" s="330"/>
      <c r="I31" s="316"/>
      <c r="J31" s="316"/>
      <c r="K31" s="316"/>
      <c r="L31" s="316"/>
      <c r="M31" s="316"/>
      <c r="N31" s="316"/>
      <c r="O31" s="316"/>
      <c r="P31" s="316"/>
      <c r="Q31" s="316"/>
      <c r="R31" s="316"/>
      <c r="S31" s="316"/>
      <c r="T31" s="316"/>
      <c r="U31" s="316"/>
      <c r="V31" s="316"/>
      <c r="W31" s="316"/>
      <c r="X31" s="316"/>
      <c r="Y31" s="316"/>
      <c r="Z31" s="316"/>
      <c r="AA31" s="316"/>
      <c r="AB31" s="316"/>
      <c r="AC31" s="316"/>
    </row>
    <row r="32" spans="1:29" ht="22.5" customHeight="1" x14ac:dyDescent="0.25">
      <c r="A32" s="316"/>
      <c r="B32" s="316"/>
      <c r="C32" s="316"/>
      <c r="D32" s="321" t="s">
        <v>399</v>
      </c>
      <c r="E32" s="322"/>
      <c r="F32" s="316"/>
      <c r="G32" s="323" t="s">
        <v>15</v>
      </c>
      <c r="H32" s="324"/>
      <c r="I32" s="316"/>
      <c r="J32" s="316"/>
      <c r="K32" s="316"/>
      <c r="L32" s="316"/>
      <c r="M32" s="316"/>
      <c r="N32" s="316"/>
      <c r="O32" s="316"/>
      <c r="P32" s="316"/>
      <c r="Q32" s="316"/>
      <c r="R32" s="316"/>
      <c r="S32" s="316"/>
      <c r="T32" s="316"/>
      <c r="U32" s="316"/>
      <c r="V32" s="316"/>
      <c r="W32" s="316"/>
      <c r="X32" s="316"/>
      <c r="Y32" s="316"/>
      <c r="Z32" s="316"/>
      <c r="AA32" s="316"/>
      <c r="AB32" s="316"/>
      <c r="AC32" s="316"/>
    </row>
    <row r="33" spans="1:29" ht="22.5" customHeight="1" x14ac:dyDescent="0.25">
      <c r="A33" s="316"/>
      <c r="B33" s="316"/>
      <c r="C33" s="316"/>
      <c r="D33" s="325" t="s">
        <v>15</v>
      </c>
      <c r="E33" s="326"/>
      <c r="F33" s="316"/>
      <c r="G33" s="327"/>
      <c r="H33" s="328"/>
      <c r="I33" s="316"/>
      <c r="J33" s="316"/>
      <c r="K33" s="316"/>
      <c r="L33" s="316"/>
      <c r="M33" s="316"/>
      <c r="N33" s="316"/>
      <c r="O33" s="316"/>
      <c r="P33" s="316"/>
      <c r="Q33" s="316"/>
      <c r="R33" s="316"/>
      <c r="S33" s="316"/>
      <c r="T33" s="316"/>
      <c r="U33" s="316"/>
      <c r="V33" s="316"/>
      <c r="W33" s="316"/>
      <c r="X33" s="316"/>
      <c r="Y33" s="316"/>
      <c r="Z33" s="316"/>
      <c r="AA33" s="316"/>
      <c r="AB33" s="316"/>
      <c r="AC33" s="316"/>
    </row>
    <row r="34" spans="1:29" ht="22.5" customHeight="1" x14ac:dyDescent="0.25">
      <c r="A34" s="316"/>
      <c r="B34" s="316"/>
      <c r="C34" s="316"/>
      <c r="D34" s="325" t="s">
        <v>400</v>
      </c>
      <c r="E34" s="326"/>
      <c r="F34" s="316"/>
      <c r="G34" s="327"/>
      <c r="H34" s="328"/>
      <c r="I34" s="316"/>
      <c r="J34" s="316"/>
      <c r="K34" s="316"/>
      <c r="L34" s="316"/>
      <c r="M34" s="316"/>
      <c r="N34" s="316"/>
      <c r="O34" s="316"/>
      <c r="P34" s="316"/>
      <c r="Q34" s="316"/>
      <c r="R34" s="316"/>
      <c r="S34" s="316"/>
      <c r="T34" s="316"/>
      <c r="U34" s="316"/>
      <c r="V34" s="316"/>
      <c r="W34" s="316"/>
      <c r="X34" s="316"/>
      <c r="Y34" s="316"/>
      <c r="Z34" s="316"/>
      <c r="AA34" s="316"/>
      <c r="AB34" s="316"/>
      <c r="AC34" s="316"/>
    </row>
    <row r="35" spans="1:29" ht="22.5" customHeight="1" x14ac:dyDescent="0.25">
      <c r="A35" s="316"/>
      <c r="B35" s="316"/>
      <c r="C35" s="316"/>
      <c r="D35" s="325" t="s">
        <v>401</v>
      </c>
      <c r="E35" s="326"/>
      <c r="F35" s="316"/>
      <c r="G35" s="327"/>
      <c r="H35" s="328"/>
      <c r="I35" s="316"/>
      <c r="J35" s="316"/>
      <c r="K35" s="316"/>
      <c r="L35" s="316"/>
      <c r="M35" s="316"/>
      <c r="N35" s="316"/>
      <c r="O35" s="316"/>
      <c r="P35" s="316"/>
      <c r="Q35" s="316"/>
      <c r="R35" s="316"/>
      <c r="S35" s="316"/>
      <c r="T35" s="316"/>
      <c r="U35" s="316"/>
      <c r="V35" s="316"/>
      <c r="W35" s="316"/>
      <c r="X35" s="316"/>
      <c r="Y35" s="316"/>
      <c r="Z35" s="316"/>
      <c r="AA35" s="316"/>
      <c r="AB35" s="316"/>
      <c r="AC35" s="316"/>
    </row>
    <row r="36" spans="1:29" ht="22.5" customHeight="1" x14ac:dyDescent="0.25">
      <c r="A36" s="316"/>
      <c r="B36" s="316"/>
      <c r="C36" s="316"/>
      <c r="D36" s="325" t="s">
        <v>402</v>
      </c>
      <c r="E36" s="326"/>
      <c r="F36" s="316"/>
      <c r="G36" s="327"/>
      <c r="H36" s="328"/>
      <c r="I36" s="316"/>
      <c r="J36" s="316"/>
      <c r="K36" s="316"/>
      <c r="L36" s="316"/>
      <c r="M36" s="316"/>
      <c r="N36" s="316"/>
      <c r="O36" s="316"/>
      <c r="P36" s="316"/>
      <c r="Q36" s="316"/>
      <c r="R36" s="316"/>
      <c r="S36" s="316"/>
      <c r="T36" s="316"/>
      <c r="U36" s="316"/>
      <c r="V36" s="316"/>
      <c r="W36" s="316"/>
      <c r="X36" s="316"/>
      <c r="Y36" s="316"/>
      <c r="Z36" s="316"/>
      <c r="AA36" s="316"/>
      <c r="AB36" s="316"/>
      <c r="AC36" s="316"/>
    </row>
    <row r="37" spans="1:29" ht="22.5" customHeight="1" x14ac:dyDescent="0.25">
      <c r="A37" s="316"/>
      <c r="B37" s="316"/>
      <c r="C37" s="316"/>
      <c r="D37" s="325" t="s">
        <v>403</v>
      </c>
      <c r="E37" s="326"/>
      <c r="F37" s="316"/>
      <c r="G37" s="327"/>
      <c r="H37" s="328"/>
      <c r="I37" s="316"/>
      <c r="J37" s="316"/>
      <c r="K37" s="316"/>
      <c r="L37" s="316"/>
      <c r="M37" s="316"/>
      <c r="N37" s="316"/>
      <c r="O37" s="316"/>
      <c r="P37" s="316"/>
      <c r="Q37" s="316"/>
      <c r="R37" s="316"/>
      <c r="S37" s="316"/>
      <c r="T37" s="316"/>
      <c r="U37" s="316"/>
      <c r="V37" s="316"/>
      <c r="W37" s="316"/>
      <c r="X37" s="316"/>
      <c r="Y37" s="316"/>
      <c r="Z37" s="316"/>
      <c r="AA37" s="316"/>
      <c r="AB37" s="316"/>
      <c r="AC37" s="316"/>
    </row>
    <row r="38" spans="1:29" ht="22.5" customHeight="1" x14ac:dyDescent="0.25">
      <c r="A38" s="316"/>
      <c r="B38" s="316"/>
      <c r="C38" s="316"/>
      <c r="D38" s="325" t="s">
        <v>404</v>
      </c>
      <c r="E38" s="326"/>
      <c r="F38" s="316"/>
      <c r="G38" s="327"/>
      <c r="H38" s="328"/>
      <c r="I38" s="316"/>
      <c r="J38" s="316"/>
      <c r="K38" s="316"/>
      <c r="L38" s="316"/>
      <c r="M38" s="316"/>
      <c r="N38" s="316"/>
      <c r="O38" s="316"/>
      <c r="P38" s="316"/>
      <c r="Q38" s="316"/>
      <c r="R38" s="316"/>
      <c r="S38" s="316"/>
      <c r="T38" s="316"/>
      <c r="U38" s="316"/>
      <c r="V38" s="316"/>
      <c r="W38" s="316"/>
      <c r="X38" s="316"/>
      <c r="Y38" s="316"/>
      <c r="Z38" s="316"/>
      <c r="AA38" s="316"/>
      <c r="AB38" s="316"/>
      <c r="AC38" s="316"/>
    </row>
    <row r="39" spans="1:29" ht="22.5" customHeight="1" x14ac:dyDescent="0.25">
      <c r="A39" s="316"/>
      <c r="B39" s="316"/>
      <c r="C39" s="316"/>
      <c r="D39" s="325" t="s">
        <v>405</v>
      </c>
      <c r="E39" s="326"/>
      <c r="F39" s="316"/>
      <c r="G39" s="327"/>
      <c r="H39" s="328"/>
      <c r="I39" s="316"/>
      <c r="J39" s="316"/>
      <c r="K39" s="316"/>
      <c r="L39" s="316"/>
      <c r="M39" s="316"/>
      <c r="N39" s="316"/>
      <c r="O39" s="316"/>
      <c r="P39" s="316"/>
      <c r="Q39" s="316"/>
      <c r="R39" s="316"/>
      <c r="S39" s="316"/>
      <c r="T39" s="316"/>
      <c r="U39" s="316"/>
      <c r="V39" s="316"/>
      <c r="W39" s="316"/>
      <c r="X39" s="316"/>
      <c r="Y39" s="316"/>
      <c r="Z39" s="316"/>
      <c r="AA39" s="316"/>
      <c r="AB39" s="316"/>
      <c r="AC39" s="316"/>
    </row>
    <row r="40" spans="1:29" ht="22.5" customHeight="1" x14ac:dyDescent="0.25">
      <c r="A40" s="316"/>
      <c r="B40" s="316"/>
      <c r="C40" s="316"/>
      <c r="D40" s="325" t="s">
        <v>406</v>
      </c>
      <c r="E40" s="326"/>
      <c r="F40" s="316"/>
      <c r="G40" s="327"/>
      <c r="H40" s="328"/>
      <c r="I40" s="316"/>
      <c r="J40" s="316"/>
      <c r="K40" s="316"/>
      <c r="L40" s="316"/>
      <c r="M40" s="316"/>
      <c r="N40" s="316"/>
      <c r="O40" s="316"/>
      <c r="P40" s="316"/>
      <c r="Q40" s="316"/>
      <c r="R40" s="316"/>
      <c r="S40" s="316"/>
      <c r="T40" s="316"/>
      <c r="U40" s="316"/>
      <c r="V40" s="316"/>
      <c r="W40" s="316"/>
      <c r="X40" s="316"/>
      <c r="Y40" s="316"/>
      <c r="Z40" s="316"/>
      <c r="AA40" s="316"/>
      <c r="AB40" s="316"/>
      <c r="AC40" s="316"/>
    </row>
    <row r="41" spans="1:29" ht="22.5" customHeight="1" x14ac:dyDescent="0.25">
      <c r="A41" s="316"/>
      <c r="B41" s="316"/>
      <c r="C41" s="316"/>
      <c r="D41" s="325" t="s">
        <v>407</v>
      </c>
      <c r="E41" s="326"/>
      <c r="F41" s="316"/>
      <c r="G41" s="327"/>
      <c r="H41" s="328"/>
      <c r="I41" s="316"/>
      <c r="J41" s="316"/>
      <c r="K41" s="316"/>
      <c r="L41" s="316"/>
      <c r="M41" s="316"/>
      <c r="N41" s="316"/>
      <c r="O41" s="316"/>
      <c r="P41" s="316"/>
      <c r="Q41" s="316"/>
      <c r="R41" s="316"/>
      <c r="S41" s="316"/>
      <c r="T41" s="316"/>
      <c r="U41" s="316"/>
      <c r="V41" s="316"/>
      <c r="W41" s="316"/>
      <c r="X41" s="316"/>
      <c r="Y41" s="316"/>
      <c r="Z41" s="316"/>
      <c r="AA41" s="316"/>
      <c r="AB41" s="316"/>
      <c r="AC41" s="316"/>
    </row>
    <row r="42" spans="1:29" ht="22.5" customHeight="1" x14ac:dyDescent="0.25">
      <c r="A42" s="316"/>
      <c r="B42" s="316"/>
      <c r="C42" s="316"/>
      <c r="D42" s="325" t="s">
        <v>408</v>
      </c>
      <c r="E42" s="326"/>
      <c r="F42" s="316"/>
      <c r="G42" s="327"/>
      <c r="H42" s="328"/>
      <c r="I42" s="316"/>
      <c r="J42" s="316"/>
      <c r="K42" s="316"/>
      <c r="L42" s="316"/>
      <c r="M42" s="316"/>
      <c r="N42" s="316"/>
      <c r="O42" s="316"/>
      <c r="P42" s="316"/>
      <c r="Q42" s="316"/>
      <c r="R42" s="316"/>
      <c r="S42" s="316"/>
      <c r="T42" s="316"/>
      <c r="U42" s="316"/>
      <c r="V42" s="316"/>
      <c r="W42" s="316"/>
      <c r="X42" s="316"/>
      <c r="Y42" s="316"/>
      <c r="Z42" s="316"/>
      <c r="AA42" s="316"/>
      <c r="AB42" s="316"/>
      <c r="AC42" s="316"/>
    </row>
    <row r="43" spans="1:29" ht="22.5" customHeight="1" x14ac:dyDescent="0.25">
      <c r="A43" s="316"/>
      <c r="B43" s="316"/>
      <c r="C43" s="316"/>
      <c r="D43" s="325" t="s">
        <v>409</v>
      </c>
      <c r="E43" s="326"/>
      <c r="F43" s="316"/>
      <c r="G43" s="327"/>
      <c r="H43" s="328"/>
      <c r="I43" s="316"/>
      <c r="J43" s="316"/>
      <c r="K43" s="316"/>
      <c r="L43" s="316"/>
      <c r="M43" s="316"/>
      <c r="N43" s="316"/>
      <c r="O43" s="316"/>
      <c r="P43" s="316"/>
      <c r="Q43" s="316"/>
      <c r="R43" s="316"/>
      <c r="S43" s="316"/>
      <c r="T43" s="316"/>
      <c r="U43" s="316"/>
      <c r="V43" s="316"/>
      <c r="W43" s="316"/>
      <c r="X43" s="316"/>
      <c r="Y43" s="316"/>
      <c r="Z43" s="316"/>
      <c r="AA43" s="316"/>
      <c r="AB43" s="316"/>
      <c r="AC43" s="316"/>
    </row>
    <row r="44" spans="1:29" ht="22.5" customHeight="1" x14ac:dyDescent="0.25">
      <c r="A44" s="316"/>
      <c r="B44" s="316"/>
      <c r="C44" s="316"/>
      <c r="D44" s="325" t="s">
        <v>410</v>
      </c>
      <c r="E44" s="326"/>
      <c r="F44" s="316"/>
      <c r="G44" s="329"/>
      <c r="H44" s="330"/>
      <c r="I44" s="316"/>
      <c r="J44" s="316"/>
      <c r="K44" s="316"/>
      <c r="L44" s="316"/>
      <c r="M44" s="316"/>
      <c r="N44" s="316"/>
      <c r="O44" s="316"/>
      <c r="P44" s="316"/>
      <c r="Q44" s="316"/>
      <c r="R44" s="316"/>
      <c r="S44" s="316"/>
      <c r="T44" s="316"/>
      <c r="U44" s="316"/>
      <c r="V44" s="316"/>
      <c r="W44" s="316"/>
      <c r="X44" s="316"/>
      <c r="Y44" s="316"/>
      <c r="Z44" s="316"/>
      <c r="AA44" s="316"/>
      <c r="AB44" s="316"/>
      <c r="AC44" s="316"/>
    </row>
    <row r="45" spans="1:29" ht="22.5" customHeight="1" x14ac:dyDescent="0.25">
      <c r="A45" s="316"/>
      <c r="B45" s="316"/>
      <c r="C45" s="316"/>
      <c r="D45" s="321" t="s">
        <v>411</v>
      </c>
      <c r="E45" s="322"/>
      <c r="F45" s="316"/>
      <c r="G45" s="323" t="s">
        <v>21</v>
      </c>
      <c r="H45" s="324"/>
      <c r="I45" s="316"/>
      <c r="J45" s="316"/>
      <c r="K45" s="316"/>
      <c r="L45" s="316"/>
      <c r="M45" s="316"/>
      <c r="N45" s="316"/>
      <c r="O45" s="316"/>
      <c r="P45" s="316"/>
      <c r="Q45" s="316"/>
      <c r="R45" s="316"/>
      <c r="S45" s="316"/>
      <c r="T45" s="316"/>
      <c r="U45" s="316"/>
      <c r="V45" s="316"/>
      <c r="W45" s="316"/>
      <c r="X45" s="316"/>
      <c r="Y45" s="316"/>
      <c r="Z45" s="316"/>
      <c r="AA45" s="316"/>
      <c r="AB45" s="316"/>
      <c r="AC45" s="316"/>
    </row>
    <row r="46" spans="1:29" ht="22.5" customHeight="1" x14ac:dyDescent="0.25">
      <c r="A46" s="316"/>
      <c r="B46" s="316"/>
      <c r="C46" s="316"/>
      <c r="D46" s="325" t="s">
        <v>412</v>
      </c>
      <c r="E46" s="326"/>
      <c r="F46" s="316"/>
      <c r="G46" s="327"/>
      <c r="H46" s="328"/>
      <c r="I46" s="316"/>
      <c r="J46" s="316"/>
      <c r="K46" s="316"/>
      <c r="L46" s="316"/>
      <c r="M46" s="316"/>
      <c r="N46" s="316"/>
      <c r="O46" s="316"/>
      <c r="P46" s="316"/>
      <c r="Q46" s="316"/>
      <c r="R46" s="316"/>
      <c r="S46" s="316"/>
      <c r="T46" s="316"/>
      <c r="U46" s="316"/>
      <c r="V46" s="316"/>
      <c r="W46" s="316"/>
      <c r="X46" s="316"/>
      <c r="Y46" s="316"/>
      <c r="Z46" s="316"/>
      <c r="AA46" s="316"/>
      <c r="AB46" s="316"/>
      <c r="AC46" s="316"/>
    </row>
    <row r="47" spans="1:29" ht="22.5" customHeight="1" x14ac:dyDescent="0.25">
      <c r="A47" s="316"/>
      <c r="B47" s="316"/>
      <c r="C47" s="316"/>
      <c r="D47" s="331" t="s">
        <v>413</v>
      </c>
      <c r="E47" s="332"/>
      <c r="F47" s="316"/>
      <c r="G47" s="329"/>
      <c r="H47" s="330"/>
      <c r="I47" s="316"/>
      <c r="J47" s="316"/>
      <c r="K47" s="316"/>
      <c r="L47" s="316"/>
      <c r="M47" s="316"/>
      <c r="N47" s="316"/>
      <c r="O47" s="316"/>
      <c r="P47" s="316"/>
      <c r="Q47" s="316"/>
      <c r="R47" s="316"/>
      <c r="S47" s="316"/>
      <c r="T47" s="316"/>
      <c r="U47" s="316"/>
      <c r="V47" s="316"/>
      <c r="W47" s="316"/>
      <c r="X47" s="316"/>
      <c r="Y47" s="316"/>
      <c r="Z47" s="316"/>
      <c r="AA47" s="316"/>
      <c r="AB47" s="316"/>
      <c r="AC47" s="316"/>
    </row>
    <row r="48" spans="1:29" ht="22.5" customHeight="1" x14ac:dyDescent="0.25">
      <c r="A48" s="316"/>
      <c r="B48" s="316"/>
      <c r="C48" s="316"/>
      <c r="D48" s="321" t="s">
        <v>414</v>
      </c>
      <c r="E48" s="322"/>
      <c r="F48" s="316"/>
      <c r="G48" s="323" t="s">
        <v>31</v>
      </c>
      <c r="H48" s="324"/>
      <c r="I48" s="316"/>
      <c r="J48" s="316"/>
      <c r="K48" s="316"/>
      <c r="L48" s="316"/>
      <c r="M48" s="316"/>
      <c r="N48" s="316"/>
      <c r="O48" s="316"/>
      <c r="P48" s="316"/>
      <c r="Q48" s="316"/>
      <c r="R48" s="316"/>
      <c r="S48" s="316"/>
      <c r="T48" s="316"/>
      <c r="U48" s="316"/>
      <c r="V48" s="316"/>
      <c r="W48" s="316"/>
      <c r="X48" s="316"/>
      <c r="Y48" s="316"/>
      <c r="Z48" s="316"/>
      <c r="AA48" s="316"/>
      <c r="AB48" s="316"/>
      <c r="AC48" s="316"/>
    </row>
    <row r="49" spans="1:29" ht="22.5" customHeight="1" x14ac:dyDescent="0.25">
      <c r="A49" s="316"/>
      <c r="B49" s="316"/>
      <c r="C49" s="316"/>
      <c r="D49" s="325" t="s">
        <v>415</v>
      </c>
      <c r="E49" s="326"/>
      <c r="F49" s="316"/>
      <c r="G49" s="327"/>
      <c r="H49" s="328"/>
      <c r="I49" s="316"/>
      <c r="J49" s="316"/>
      <c r="K49" s="316"/>
      <c r="L49" s="316"/>
      <c r="M49" s="316"/>
      <c r="N49" s="316"/>
      <c r="O49" s="316"/>
      <c r="P49" s="316"/>
      <c r="Q49" s="316"/>
      <c r="R49" s="316"/>
      <c r="S49" s="316"/>
      <c r="T49" s="316"/>
      <c r="U49" s="316"/>
      <c r="V49" s="316"/>
      <c r="W49" s="316"/>
      <c r="X49" s="316"/>
      <c r="Y49" s="316"/>
      <c r="Z49" s="316"/>
      <c r="AA49" s="316"/>
      <c r="AB49" s="316"/>
      <c r="AC49" s="316"/>
    </row>
    <row r="50" spans="1:29" ht="22.5" customHeight="1" x14ac:dyDescent="0.25">
      <c r="A50" s="316"/>
      <c r="B50" s="316"/>
      <c r="C50" s="316"/>
      <c r="D50" s="325" t="s">
        <v>416</v>
      </c>
      <c r="E50" s="326"/>
      <c r="F50" s="316"/>
      <c r="G50" s="327"/>
      <c r="H50" s="328"/>
      <c r="I50" s="316"/>
      <c r="J50" s="316"/>
      <c r="K50" s="316"/>
      <c r="L50" s="316"/>
      <c r="M50" s="316"/>
      <c r="N50" s="316"/>
      <c r="O50" s="316"/>
      <c r="P50" s="316"/>
      <c r="Q50" s="316"/>
      <c r="R50" s="316"/>
      <c r="S50" s="316"/>
      <c r="T50" s="316"/>
      <c r="U50" s="316"/>
      <c r="V50" s="316"/>
      <c r="W50" s="316"/>
      <c r="X50" s="316"/>
      <c r="Y50" s="316"/>
      <c r="Z50" s="316"/>
      <c r="AA50" s="316"/>
      <c r="AB50" s="316"/>
      <c r="AC50" s="316"/>
    </row>
    <row r="51" spans="1:29" ht="22.5" customHeight="1" x14ac:dyDescent="0.25">
      <c r="A51" s="316"/>
      <c r="B51" s="316"/>
      <c r="C51" s="316"/>
      <c r="D51" s="325" t="s">
        <v>417</v>
      </c>
      <c r="E51" s="326"/>
      <c r="F51" s="316"/>
      <c r="G51" s="327"/>
      <c r="H51" s="328"/>
      <c r="I51" s="316"/>
      <c r="J51" s="316"/>
      <c r="K51" s="316"/>
      <c r="L51" s="316"/>
      <c r="M51" s="316"/>
      <c r="N51" s="316"/>
      <c r="O51" s="316"/>
      <c r="P51" s="316"/>
      <c r="Q51" s="316"/>
      <c r="R51" s="316"/>
      <c r="S51" s="316"/>
      <c r="T51" s="316"/>
      <c r="U51" s="316"/>
      <c r="V51" s="316"/>
      <c r="W51" s="316"/>
      <c r="X51" s="316"/>
      <c r="Y51" s="316"/>
      <c r="Z51" s="316"/>
      <c r="AA51" s="316"/>
      <c r="AB51" s="316"/>
      <c r="AC51" s="316"/>
    </row>
    <row r="52" spans="1:29" ht="22.5" customHeight="1" x14ac:dyDescent="0.25">
      <c r="A52" s="316"/>
      <c r="B52" s="316"/>
      <c r="C52" s="316"/>
      <c r="D52" s="325" t="s">
        <v>418</v>
      </c>
      <c r="E52" s="326"/>
      <c r="F52" s="316"/>
      <c r="G52" s="327"/>
      <c r="H52" s="328"/>
      <c r="I52" s="316"/>
      <c r="J52" s="316"/>
      <c r="K52" s="316"/>
      <c r="L52" s="316"/>
      <c r="M52" s="316"/>
      <c r="N52" s="316"/>
      <c r="O52" s="316"/>
      <c r="P52" s="316"/>
      <c r="Q52" s="316"/>
      <c r="R52" s="316"/>
      <c r="S52" s="316"/>
      <c r="T52" s="316"/>
      <c r="U52" s="316"/>
      <c r="V52" s="316"/>
      <c r="W52" s="316"/>
      <c r="X52" s="316"/>
      <c r="Y52" s="316"/>
      <c r="Z52" s="316"/>
      <c r="AA52" s="316"/>
      <c r="AB52" s="316"/>
      <c r="AC52" s="316"/>
    </row>
    <row r="53" spans="1:29" ht="22.5" customHeight="1" x14ac:dyDescent="0.25">
      <c r="A53" s="316"/>
      <c r="B53" s="316"/>
      <c r="C53" s="316"/>
      <c r="D53" s="325" t="s">
        <v>419</v>
      </c>
      <c r="E53" s="326"/>
      <c r="F53" s="316"/>
      <c r="G53" s="327"/>
      <c r="H53" s="328"/>
      <c r="I53" s="316"/>
      <c r="J53" s="316"/>
      <c r="K53" s="316"/>
      <c r="L53" s="316"/>
      <c r="M53" s="316"/>
      <c r="N53" s="316"/>
      <c r="O53" s="316"/>
      <c r="P53" s="316"/>
      <c r="Q53" s="316"/>
      <c r="R53" s="316"/>
      <c r="S53" s="316"/>
      <c r="T53" s="316"/>
      <c r="U53" s="316"/>
      <c r="V53" s="316"/>
      <c r="W53" s="316"/>
      <c r="X53" s="316"/>
      <c r="Y53" s="316"/>
      <c r="Z53" s="316"/>
      <c r="AA53" s="316"/>
      <c r="AB53" s="316"/>
      <c r="AC53" s="316"/>
    </row>
    <row r="54" spans="1:29" ht="22.5" customHeight="1" x14ac:dyDescent="0.25">
      <c r="A54" s="316"/>
      <c r="B54" s="316"/>
      <c r="C54" s="316"/>
      <c r="D54" s="325" t="s">
        <v>420</v>
      </c>
      <c r="E54" s="326"/>
      <c r="F54" s="316"/>
      <c r="G54" s="327"/>
      <c r="H54" s="328"/>
      <c r="I54" s="316"/>
      <c r="J54" s="316"/>
      <c r="K54" s="316"/>
      <c r="L54" s="316"/>
      <c r="M54" s="316"/>
      <c r="N54" s="316"/>
      <c r="O54" s="316"/>
      <c r="P54" s="316"/>
      <c r="Q54" s="316"/>
      <c r="R54" s="316"/>
      <c r="S54" s="316"/>
      <c r="T54" s="316"/>
      <c r="U54" s="316"/>
      <c r="V54" s="316"/>
      <c r="W54" s="316"/>
      <c r="X54" s="316"/>
      <c r="Y54" s="316"/>
      <c r="Z54" s="316"/>
      <c r="AA54" s="316"/>
      <c r="AB54" s="316"/>
      <c r="AC54" s="316"/>
    </row>
    <row r="55" spans="1:29" ht="22.5" customHeight="1" x14ac:dyDescent="0.25">
      <c r="A55" s="316"/>
      <c r="B55" s="316"/>
      <c r="C55" s="316"/>
      <c r="D55" s="325" t="s">
        <v>421</v>
      </c>
      <c r="E55" s="326"/>
      <c r="F55" s="316"/>
      <c r="G55" s="327"/>
      <c r="H55" s="328"/>
      <c r="I55" s="316"/>
      <c r="J55" s="316"/>
      <c r="K55" s="316"/>
      <c r="L55" s="316"/>
      <c r="M55" s="316"/>
      <c r="N55" s="316"/>
      <c r="O55" s="316"/>
      <c r="P55" s="316"/>
      <c r="Q55" s="316"/>
      <c r="R55" s="316"/>
      <c r="S55" s="316"/>
      <c r="T55" s="316"/>
      <c r="U55" s="316"/>
      <c r="V55" s="316"/>
      <c r="W55" s="316"/>
      <c r="X55" s="316"/>
      <c r="Y55" s="316"/>
      <c r="Z55" s="316"/>
      <c r="AA55" s="316"/>
      <c r="AB55" s="316"/>
      <c r="AC55" s="316"/>
    </row>
    <row r="56" spans="1:29" ht="22.5" customHeight="1" x14ac:dyDescent="0.25">
      <c r="A56" s="316"/>
      <c r="B56" s="316"/>
      <c r="C56" s="316"/>
      <c r="D56" s="325" t="s">
        <v>422</v>
      </c>
      <c r="E56" s="326"/>
      <c r="F56" s="316"/>
      <c r="G56" s="327"/>
      <c r="H56" s="328"/>
      <c r="I56" s="316"/>
      <c r="J56" s="316"/>
      <c r="K56" s="316"/>
      <c r="L56" s="316"/>
      <c r="M56" s="316"/>
      <c r="N56" s="316"/>
      <c r="O56" s="316"/>
      <c r="P56" s="316"/>
      <c r="Q56" s="316"/>
      <c r="R56" s="316"/>
      <c r="S56" s="316"/>
      <c r="T56" s="316"/>
      <c r="U56" s="316"/>
      <c r="V56" s="316"/>
      <c r="W56" s="316"/>
      <c r="X56" s="316"/>
      <c r="Y56" s="316"/>
      <c r="Z56" s="316"/>
      <c r="AA56" s="316"/>
      <c r="AB56" s="316"/>
      <c r="AC56" s="316"/>
    </row>
    <row r="57" spans="1:29" ht="22.5" customHeight="1" x14ac:dyDescent="0.25">
      <c r="A57" s="316"/>
      <c r="B57" s="316"/>
      <c r="C57" s="316"/>
      <c r="D57" s="325" t="s">
        <v>423</v>
      </c>
      <c r="E57" s="326"/>
      <c r="F57" s="316"/>
      <c r="G57" s="327"/>
      <c r="H57" s="328"/>
      <c r="I57" s="316"/>
      <c r="J57" s="316"/>
      <c r="K57" s="316"/>
      <c r="L57" s="316"/>
      <c r="M57" s="316"/>
      <c r="N57" s="316"/>
      <c r="O57" s="316"/>
      <c r="P57" s="316"/>
      <c r="Q57" s="316"/>
      <c r="R57" s="316"/>
      <c r="S57" s="316"/>
      <c r="T57" s="316"/>
      <c r="U57" s="316"/>
      <c r="V57" s="316"/>
      <c r="W57" s="316"/>
      <c r="X57" s="316"/>
      <c r="Y57" s="316"/>
      <c r="Z57" s="316"/>
      <c r="AA57" s="316"/>
      <c r="AB57" s="316"/>
      <c r="AC57" s="316"/>
    </row>
    <row r="58" spans="1:29" ht="22.5" customHeight="1" x14ac:dyDescent="0.25">
      <c r="A58" s="316"/>
      <c r="B58" s="316"/>
      <c r="C58" s="316"/>
      <c r="D58" s="325" t="s">
        <v>424</v>
      </c>
      <c r="E58" s="326"/>
      <c r="F58" s="316"/>
      <c r="G58" s="327"/>
      <c r="H58" s="328"/>
      <c r="I58" s="316"/>
      <c r="J58" s="316"/>
      <c r="K58" s="316"/>
      <c r="L58" s="316"/>
      <c r="M58" s="316"/>
      <c r="N58" s="316"/>
      <c r="O58" s="316"/>
      <c r="P58" s="316"/>
      <c r="Q58" s="316"/>
      <c r="R58" s="316"/>
      <c r="S58" s="316"/>
      <c r="T58" s="316"/>
      <c r="U58" s="316"/>
      <c r="V58" s="316"/>
      <c r="W58" s="316"/>
      <c r="X58" s="316"/>
      <c r="Y58" s="316"/>
      <c r="Z58" s="316"/>
      <c r="AA58" s="316"/>
      <c r="AB58" s="316"/>
      <c r="AC58" s="316"/>
    </row>
    <row r="59" spans="1:29" ht="22.5" customHeight="1" x14ac:dyDescent="0.25">
      <c r="A59" s="316"/>
      <c r="B59" s="316"/>
      <c r="C59" s="316"/>
      <c r="D59" s="325" t="s">
        <v>425</v>
      </c>
      <c r="E59" s="326"/>
      <c r="F59" s="316"/>
      <c r="G59" s="327"/>
      <c r="H59" s="328"/>
      <c r="I59" s="316"/>
      <c r="J59" s="316"/>
      <c r="K59" s="316"/>
      <c r="L59" s="316"/>
      <c r="M59" s="316"/>
      <c r="N59" s="316"/>
      <c r="O59" s="316"/>
      <c r="P59" s="316"/>
      <c r="Q59" s="316"/>
      <c r="R59" s="316"/>
      <c r="S59" s="316"/>
      <c r="T59" s="316"/>
      <c r="U59" s="316"/>
      <c r="V59" s="316"/>
      <c r="W59" s="316"/>
      <c r="X59" s="316"/>
      <c r="Y59" s="316"/>
      <c r="Z59" s="316"/>
      <c r="AA59" s="316"/>
      <c r="AB59" s="316"/>
      <c r="AC59" s="316"/>
    </row>
    <row r="60" spans="1:29" ht="22.5" customHeight="1" x14ac:dyDescent="0.25">
      <c r="A60" s="316"/>
      <c r="B60" s="316"/>
      <c r="C60" s="316"/>
      <c r="D60" s="325" t="s">
        <v>426</v>
      </c>
      <c r="E60" s="326"/>
      <c r="F60" s="316"/>
      <c r="G60" s="327"/>
      <c r="H60" s="328"/>
      <c r="I60" s="316"/>
      <c r="J60" s="316"/>
      <c r="K60" s="316"/>
      <c r="L60" s="316"/>
      <c r="M60" s="316"/>
      <c r="N60" s="316"/>
      <c r="O60" s="316"/>
      <c r="P60" s="316"/>
      <c r="Q60" s="316"/>
      <c r="R60" s="316"/>
      <c r="S60" s="316"/>
      <c r="T60" s="316"/>
      <c r="U60" s="316"/>
      <c r="V60" s="316"/>
      <c r="W60" s="316"/>
      <c r="X60" s="316"/>
      <c r="Y60" s="316"/>
      <c r="Z60" s="316"/>
      <c r="AA60" s="316"/>
      <c r="AB60" s="316"/>
      <c r="AC60" s="316"/>
    </row>
    <row r="61" spans="1:29" ht="22.5" customHeight="1" x14ac:dyDescent="0.25">
      <c r="A61" s="316"/>
      <c r="B61" s="316"/>
      <c r="C61" s="316"/>
      <c r="D61" s="325" t="s">
        <v>427</v>
      </c>
      <c r="E61" s="326"/>
      <c r="F61" s="316"/>
      <c r="G61" s="327"/>
      <c r="H61" s="328"/>
      <c r="I61" s="316"/>
      <c r="J61" s="316"/>
      <c r="K61" s="316"/>
      <c r="L61" s="316"/>
      <c r="M61" s="316"/>
      <c r="N61" s="316"/>
      <c r="O61" s="316"/>
      <c r="P61" s="316"/>
      <c r="Q61" s="316"/>
      <c r="R61" s="316"/>
      <c r="S61" s="316"/>
      <c r="T61" s="316"/>
      <c r="U61" s="316"/>
      <c r="V61" s="316"/>
      <c r="W61" s="316"/>
      <c r="X61" s="316"/>
      <c r="Y61" s="316"/>
      <c r="Z61" s="316"/>
      <c r="AA61" s="316"/>
      <c r="AB61" s="316"/>
      <c r="AC61" s="316"/>
    </row>
    <row r="62" spans="1:29" ht="22.5" customHeight="1" x14ac:dyDescent="0.25">
      <c r="A62" s="316"/>
      <c r="B62" s="316"/>
      <c r="C62" s="316"/>
      <c r="D62" s="325" t="s">
        <v>428</v>
      </c>
      <c r="E62" s="326"/>
      <c r="F62" s="316"/>
      <c r="G62" s="327"/>
      <c r="H62" s="328"/>
      <c r="I62" s="316"/>
      <c r="J62" s="316"/>
      <c r="K62" s="316"/>
      <c r="L62" s="316"/>
      <c r="M62" s="316"/>
      <c r="N62" s="316"/>
      <c r="O62" s="316"/>
      <c r="P62" s="316"/>
      <c r="Q62" s="316"/>
      <c r="R62" s="316"/>
      <c r="S62" s="316"/>
      <c r="T62" s="316"/>
      <c r="U62" s="316"/>
      <c r="V62" s="316"/>
      <c r="W62" s="316"/>
      <c r="X62" s="316"/>
      <c r="Y62" s="316"/>
      <c r="Z62" s="316"/>
      <c r="AA62" s="316"/>
      <c r="AB62" s="316"/>
      <c r="AC62" s="316"/>
    </row>
    <row r="63" spans="1:29" ht="22.5" customHeight="1" x14ac:dyDescent="0.25">
      <c r="A63" s="316"/>
      <c r="B63" s="316"/>
      <c r="C63" s="316"/>
      <c r="D63" s="325" t="s">
        <v>429</v>
      </c>
      <c r="E63" s="326"/>
      <c r="F63" s="316"/>
      <c r="G63" s="327"/>
      <c r="H63" s="328"/>
      <c r="I63" s="316"/>
      <c r="J63" s="316"/>
      <c r="K63" s="316"/>
      <c r="L63" s="316"/>
      <c r="M63" s="316"/>
      <c r="N63" s="316"/>
      <c r="O63" s="316"/>
      <c r="P63" s="316"/>
      <c r="Q63" s="316"/>
      <c r="R63" s="316"/>
      <c r="S63" s="316"/>
      <c r="T63" s="316"/>
      <c r="U63" s="316"/>
      <c r="V63" s="316"/>
      <c r="W63" s="316"/>
      <c r="X63" s="316"/>
      <c r="Y63" s="316"/>
      <c r="Z63" s="316"/>
      <c r="AA63" s="316"/>
      <c r="AB63" s="316"/>
      <c r="AC63" s="316"/>
    </row>
    <row r="64" spans="1:29" ht="22.5" customHeight="1" x14ac:dyDescent="0.25">
      <c r="A64" s="316"/>
      <c r="B64" s="316"/>
      <c r="C64" s="316"/>
      <c r="D64" s="325" t="s">
        <v>430</v>
      </c>
      <c r="E64" s="326"/>
      <c r="F64" s="316"/>
      <c r="G64" s="327"/>
      <c r="H64" s="328"/>
      <c r="I64" s="316"/>
      <c r="J64" s="316"/>
      <c r="K64" s="316"/>
      <c r="L64" s="316"/>
      <c r="M64" s="316"/>
      <c r="N64" s="316"/>
      <c r="O64" s="316"/>
      <c r="P64" s="316"/>
      <c r="Q64" s="316"/>
      <c r="R64" s="316"/>
      <c r="S64" s="316"/>
      <c r="T64" s="316"/>
      <c r="U64" s="316"/>
      <c r="V64" s="316"/>
      <c r="W64" s="316"/>
      <c r="X64" s="316"/>
      <c r="Y64" s="316"/>
      <c r="Z64" s="316"/>
      <c r="AA64" s="316"/>
      <c r="AB64" s="316"/>
      <c r="AC64" s="316"/>
    </row>
    <row r="65" spans="1:29" ht="22.5" customHeight="1" x14ac:dyDescent="0.25">
      <c r="A65" s="316"/>
      <c r="B65" s="316"/>
      <c r="C65" s="316"/>
      <c r="D65" s="331" t="s">
        <v>431</v>
      </c>
      <c r="E65" s="332"/>
      <c r="F65" s="316"/>
      <c r="G65" s="329"/>
      <c r="H65" s="330"/>
      <c r="I65" s="316"/>
      <c r="J65" s="316"/>
      <c r="K65" s="316"/>
      <c r="L65" s="316"/>
      <c r="M65" s="316"/>
      <c r="N65" s="316"/>
      <c r="O65" s="316"/>
      <c r="P65" s="316"/>
      <c r="Q65" s="316"/>
      <c r="R65" s="316"/>
      <c r="S65" s="316"/>
      <c r="T65" s="316"/>
      <c r="U65" s="316"/>
      <c r="V65" s="316"/>
      <c r="W65" s="316"/>
      <c r="X65" s="316"/>
      <c r="Y65" s="316"/>
      <c r="Z65" s="316"/>
      <c r="AA65" s="316"/>
      <c r="AB65" s="316"/>
      <c r="AC65" s="316"/>
    </row>
    <row r="66" spans="1:29" ht="22.5" customHeight="1" x14ac:dyDescent="0.25">
      <c r="A66" s="316"/>
      <c r="B66" s="316"/>
      <c r="C66" s="316"/>
      <c r="D66" s="321" t="s">
        <v>432</v>
      </c>
      <c r="E66" s="322"/>
      <c r="F66" s="316"/>
      <c r="G66" s="323" t="s">
        <v>433</v>
      </c>
      <c r="H66" s="324"/>
      <c r="I66" s="316"/>
      <c r="J66" s="316"/>
      <c r="K66" s="316"/>
      <c r="L66" s="316"/>
      <c r="M66" s="316"/>
      <c r="N66" s="316"/>
      <c r="O66" s="316"/>
      <c r="P66" s="316"/>
      <c r="Q66" s="316"/>
      <c r="R66" s="316"/>
      <c r="S66" s="316"/>
      <c r="T66" s="316"/>
      <c r="U66" s="316"/>
      <c r="V66" s="316"/>
      <c r="W66" s="316"/>
      <c r="X66" s="316"/>
      <c r="Y66" s="316"/>
      <c r="Z66" s="316"/>
      <c r="AA66" s="316"/>
      <c r="AB66" s="316"/>
      <c r="AC66" s="316"/>
    </row>
    <row r="67" spans="1:29" ht="22.5" customHeight="1" x14ac:dyDescent="0.25">
      <c r="A67" s="316"/>
      <c r="B67" s="316"/>
      <c r="C67" s="316"/>
      <c r="D67" s="325" t="s">
        <v>434</v>
      </c>
      <c r="E67" s="326"/>
      <c r="F67" s="316"/>
      <c r="G67" s="327"/>
      <c r="H67" s="328"/>
      <c r="I67" s="316"/>
      <c r="J67" s="316"/>
      <c r="K67" s="316"/>
      <c r="L67" s="316"/>
      <c r="M67" s="316"/>
      <c r="N67" s="316"/>
      <c r="O67" s="316"/>
      <c r="P67" s="316"/>
      <c r="Q67" s="316"/>
      <c r="R67" s="316"/>
      <c r="S67" s="316"/>
      <c r="T67" s="316"/>
      <c r="U67" s="316"/>
      <c r="V67" s="316"/>
      <c r="W67" s="316"/>
      <c r="X67" s="316"/>
      <c r="Y67" s="316"/>
      <c r="Z67" s="316"/>
      <c r="AA67" s="316"/>
      <c r="AB67" s="316"/>
      <c r="AC67" s="316"/>
    </row>
    <row r="68" spans="1:29" ht="22.5" customHeight="1" x14ac:dyDescent="0.25">
      <c r="A68" s="316"/>
      <c r="B68" s="316"/>
      <c r="C68" s="316"/>
      <c r="D68" s="325" t="s">
        <v>435</v>
      </c>
      <c r="E68" s="326"/>
      <c r="F68" s="316"/>
      <c r="G68" s="327"/>
      <c r="H68" s="328"/>
      <c r="I68" s="316"/>
      <c r="J68" s="316"/>
      <c r="K68" s="316"/>
      <c r="L68" s="316"/>
      <c r="M68" s="316"/>
      <c r="N68" s="316"/>
      <c r="O68" s="316"/>
      <c r="P68" s="316"/>
      <c r="Q68" s="316"/>
      <c r="R68" s="316"/>
      <c r="S68" s="316"/>
      <c r="T68" s="316"/>
      <c r="U68" s="316"/>
      <c r="V68" s="316"/>
      <c r="W68" s="316"/>
      <c r="X68" s="316"/>
      <c r="Y68" s="316"/>
      <c r="Z68" s="316"/>
      <c r="AA68" s="316"/>
      <c r="AB68" s="316"/>
      <c r="AC68" s="316"/>
    </row>
    <row r="69" spans="1:29" ht="22.5" customHeight="1" x14ac:dyDescent="0.25">
      <c r="A69" s="316"/>
      <c r="B69" s="316"/>
      <c r="C69" s="316"/>
      <c r="D69" s="325" t="s">
        <v>436</v>
      </c>
      <c r="E69" s="326"/>
      <c r="F69" s="316"/>
      <c r="G69" s="327"/>
      <c r="H69" s="328"/>
      <c r="I69" s="316"/>
      <c r="J69" s="316"/>
      <c r="K69" s="316"/>
      <c r="L69" s="316"/>
      <c r="M69" s="316"/>
      <c r="N69" s="316"/>
      <c r="O69" s="316"/>
      <c r="P69" s="316"/>
      <c r="Q69" s="316"/>
      <c r="R69" s="316"/>
      <c r="S69" s="316"/>
      <c r="T69" s="316"/>
      <c r="U69" s="316"/>
      <c r="V69" s="316"/>
      <c r="W69" s="316"/>
      <c r="X69" s="316"/>
      <c r="Y69" s="316"/>
      <c r="Z69" s="316"/>
      <c r="AA69" s="316"/>
      <c r="AB69" s="316"/>
      <c r="AC69" s="316"/>
    </row>
    <row r="70" spans="1:29" ht="22.5" customHeight="1" x14ac:dyDescent="0.25">
      <c r="A70" s="316"/>
      <c r="B70" s="316"/>
      <c r="C70" s="316"/>
      <c r="D70" s="325" t="s">
        <v>437</v>
      </c>
      <c r="E70" s="326"/>
      <c r="F70" s="316"/>
      <c r="G70" s="327"/>
      <c r="H70" s="328"/>
      <c r="I70" s="316"/>
      <c r="J70" s="316"/>
      <c r="K70" s="316"/>
      <c r="L70" s="316"/>
      <c r="M70" s="316"/>
      <c r="N70" s="316"/>
      <c r="O70" s="316"/>
      <c r="P70" s="316"/>
      <c r="Q70" s="316"/>
      <c r="R70" s="316"/>
      <c r="S70" s="316"/>
      <c r="T70" s="316"/>
      <c r="U70" s="316"/>
      <c r="V70" s="316"/>
      <c r="W70" s="316"/>
      <c r="X70" s="316"/>
      <c r="Y70" s="316"/>
      <c r="Z70" s="316"/>
      <c r="AA70" s="316"/>
      <c r="AB70" s="316"/>
      <c r="AC70" s="316"/>
    </row>
    <row r="71" spans="1:29" ht="22.5" customHeight="1" x14ac:dyDescent="0.25">
      <c r="A71" s="316"/>
      <c r="B71" s="316"/>
      <c r="C71" s="316"/>
      <c r="D71" s="331" t="s">
        <v>438</v>
      </c>
      <c r="E71" s="332"/>
      <c r="F71" s="316"/>
      <c r="G71" s="329"/>
      <c r="H71" s="330"/>
      <c r="I71" s="316"/>
      <c r="J71" s="316"/>
      <c r="K71" s="316"/>
      <c r="L71" s="316"/>
      <c r="M71" s="316"/>
      <c r="N71" s="316"/>
      <c r="O71" s="316"/>
      <c r="P71" s="316"/>
      <c r="Q71" s="316"/>
      <c r="R71" s="316"/>
      <c r="S71" s="316"/>
      <c r="T71" s="316"/>
      <c r="U71" s="316"/>
      <c r="V71" s="316"/>
      <c r="W71" s="316"/>
      <c r="X71" s="316"/>
      <c r="Y71" s="316"/>
      <c r="Z71" s="316"/>
      <c r="AA71" s="316"/>
      <c r="AB71" s="316"/>
      <c r="AC71" s="316"/>
    </row>
    <row r="72" spans="1:29" ht="22.5" customHeight="1" x14ac:dyDescent="0.25">
      <c r="A72" s="316"/>
      <c r="B72" s="316"/>
      <c r="C72" s="316"/>
      <c r="D72" s="321" t="s">
        <v>439</v>
      </c>
      <c r="E72" s="322"/>
      <c r="F72" s="316"/>
      <c r="G72" s="323" t="s">
        <v>38</v>
      </c>
      <c r="H72" s="324"/>
      <c r="I72" s="316"/>
      <c r="J72" s="316"/>
      <c r="K72" s="316"/>
      <c r="L72" s="316"/>
      <c r="M72" s="316"/>
      <c r="N72" s="316"/>
      <c r="O72" s="316"/>
      <c r="P72" s="316"/>
      <c r="Q72" s="316"/>
      <c r="R72" s="316"/>
      <c r="S72" s="316"/>
      <c r="T72" s="316"/>
      <c r="U72" s="316"/>
      <c r="V72" s="316"/>
      <c r="W72" s="316"/>
      <c r="X72" s="316"/>
      <c r="Y72" s="316"/>
      <c r="Z72" s="316"/>
      <c r="AA72" s="316"/>
      <c r="AB72" s="316"/>
      <c r="AC72" s="316"/>
    </row>
    <row r="73" spans="1:29" ht="22.5" customHeight="1" x14ac:dyDescent="0.25">
      <c r="A73" s="316"/>
      <c r="B73" s="316"/>
      <c r="C73" s="316"/>
      <c r="D73" s="325" t="s">
        <v>440</v>
      </c>
      <c r="E73" s="326"/>
      <c r="F73" s="316"/>
      <c r="G73" s="327"/>
      <c r="H73" s="328"/>
      <c r="I73" s="316"/>
      <c r="J73" s="316"/>
      <c r="K73" s="316"/>
      <c r="L73" s="316"/>
      <c r="M73" s="316"/>
      <c r="N73" s="316"/>
      <c r="O73" s="316"/>
      <c r="P73" s="316"/>
      <c r="Q73" s="316"/>
      <c r="R73" s="316"/>
      <c r="S73" s="316"/>
      <c r="T73" s="316"/>
      <c r="U73" s="316"/>
      <c r="V73" s="316"/>
      <c r="W73" s="316"/>
      <c r="X73" s="316"/>
      <c r="Y73" s="316"/>
      <c r="Z73" s="316"/>
      <c r="AA73" s="316"/>
      <c r="AB73" s="316"/>
      <c r="AC73" s="316"/>
    </row>
    <row r="74" spans="1:29" ht="22.5" customHeight="1" x14ac:dyDescent="0.25">
      <c r="A74" s="316"/>
      <c r="B74" s="316"/>
      <c r="C74" s="316"/>
      <c r="D74" s="325" t="s">
        <v>441</v>
      </c>
      <c r="E74" s="326"/>
      <c r="F74" s="316"/>
      <c r="G74" s="327"/>
      <c r="H74" s="328"/>
      <c r="I74" s="316"/>
      <c r="J74" s="316"/>
      <c r="K74" s="316"/>
      <c r="L74" s="316"/>
      <c r="M74" s="316"/>
      <c r="N74" s="316"/>
      <c r="O74" s="316"/>
      <c r="P74" s="316"/>
      <c r="Q74" s="316"/>
      <c r="R74" s="316"/>
      <c r="S74" s="316"/>
      <c r="T74" s="316"/>
      <c r="U74" s="316"/>
      <c r="V74" s="316"/>
      <c r="W74" s="316"/>
      <c r="X74" s="316"/>
      <c r="Y74" s="316"/>
      <c r="Z74" s="316"/>
      <c r="AA74" s="316"/>
      <c r="AB74" s="316"/>
      <c r="AC74" s="316"/>
    </row>
    <row r="75" spans="1:29" ht="22.5" customHeight="1" x14ac:dyDescent="0.25">
      <c r="A75" s="316"/>
      <c r="B75" s="316"/>
      <c r="C75" s="316"/>
      <c r="D75" s="325" t="s">
        <v>442</v>
      </c>
      <c r="E75" s="326"/>
      <c r="F75" s="316"/>
      <c r="G75" s="327"/>
      <c r="H75" s="328"/>
      <c r="I75" s="316"/>
      <c r="J75" s="316"/>
      <c r="K75" s="316"/>
      <c r="L75" s="316"/>
      <c r="M75" s="316"/>
      <c r="N75" s="316"/>
      <c r="O75" s="316"/>
      <c r="P75" s="316"/>
      <c r="Q75" s="316"/>
      <c r="R75" s="316"/>
      <c r="S75" s="316"/>
      <c r="T75" s="316"/>
      <c r="U75" s="316"/>
      <c r="V75" s="316"/>
      <c r="W75" s="316"/>
      <c r="X75" s="316"/>
      <c r="Y75" s="316"/>
      <c r="Z75" s="316"/>
      <c r="AA75" s="316"/>
      <c r="AB75" s="316"/>
      <c r="AC75" s="316"/>
    </row>
    <row r="76" spans="1:29" ht="22.5" customHeight="1" x14ac:dyDescent="0.25">
      <c r="A76" s="316"/>
      <c r="B76" s="316"/>
      <c r="C76" s="316"/>
      <c r="D76" s="325" t="s">
        <v>443</v>
      </c>
      <c r="E76" s="326"/>
      <c r="F76" s="316"/>
      <c r="G76" s="327"/>
      <c r="H76" s="328"/>
      <c r="I76" s="316"/>
      <c r="J76" s="316"/>
      <c r="K76" s="316"/>
      <c r="L76" s="316"/>
      <c r="M76" s="316"/>
      <c r="N76" s="316"/>
      <c r="O76" s="316"/>
      <c r="P76" s="316"/>
      <c r="Q76" s="316"/>
      <c r="R76" s="316"/>
      <c r="S76" s="316"/>
      <c r="T76" s="316"/>
      <c r="U76" s="316"/>
      <c r="V76" s="316"/>
      <c r="W76" s="316"/>
      <c r="X76" s="316"/>
      <c r="Y76" s="316"/>
      <c r="Z76" s="316"/>
      <c r="AA76" s="316"/>
      <c r="AB76" s="316"/>
      <c r="AC76" s="316"/>
    </row>
    <row r="77" spans="1:29" ht="22.5" customHeight="1" x14ac:dyDescent="0.25">
      <c r="A77" s="316"/>
      <c r="B77" s="316"/>
      <c r="C77" s="316"/>
      <c r="D77" s="325" t="s">
        <v>444</v>
      </c>
      <c r="E77" s="326"/>
      <c r="F77" s="316"/>
      <c r="G77" s="327"/>
      <c r="H77" s="328"/>
      <c r="I77" s="316"/>
      <c r="J77" s="316"/>
      <c r="K77" s="316"/>
      <c r="L77" s="316"/>
      <c r="M77" s="316"/>
      <c r="N77" s="316"/>
      <c r="O77" s="316"/>
      <c r="P77" s="316"/>
      <c r="Q77" s="316"/>
      <c r="R77" s="316"/>
      <c r="S77" s="316"/>
      <c r="T77" s="316"/>
      <c r="U77" s="316"/>
      <c r="V77" s="316"/>
      <c r="W77" s="316"/>
      <c r="X77" s="316"/>
      <c r="Y77" s="316"/>
      <c r="Z77" s="316"/>
      <c r="AA77" s="316"/>
      <c r="AB77" s="316"/>
      <c r="AC77" s="316"/>
    </row>
    <row r="78" spans="1:29" ht="22.5" customHeight="1" x14ac:dyDescent="0.25">
      <c r="A78" s="316"/>
      <c r="B78" s="316"/>
      <c r="C78" s="316"/>
      <c r="D78" s="325" t="s">
        <v>445</v>
      </c>
      <c r="E78" s="326"/>
      <c r="F78" s="316"/>
      <c r="G78" s="327"/>
      <c r="H78" s="328"/>
      <c r="I78" s="316"/>
      <c r="J78" s="316"/>
      <c r="K78" s="316"/>
      <c r="L78" s="316"/>
      <c r="M78" s="316"/>
      <c r="N78" s="316"/>
      <c r="O78" s="316"/>
      <c r="P78" s="316"/>
      <c r="Q78" s="316"/>
      <c r="R78" s="316"/>
      <c r="S78" s="316"/>
      <c r="T78" s="316"/>
      <c r="U78" s="316"/>
      <c r="V78" s="316"/>
      <c r="W78" s="316"/>
      <c r="X78" s="316"/>
      <c r="Y78" s="316"/>
      <c r="Z78" s="316"/>
      <c r="AA78" s="316"/>
      <c r="AB78" s="316"/>
      <c r="AC78" s="316"/>
    </row>
    <row r="79" spans="1:29" ht="22.5" customHeight="1" x14ac:dyDescent="0.25">
      <c r="A79" s="316"/>
      <c r="B79" s="316"/>
      <c r="C79" s="316"/>
      <c r="D79" s="331" t="s">
        <v>446</v>
      </c>
      <c r="E79" s="332"/>
      <c r="F79" s="316"/>
      <c r="G79" s="329"/>
      <c r="H79" s="330"/>
      <c r="I79" s="316"/>
      <c r="J79" s="316"/>
      <c r="K79" s="316"/>
      <c r="L79" s="316"/>
      <c r="M79" s="316"/>
      <c r="N79" s="316"/>
      <c r="O79" s="316"/>
      <c r="P79" s="316"/>
      <c r="Q79" s="316"/>
      <c r="R79" s="316"/>
      <c r="S79" s="316"/>
      <c r="T79" s="316"/>
      <c r="U79" s="316"/>
      <c r="V79" s="316"/>
      <c r="W79" s="316"/>
      <c r="X79" s="316"/>
      <c r="Y79" s="316"/>
      <c r="Z79" s="316"/>
      <c r="AA79" s="316"/>
      <c r="AB79" s="316"/>
      <c r="AC79" s="316"/>
    </row>
    <row r="80" spans="1:29" ht="22.5" customHeight="1" x14ac:dyDescent="0.25">
      <c r="A80" s="316"/>
      <c r="B80" s="316"/>
      <c r="C80" s="316"/>
      <c r="D80" s="321" t="s">
        <v>447</v>
      </c>
      <c r="E80" s="322"/>
      <c r="F80" s="316"/>
      <c r="G80" s="323" t="s">
        <v>448</v>
      </c>
      <c r="H80" s="324"/>
      <c r="I80" s="316"/>
      <c r="J80" s="316"/>
      <c r="K80" s="316"/>
      <c r="L80" s="316"/>
      <c r="M80" s="316"/>
      <c r="N80" s="316"/>
      <c r="O80" s="316"/>
      <c r="P80" s="316"/>
      <c r="Q80" s="316"/>
      <c r="R80" s="316"/>
      <c r="S80" s="316"/>
      <c r="T80" s="316"/>
      <c r="U80" s="316"/>
      <c r="V80" s="316"/>
      <c r="W80" s="316"/>
      <c r="X80" s="316"/>
      <c r="Y80" s="316"/>
      <c r="Z80" s="316"/>
      <c r="AA80" s="316"/>
      <c r="AB80" s="316"/>
      <c r="AC80" s="316"/>
    </row>
    <row r="81" spans="1:29" ht="22.5" customHeight="1" x14ac:dyDescent="0.25">
      <c r="A81" s="316"/>
      <c r="B81" s="316"/>
      <c r="C81" s="316"/>
      <c r="D81" s="325" t="s">
        <v>449</v>
      </c>
      <c r="E81" s="326"/>
      <c r="F81" s="316"/>
      <c r="G81" s="327"/>
      <c r="H81" s="328"/>
      <c r="I81" s="316"/>
      <c r="J81" s="316"/>
      <c r="K81" s="316"/>
      <c r="L81" s="316"/>
      <c r="M81" s="316"/>
      <c r="N81" s="316"/>
      <c r="O81" s="316"/>
      <c r="P81" s="316"/>
      <c r="Q81" s="316"/>
      <c r="R81" s="316"/>
      <c r="S81" s="316"/>
      <c r="T81" s="316"/>
      <c r="U81" s="316"/>
      <c r="V81" s="316"/>
      <c r="W81" s="316"/>
      <c r="X81" s="316"/>
      <c r="Y81" s="316"/>
      <c r="Z81" s="316"/>
      <c r="AA81" s="316"/>
      <c r="AB81" s="316"/>
      <c r="AC81" s="316"/>
    </row>
    <row r="82" spans="1:29" ht="22.5" customHeight="1" x14ac:dyDescent="0.25">
      <c r="A82" s="316"/>
      <c r="B82" s="316"/>
      <c r="C82" s="316"/>
      <c r="D82" s="325" t="s">
        <v>450</v>
      </c>
      <c r="E82" s="326"/>
      <c r="F82" s="316"/>
      <c r="G82" s="327"/>
      <c r="H82" s="328"/>
      <c r="I82" s="316"/>
      <c r="J82" s="316"/>
      <c r="K82" s="316"/>
      <c r="L82" s="316"/>
      <c r="M82" s="316"/>
      <c r="N82" s="316"/>
      <c r="O82" s="316"/>
      <c r="P82" s="316"/>
      <c r="Q82" s="316"/>
      <c r="R82" s="316"/>
      <c r="S82" s="316"/>
      <c r="T82" s="316"/>
      <c r="U82" s="316"/>
      <c r="V82" s="316"/>
      <c r="W82" s="316"/>
      <c r="X82" s="316"/>
      <c r="Y82" s="316"/>
      <c r="Z82" s="316"/>
      <c r="AA82" s="316"/>
      <c r="AB82" s="316"/>
      <c r="AC82" s="316"/>
    </row>
    <row r="83" spans="1:29" ht="22.5" customHeight="1" x14ac:dyDescent="0.25">
      <c r="A83" s="316"/>
      <c r="B83" s="316"/>
      <c r="C83" s="316"/>
      <c r="D83" s="325" t="s">
        <v>451</v>
      </c>
      <c r="E83" s="326"/>
      <c r="F83" s="316"/>
      <c r="G83" s="327"/>
      <c r="H83" s="328"/>
      <c r="I83" s="316"/>
      <c r="J83" s="316"/>
      <c r="K83" s="316"/>
      <c r="L83" s="316"/>
      <c r="M83" s="316"/>
      <c r="N83" s="316"/>
      <c r="O83" s="316"/>
      <c r="P83" s="316"/>
      <c r="Q83" s="316"/>
      <c r="R83" s="316"/>
      <c r="S83" s="316"/>
      <c r="T83" s="316"/>
      <c r="U83" s="316"/>
      <c r="V83" s="316"/>
      <c r="W83" s="316"/>
      <c r="X83" s="316"/>
      <c r="Y83" s="316"/>
      <c r="Z83" s="316"/>
      <c r="AA83" s="316"/>
      <c r="AB83" s="316"/>
      <c r="AC83" s="316"/>
    </row>
    <row r="84" spans="1:29" ht="22.5" customHeight="1" x14ac:dyDescent="0.25">
      <c r="A84" s="316"/>
      <c r="B84" s="316"/>
      <c r="C84" s="316"/>
      <c r="D84" s="325" t="s">
        <v>452</v>
      </c>
      <c r="E84" s="326"/>
      <c r="F84" s="316"/>
      <c r="G84" s="327"/>
      <c r="H84" s="328"/>
      <c r="I84" s="316"/>
      <c r="J84" s="316"/>
      <c r="K84" s="316"/>
      <c r="L84" s="316"/>
      <c r="M84" s="316"/>
      <c r="N84" s="316"/>
      <c r="O84" s="316"/>
      <c r="P84" s="316"/>
      <c r="Q84" s="316"/>
      <c r="R84" s="316"/>
      <c r="S84" s="316"/>
      <c r="T84" s="316"/>
      <c r="U84" s="316"/>
      <c r="V84" s="316"/>
      <c r="W84" s="316"/>
      <c r="X84" s="316"/>
      <c r="Y84" s="316"/>
      <c r="Z84" s="316"/>
      <c r="AA84" s="316"/>
      <c r="AB84" s="316"/>
      <c r="AC84" s="316"/>
    </row>
    <row r="85" spans="1:29" ht="22.5" customHeight="1" x14ac:dyDescent="0.25">
      <c r="A85" s="316"/>
      <c r="B85" s="316"/>
      <c r="C85" s="316"/>
      <c r="D85" s="325" t="s">
        <v>453</v>
      </c>
      <c r="E85" s="326"/>
      <c r="F85" s="316"/>
      <c r="G85" s="327"/>
      <c r="H85" s="328"/>
      <c r="I85" s="316"/>
      <c r="J85" s="316"/>
      <c r="K85" s="316"/>
      <c r="L85" s="316"/>
      <c r="M85" s="316"/>
      <c r="N85" s="316"/>
      <c r="O85" s="316"/>
      <c r="P85" s="316"/>
      <c r="Q85" s="316"/>
      <c r="R85" s="316"/>
      <c r="S85" s="316"/>
      <c r="T85" s="316"/>
      <c r="U85" s="316"/>
      <c r="V85" s="316"/>
      <c r="W85" s="316"/>
      <c r="X85" s="316"/>
      <c r="Y85" s="316"/>
      <c r="Z85" s="316"/>
      <c r="AA85" s="316"/>
      <c r="AB85" s="316"/>
      <c r="AC85" s="316"/>
    </row>
    <row r="86" spans="1:29" ht="22.5" customHeight="1" x14ac:dyDescent="0.25">
      <c r="A86" s="316"/>
      <c r="B86" s="316"/>
      <c r="C86" s="316"/>
      <c r="D86" s="331" t="s">
        <v>454</v>
      </c>
      <c r="E86" s="332"/>
      <c r="F86" s="316"/>
      <c r="G86" s="329"/>
      <c r="H86" s="330"/>
      <c r="I86" s="316"/>
      <c r="J86" s="316"/>
      <c r="K86" s="316"/>
      <c r="L86" s="316"/>
      <c r="M86" s="316"/>
      <c r="N86" s="316"/>
      <c r="O86" s="316"/>
      <c r="P86" s="316"/>
      <c r="Q86" s="316"/>
      <c r="R86" s="316"/>
      <c r="S86" s="316"/>
      <c r="T86" s="316"/>
      <c r="U86" s="316"/>
      <c r="V86" s="316"/>
      <c r="W86" s="316"/>
      <c r="X86" s="316"/>
      <c r="Y86" s="316"/>
      <c r="Z86" s="316"/>
      <c r="AA86" s="316"/>
      <c r="AB86" s="316"/>
      <c r="AC86" s="316"/>
    </row>
    <row r="87" spans="1:29" ht="22.5" customHeight="1" x14ac:dyDescent="0.25">
      <c r="A87" s="316"/>
      <c r="B87" s="316"/>
      <c r="C87" s="316"/>
      <c r="D87" s="321" t="s">
        <v>455</v>
      </c>
      <c r="E87" s="322"/>
      <c r="F87" s="316"/>
      <c r="G87" s="323" t="s">
        <v>456</v>
      </c>
      <c r="H87" s="324"/>
      <c r="I87" s="316"/>
      <c r="J87" s="316"/>
      <c r="K87" s="316"/>
      <c r="L87" s="316"/>
      <c r="M87" s="316"/>
      <c r="N87" s="316"/>
      <c r="O87" s="316"/>
      <c r="P87" s="316"/>
      <c r="Q87" s="316"/>
      <c r="R87" s="316"/>
      <c r="S87" s="316"/>
      <c r="T87" s="316"/>
      <c r="U87" s="316"/>
      <c r="V87" s="316"/>
      <c r="W87" s="316"/>
      <c r="X87" s="316"/>
      <c r="Y87" s="316"/>
      <c r="Z87" s="316"/>
      <c r="AA87" s="316"/>
      <c r="AB87" s="316"/>
      <c r="AC87" s="316"/>
    </row>
    <row r="88" spans="1:29" ht="22.5" customHeight="1" x14ac:dyDescent="0.25">
      <c r="A88" s="316"/>
      <c r="B88" s="316"/>
      <c r="C88" s="316"/>
      <c r="D88" s="331" t="s">
        <v>457</v>
      </c>
      <c r="E88" s="332"/>
      <c r="F88" s="316"/>
      <c r="G88" s="329"/>
      <c r="H88" s="330"/>
      <c r="I88" s="316"/>
      <c r="J88" s="316"/>
      <c r="K88" s="316"/>
      <c r="L88" s="316"/>
      <c r="M88" s="316"/>
      <c r="N88" s="316"/>
      <c r="O88" s="316"/>
      <c r="P88" s="316"/>
      <c r="Q88" s="316"/>
      <c r="R88" s="316"/>
      <c r="S88" s="316"/>
      <c r="T88" s="316"/>
      <c r="U88" s="316"/>
      <c r="V88" s="316"/>
      <c r="W88" s="316"/>
      <c r="X88" s="316"/>
      <c r="Y88" s="316"/>
      <c r="Z88" s="316"/>
      <c r="AA88" s="316"/>
      <c r="AB88" s="316"/>
      <c r="AC88" s="316"/>
    </row>
    <row r="89" spans="1:29" ht="22.5" customHeight="1" x14ac:dyDescent="0.25">
      <c r="A89" s="316"/>
      <c r="B89" s="316"/>
      <c r="C89" s="316"/>
      <c r="D89" s="321" t="s">
        <v>458</v>
      </c>
      <c r="E89" s="322"/>
      <c r="F89" s="316"/>
      <c r="G89" s="323" t="s">
        <v>52</v>
      </c>
      <c r="H89" s="324"/>
      <c r="I89" s="316"/>
      <c r="J89" s="316"/>
      <c r="K89" s="316"/>
      <c r="L89" s="316"/>
      <c r="M89" s="316"/>
      <c r="N89" s="316"/>
      <c r="O89" s="316"/>
      <c r="P89" s="316"/>
      <c r="Q89" s="316"/>
      <c r="R89" s="316"/>
      <c r="S89" s="316"/>
      <c r="T89" s="316"/>
      <c r="U89" s="316"/>
      <c r="V89" s="316"/>
      <c r="W89" s="316"/>
      <c r="X89" s="316"/>
      <c r="Y89" s="316"/>
      <c r="Z89" s="316"/>
      <c r="AA89" s="316"/>
      <c r="AB89" s="316"/>
      <c r="AC89" s="316"/>
    </row>
    <row r="90" spans="1:29" ht="22.5" customHeight="1" x14ac:dyDescent="0.25">
      <c r="A90" s="316"/>
      <c r="B90" s="316"/>
      <c r="C90" s="316"/>
      <c r="D90" s="331" t="s">
        <v>459</v>
      </c>
      <c r="E90" s="332"/>
      <c r="F90" s="316"/>
      <c r="G90" s="329"/>
      <c r="H90" s="330"/>
      <c r="I90" s="316"/>
      <c r="J90" s="316"/>
      <c r="K90" s="316"/>
      <c r="L90" s="316"/>
      <c r="M90" s="316"/>
      <c r="N90" s="316"/>
      <c r="O90" s="316"/>
      <c r="P90" s="316"/>
      <c r="Q90" s="316"/>
      <c r="R90" s="316"/>
      <c r="S90" s="316"/>
      <c r="T90" s="316"/>
      <c r="U90" s="316"/>
      <c r="V90" s="316"/>
      <c r="W90" s="316"/>
      <c r="X90" s="316"/>
      <c r="Y90" s="316"/>
      <c r="Z90" s="316"/>
      <c r="AA90" s="316"/>
      <c r="AB90" s="316"/>
      <c r="AC90" s="316"/>
    </row>
    <row r="91" spans="1:29" ht="22.5" customHeight="1" x14ac:dyDescent="0.25">
      <c r="A91" s="316"/>
      <c r="B91" s="316"/>
      <c r="C91" s="316"/>
      <c r="D91" s="321" t="s">
        <v>460</v>
      </c>
      <c r="E91" s="322"/>
      <c r="F91" s="316"/>
      <c r="G91" s="323" t="s">
        <v>461</v>
      </c>
      <c r="H91" s="324"/>
      <c r="I91" s="316"/>
      <c r="J91" s="316"/>
      <c r="K91" s="316"/>
      <c r="L91" s="316"/>
      <c r="M91" s="316"/>
      <c r="N91" s="316"/>
      <c r="O91" s="316"/>
      <c r="P91" s="316"/>
      <c r="Q91" s="316"/>
      <c r="R91" s="316"/>
      <c r="S91" s="316"/>
      <c r="T91" s="316"/>
      <c r="U91" s="316"/>
      <c r="V91" s="316"/>
      <c r="W91" s="316"/>
      <c r="X91" s="316"/>
      <c r="Y91" s="316"/>
      <c r="Z91" s="316"/>
      <c r="AA91" s="316"/>
      <c r="AB91" s="316"/>
      <c r="AC91" s="316"/>
    </row>
    <row r="92" spans="1:29" ht="22.5" customHeight="1" x14ac:dyDescent="0.25">
      <c r="A92" s="316"/>
      <c r="B92" s="316"/>
      <c r="C92" s="316"/>
      <c r="D92" s="325" t="s">
        <v>462</v>
      </c>
      <c r="E92" s="326"/>
      <c r="F92" s="316"/>
      <c r="G92" s="327"/>
      <c r="H92" s="328"/>
      <c r="I92" s="316"/>
      <c r="J92" s="316"/>
      <c r="K92" s="316"/>
      <c r="L92" s="316"/>
      <c r="M92" s="316"/>
      <c r="N92" s="316"/>
      <c r="O92" s="316"/>
      <c r="P92" s="316"/>
      <c r="Q92" s="316"/>
      <c r="R92" s="316"/>
      <c r="S92" s="316"/>
      <c r="T92" s="316"/>
      <c r="U92" s="316"/>
      <c r="V92" s="316"/>
      <c r="W92" s="316"/>
      <c r="X92" s="316"/>
      <c r="Y92" s="316"/>
      <c r="Z92" s="316"/>
      <c r="AA92" s="316"/>
      <c r="AB92" s="316"/>
      <c r="AC92" s="316"/>
    </row>
    <row r="93" spans="1:29" ht="22.5" customHeight="1" x14ac:dyDescent="0.25">
      <c r="A93" s="316"/>
      <c r="B93" s="316"/>
      <c r="C93" s="316"/>
      <c r="D93" s="325" t="s">
        <v>463</v>
      </c>
      <c r="E93" s="326"/>
      <c r="F93" s="316"/>
      <c r="G93" s="327"/>
      <c r="H93" s="328"/>
      <c r="I93" s="316"/>
      <c r="J93" s="316"/>
      <c r="K93" s="316"/>
      <c r="L93" s="316"/>
      <c r="M93" s="316"/>
      <c r="N93" s="316"/>
      <c r="O93" s="316"/>
      <c r="P93" s="316"/>
      <c r="Q93" s="316"/>
      <c r="R93" s="316"/>
      <c r="S93" s="316"/>
      <c r="T93" s="316"/>
      <c r="U93" s="316"/>
      <c r="V93" s="316"/>
      <c r="W93" s="316"/>
      <c r="X93" s="316"/>
      <c r="Y93" s="316"/>
      <c r="Z93" s="316"/>
      <c r="AA93" s="316"/>
      <c r="AB93" s="316"/>
      <c r="AC93" s="316"/>
    </row>
    <row r="94" spans="1:29" ht="22.5" customHeight="1" x14ac:dyDescent="0.25">
      <c r="A94" s="316"/>
      <c r="B94" s="316"/>
      <c r="C94" s="316"/>
      <c r="D94" s="325" t="s">
        <v>464</v>
      </c>
      <c r="E94" s="326"/>
      <c r="F94" s="316"/>
      <c r="G94" s="327"/>
      <c r="H94" s="328"/>
      <c r="I94" s="316"/>
      <c r="J94" s="316"/>
      <c r="K94" s="316"/>
      <c r="L94" s="316"/>
      <c r="M94" s="316"/>
      <c r="N94" s="316"/>
      <c r="O94" s="316"/>
      <c r="P94" s="316"/>
      <c r="Q94" s="316"/>
      <c r="R94" s="316"/>
      <c r="S94" s="316"/>
      <c r="T94" s="316"/>
      <c r="U94" s="316"/>
      <c r="V94" s="316"/>
      <c r="W94" s="316"/>
      <c r="X94" s="316"/>
      <c r="Y94" s="316"/>
      <c r="Z94" s="316"/>
      <c r="AA94" s="316"/>
      <c r="AB94" s="316"/>
      <c r="AC94" s="316"/>
    </row>
    <row r="95" spans="1:29" ht="22.5" customHeight="1" x14ac:dyDescent="0.25">
      <c r="A95" s="316"/>
      <c r="B95" s="316"/>
      <c r="C95" s="316"/>
      <c r="D95" s="325" t="s">
        <v>465</v>
      </c>
      <c r="E95" s="326"/>
      <c r="F95" s="316"/>
      <c r="G95" s="327"/>
      <c r="H95" s="328"/>
      <c r="I95" s="316"/>
      <c r="J95" s="316"/>
      <c r="K95" s="316"/>
      <c r="L95" s="316"/>
      <c r="M95" s="316"/>
      <c r="N95" s="316"/>
      <c r="O95" s="316"/>
      <c r="P95" s="316"/>
      <c r="Q95" s="316"/>
      <c r="R95" s="316"/>
      <c r="S95" s="316"/>
      <c r="T95" s="316"/>
      <c r="U95" s="316"/>
      <c r="V95" s="316"/>
      <c r="W95" s="316"/>
      <c r="X95" s="316"/>
      <c r="Y95" s="316"/>
      <c r="Z95" s="316"/>
      <c r="AA95" s="316"/>
      <c r="AB95" s="316"/>
      <c r="AC95" s="316"/>
    </row>
    <row r="96" spans="1:29" ht="22.5" customHeight="1" x14ac:dyDescent="0.25">
      <c r="A96" s="316"/>
      <c r="B96" s="316"/>
      <c r="C96" s="316"/>
      <c r="D96" s="325" t="s">
        <v>466</v>
      </c>
      <c r="E96" s="326"/>
      <c r="F96" s="316"/>
      <c r="G96" s="327"/>
      <c r="H96" s="328"/>
      <c r="I96" s="316"/>
      <c r="J96" s="316"/>
      <c r="K96" s="316"/>
      <c r="L96" s="316"/>
      <c r="M96" s="316"/>
      <c r="N96" s="316"/>
      <c r="O96" s="316"/>
      <c r="P96" s="316"/>
      <c r="Q96" s="316"/>
      <c r="R96" s="316"/>
      <c r="S96" s="316"/>
      <c r="T96" s="316"/>
      <c r="U96" s="316"/>
      <c r="V96" s="316"/>
      <c r="W96" s="316"/>
      <c r="X96" s="316"/>
      <c r="Y96" s="316"/>
      <c r="Z96" s="316"/>
      <c r="AA96" s="316"/>
      <c r="AB96" s="316"/>
      <c r="AC96" s="316"/>
    </row>
    <row r="97" spans="1:29" ht="22.5" customHeight="1" x14ac:dyDescent="0.25">
      <c r="A97" s="316"/>
      <c r="B97" s="316"/>
      <c r="C97" s="316"/>
      <c r="D97" s="331" t="s">
        <v>467</v>
      </c>
      <c r="E97" s="332"/>
      <c r="F97" s="316"/>
      <c r="G97" s="329"/>
      <c r="H97" s="330"/>
      <c r="I97" s="316"/>
      <c r="J97" s="316"/>
      <c r="K97" s="316"/>
      <c r="L97" s="316"/>
      <c r="M97" s="316"/>
      <c r="N97" s="316"/>
      <c r="O97" s="316"/>
      <c r="P97" s="316"/>
      <c r="Q97" s="316"/>
      <c r="R97" s="316"/>
      <c r="S97" s="316"/>
      <c r="T97" s="316"/>
      <c r="U97" s="316"/>
      <c r="V97" s="316"/>
      <c r="W97" s="316"/>
      <c r="X97" s="316"/>
      <c r="Y97" s="316"/>
      <c r="Z97" s="316"/>
      <c r="AA97" s="316"/>
      <c r="AB97" s="316"/>
      <c r="AC97" s="316"/>
    </row>
    <row r="98" spans="1:29" ht="22.5" customHeight="1" x14ac:dyDescent="0.25">
      <c r="A98" s="316"/>
      <c r="B98" s="316"/>
      <c r="C98" s="316"/>
      <c r="D98" s="333" t="s">
        <v>468</v>
      </c>
      <c r="E98" s="334"/>
      <c r="F98" s="316"/>
      <c r="G98" s="335" t="s">
        <v>65</v>
      </c>
      <c r="H98" s="336"/>
      <c r="I98" s="316"/>
      <c r="J98" s="316"/>
      <c r="K98" s="316"/>
      <c r="L98" s="316"/>
      <c r="M98" s="316"/>
      <c r="N98" s="316"/>
      <c r="O98" s="316"/>
      <c r="P98" s="316"/>
      <c r="Q98" s="316"/>
      <c r="R98" s="316"/>
      <c r="S98" s="316"/>
      <c r="T98" s="316"/>
      <c r="U98" s="316"/>
      <c r="V98" s="316"/>
      <c r="W98" s="316"/>
      <c r="X98" s="316"/>
      <c r="Y98" s="316"/>
      <c r="Z98" s="316"/>
      <c r="AA98" s="316"/>
      <c r="AB98" s="316"/>
      <c r="AC98" s="316"/>
    </row>
    <row r="99" spans="1:29" ht="22.5" customHeight="1" x14ac:dyDescent="0.25">
      <c r="A99" s="316"/>
      <c r="B99" s="316"/>
      <c r="C99" s="316"/>
      <c r="D99" s="321" t="s">
        <v>469</v>
      </c>
      <c r="E99" s="322"/>
      <c r="F99" s="316"/>
      <c r="G99" s="323" t="s">
        <v>470</v>
      </c>
      <c r="H99" s="324"/>
      <c r="I99" s="316"/>
      <c r="J99" s="316"/>
      <c r="K99" s="316"/>
      <c r="L99" s="316"/>
      <c r="M99" s="316"/>
      <c r="N99" s="316"/>
      <c r="O99" s="316"/>
      <c r="P99" s="316"/>
      <c r="Q99" s="316"/>
      <c r="R99" s="316"/>
      <c r="S99" s="316"/>
      <c r="T99" s="316"/>
      <c r="U99" s="316"/>
      <c r="V99" s="316"/>
      <c r="W99" s="316"/>
      <c r="X99" s="316"/>
      <c r="Y99" s="316"/>
      <c r="Z99" s="316"/>
      <c r="AA99" s="316"/>
      <c r="AB99" s="316"/>
      <c r="AC99" s="316"/>
    </row>
    <row r="100" spans="1:29" ht="22.5" customHeight="1" x14ac:dyDescent="0.25">
      <c r="A100" s="316"/>
      <c r="B100" s="316"/>
      <c r="C100" s="316"/>
      <c r="D100" s="325" t="s">
        <v>471</v>
      </c>
      <c r="E100" s="326"/>
      <c r="F100" s="316"/>
      <c r="G100" s="327"/>
      <c r="H100" s="328"/>
      <c r="I100" s="316"/>
      <c r="J100" s="316"/>
      <c r="K100" s="316"/>
      <c r="L100" s="316"/>
      <c r="M100" s="316"/>
      <c r="N100" s="316"/>
      <c r="O100" s="316"/>
      <c r="P100" s="316"/>
      <c r="Q100" s="316"/>
      <c r="R100" s="316"/>
      <c r="S100" s="316"/>
      <c r="T100" s="316"/>
      <c r="U100" s="316"/>
      <c r="V100" s="316"/>
      <c r="W100" s="316"/>
      <c r="X100" s="316"/>
      <c r="Y100" s="316"/>
      <c r="Z100" s="316"/>
      <c r="AA100" s="316"/>
      <c r="AB100" s="316"/>
      <c r="AC100" s="316"/>
    </row>
    <row r="101" spans="1:29" ht="22.5" customHeight="1" x14ac:dyDescent="0.25">
      <c r="A101" s="316"/>
      <c r="B101" s="316"/>
      <c r="C101" s="316"/>
      <c r="D101" s="325" t="s">
        <v>472</v>
      </c>
      <c r="E101" s="326"/>
      <c r="F101" s="316"/>
      <c r="G101" s="327"/>
      <c r="H101" s="328"/>
      <c r="I101" s="316"/>
      <c r="J101" s="316"/>
      <c r="K101" s="316"/>
      <c r="L101" s="316"/>
      <c r="M101" s="316"/>
      <c r="N101" s="316"/>
      <c r="O101" s="316"/>
      <c r="P101" s="316"/>
      <c r="Q101" s="316"/>
      <c r="R101" s="316"/>
      <c r="S101" s="316"/>
      <c r="T101" s="316"/>
      <c r="U101" s="316"/>
      <c r="V101" s="316"/>
      <c r="W101" s="316"/>
      <c r="X101" s="316"/>
      <c r="Y101" s="316"/>
      <c r="Z101" s="316"/>
      <c r="AA101" s="316"/>
      <c r="AB101" s="316"/>
      <c r="AC101" s="316"/>
    </row>
    <row r="102" spans="1:29" ht="22.5" customHeight="1" x14ac:dyDescent="0.25">
      <c r="A102" s="316"/>
      <c r="B102" s="316"/>
      <c r="C102" s="316"/>
      <c r="D102" s="325" t="s">
        <v>473</v>
      </c>
      <c r="E102" s="326"/>
      <c r="F102" s="316"/>
      <c r="G102" s="327"/>
      <c r="H102" s="328"/>
      <c r="I102" s="316"/>
      <c r="J102" s="316"/>
      <c r="K102" s="316"/>
      <c r="L102" s="316"/>
      <c r="M102" s="316"/>
      <c r="N102" s="316"/>
      <c r="O102" s="316"/>
      <c r="P102" s="316"/>
      <c r="Q102" s="316"/>
      <c r="R102" s="316"/>
      <c r="S102" s="316"/>
      <c r="T102" s="316"/>
      <c r="U102" s="316"/>
      <c r="V102" s="316"/>
      <c r="W102" s="316"/>
      <c r="X102" s="316"/>
      <c r="Y102" s="316"/>
      <c r="Z102" s="316"/>
      <c r="AA102" s="316"/>
      <c r="AB102" s="316"/>
      <c r="AC102" s="316"/>
    </row>
    <row r="103" spans="1:29" ht="22.5" customHeight="1" x14ac:dyDescent="0.25">
      <c r="A103" s="316"/>
      <c r="B103" s="316"/>
      <c r="C103" s="316"/>
      <c r="D103" s="325" t="s">
        <v>474</v>
      </c>
      <c r="E103" s="326"/>
      <c r="F103" s="316"/>
      <c r="G103" s="327"/>
      <c r="H103" s="328"/>
      <c r="I103" s="316"/>
      <c r="J103" s="316"/>
      <c r="K103" s="316"/>
      <c r="L103" s="316"/>
      <c r="M103" s="316"/>
      <c r="N103" s="316"/>
      <c r="O103" s="316"/>
      <c r="P103" s="316"/>
      <c r="Q103" s="316"/>
      <c r="R103" s="316"/>
      <c r="S103" s="316"/>
      <c r="T103" s="316"/>
      <c r="U103" s="316"/>
      <c r="V103" s="316"/>
      <c r="W103" s="316"/>
      <c r="X103" s="316"/>
      <c r="Y103" s="316"/>
      <c r="Z103" s="316"/>
      <c r="AA103" s="316"/>
      <c r="AB103" s="316"/>
      <c r="AC103" s="316"/>
    </row>
    <row r="104" spans="1:29" ht="22.5" customHeight="1" x14ac:dyDescent="0.25">
      <c r="A104" s="316"/>
      <c r="B104" s="316"/>
      <c r="C104" s="316"/>
      <c r="D104" s="325" t="s">
        <v>475</v>
      </c>
      <c r="E104" s="326"/>
      <c r="F104" s="316"/>
      <c r="G104" s="327"/>
      <c r="H104" s="328"/>
      <c r="I104" s="316"/>
      <c r="J104" s="316"/>
      <c r="K104" s="316"/>
      <c r="L104" s="316"/>
      <c r="M104" s="316"/>
      <c r="N104" s="316"/>
      <c r="O104" s="316"/>
      <c r="P104" s="316"/>
      <c r="Q104" s="316"/>
      <c r="R104" s="316"/>
      <c r="S104" s="316"/>
      <c r="T104" s="316"/>
      <c r="U104" s="316"/>
      <c r="V104" s="316"/>
      <c r="W104" s="316"/>
      <c r="X104" s="316"/>
      <c r="Y104" s="316"/>
      <c r="Z104" s="316"/>
      <c r="AA104" s="316"/>
      <c r="AB104" s="316"/>
      <c r="AC104" s="316"/>
    </row>
    <row r="105" spans="1:29" ht="22.5" customHeight="1" x14ac:dyDescent="0.25">
      <c r="A105" s="316"/>
      <c r="B105" s="316"/>
      <c r="C105" s="316"/>
      <c r="D105" s="331" t="s">
        <v>476</v>
      </c>
      <c r="E105" s="332"/>
      <c r="F105" s="316"/>
      <c r="G105" s="329"/>
      <c r="H105" s="330"/>
      <c r="I105" s="316"/>
      <c r="J105" s="316"/>
      <c r="K105" s="316"/>
      <c r="L105" s="316"/>
      <c r="M105" s="316"/>
      <c r="N105" s="316"/>
      <c r="O105" s="316"/>
      <c r="P105" s="316"/>
      <c r="Q105" s="316"/>
      <c r="R105" s="316"/>
      <c r="S105" s="316"/>
      <c r="T105" s="316"/>
      <c r="U105" s="316"/>
      <c r="V105" s="316"/>
      <c r="W105" s="316"/>
      <c r="X105" s="316"/>
      <c r="Y105" s="316"/>
      <c r="Z105" s="316"/>
      <c r="AA105" s="316"/>
      <c r="AB105" s="316"/>
      <c r="AC105" s="316"/>
    </row>
    <row r="106" spans="1:29" ht="22.5" customHeight="1" x14ac:dyDescent="0.25">
      <c r="A106" s="316"/>
      <c r="B106" s="316"/>
      <c r="C106" s="316"/>
      <c r="D106" s="321" t="s">
        <v>477</v>
      </c>
      <c r="E106" s="322"/>
      <c r="F106" s="316"/>
      <c r="G106" s="323" t="s">
        <v>73</v>
      </c>
      <c r="H106" s="324"/>
      <c r="I106" s="316"/>
      <c r="J106" s="316"/>
      <c r="K106" s="316"/>
      <c r="L106" s="316"/>
      <c r="M106" s="316"/>
      <c r="N106" s="316"/>
      <c r="O106" s="316"/>
      <c r="P106" s="316"/>
      <c r="Q106" s="316"/>
      <c r="R106" s="316"/>
      <c r="S106" s="316"/>
      <c r="T106" s="316"/>
      <c r="U106" s="316"/>
      <c r="V106" s="316"/>
      <c r="W106" s="316"/>
      <c r="X106" s="316"/>
      <c r="Y106" s="316"/>
      <c r="Z106" s="316"/>
      <c r="AA106" s="316"/>
      <c r="AB106" s="316"/>
      <c r="AC106" s="316"/>
    </row>
    <row r="107" spans="1:29" ht="22.5" customHeight="1" x14ac:dyDescent="0.25">
      <c r="A107" s="316"/>
      <c r="B107" s="316"/>
      <c r="C107" s="316"/>
      <c r="D107" s="331" t="s">
        <v>478</v>
      </c>
      <c r="E107" s="332"/>
      <c r="F107" s="316"/>
      <c r="G107" s="329"/>
      <c r="H107" s="330"/>
      <c r="I107" s="316"/>
      <c r="J107" s="316"/>
      <c r="K107" s="316"/>
      <c r="L107" s="316"/>
      <c r="M107" s="316"/>
      <c r="N107" s="316"/>
      <c r="O107" s="316"/>
      <c r="P107" s="316"/>
      <c r="Q107" s="316"/>
      <c r="R107" s="316"/>
      <c r="S107" s="316"/>
      <c r="T107" s="316"/>
      <c r="U107" s="316"/>
      <c r="V107" s="316"/>
      <c r="W107" s="316"/>
      <c r="X107" s="316"/>
      <c r="Y107" s="316"/>
      <c r="Z107" s="316"/>
      <c r="AA107" s="316"/>
      <c r="AB107" s="316"/>
      <c r="AC107" s="316"/>
    </row>
    <row r="108" spans="1:29" ht="12" customHeight="1" x14ac:dyDescent="0.25">
      <c r="A108" s="316"/>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row>
    <row r="109" spans="1:29" ht="12" customHeight="1" x14ac:dyDescent="0.25">
      <c r="A109" s="316"/>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row>
    <row r="110" spans="1:29" ht="12" customHeight="1" x14ac:dyDescent="0.25">
      <c r="A110" s="316"/>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row>
    <row r="111" spans="1:29" ht="12" customHeight="1" x14ac:dyDescent="0.25">
      <c r="A111" s="316"/>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row>
    <row r="112" spans="1:29" ht="12" customHeight="1" x14ac:dyDescent="0.25">
      <c r="A112" s="316"/>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row>
    <row r="113" spans="1:29" ht="12" customHeight="1" x14ac:dyDescent="0.25">
      <c r="A113" s="316"/>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row>
    <row r="114" spans="1:29" ht="12" customHeight="1" x14ac:dyDescent="0.25">
      <c r="A114" s="316"/>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row>
    <row r="115" spans="1:29" ht="12" customHeight="1" x14ac:dyDescent="0.25">
      <c r="A115" s="316"/>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row>
    <row r="116" spans="1:29" ht="12" customHeight="1" x14ac:dyDescent="0.25">
      <c r="A116" s="316"/>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row>
    <row r="117" spans="1:29" ht="12" customHeight="1" x14ac:dyDescent="0.25">
      <c r="A117" s="316"/>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row>
    <row r="118" spans="1:29" ht="12" customHeight="1" x14ac:dyDescent="0.25">
      <c r="A118" s="316"/>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row>
    <row r="119" spans="1:29" ht="12" customHeight="1" x14ac:dyDescent="0.25">
      <c r="A119" s="316"/>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row>
    <row r="120" spans="1:29" ht="12" customHeight="1" x14ac:dyDescent="0.25">
      <c r="A120" s="316"/>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row>
    <row r="121" spans="1:29" ht="12" customHeight="1" x14ac:dyDescent="0.25">
      <c r="A121" s="316"/>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row>
    <row r="122" spans="1:29" ht="12" customHeight="1" x14ac:dyDescent="0.25">
      <c r="A122" s="316"/>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6"/>
    </row>
    <row r="123" spans="1:29" ht="12" customHeight="1" x14ac:dyDescent="0.25">
      <c r="A123" s="316"/>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row>
    <row r="124" spans="1:29" ht="12" customHeight="1" x14ac:dyDescent="0.25">
      <c r="A124" s="316"/>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row>
    <row r="125" spans="1:29" ht="12" customHeight="1" x14ac:dyDescent="0.25">
      <c r="A125" s="316"/>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row>
    <row r="126" spans="1:29" ht="12" customHeight="1" x14ac:dyDescent="0.25">
      <c r="A126" s="316"/>
      <c r="B126" s="316"/>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c r="AA126" s="316"/>
      <c r="AB126" s="316"/>
      <c r="AC126" s="316"/>
    </row>
    <row r="127" spans="1:29" ht="12" customHeight="1" x14ac:dyDescent="0.25">
      <c r="A127" s="316"/>
      <c r="B127" s="316"/>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row>
    <row r="128" spans="1:29" ht="12" customHeight="1" x14ac:dyDescent="0.25">
      <c r="A128" s="316"/>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row>
    <row r="129" spans="1:29" ht="12" customHeight="1" x14ac:dyDescent="0.25">
      <c r="A129" s="316"/>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row>
    <row r="130" spans="1:29" ht="12" customHeight="1" x14ac:dyDescent="0.25">
      <c r="A130" s="316"/>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row>
    <row r="131" spans="1:29" ht="12" customHeight="1" x14ac:dyDescent="0.25">
      <c r="A131" s="316"/>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row>
    <row r="132" spans="1:29" ht="12" customHeight="1" x14ac:dyDescent="0.25">
      <c r="A132" s="316"/>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row>
    <row r="133" spans="1:29" ht="12" customHeight="1" x14ac:dyDescent="0.25">
      <c r="A133" s="316"/>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row>
    <row r="134" spans="1:29" ht="12" customHeight="1" x14ac:dyDescent="0.25">
      <c r="A134" s="316"/>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row>
    <row r="135" spans="1:29" ht="12" customHeight="1" x14ac:dyDescent="0.25">
      <c r="A135" s="316"/>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6"/>
    </row>
    <row r="136" spans="1:29" ht="12" customHeight="1" x14ac:dyDescent="0.25">
      <c r="A136" s="316"/>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6"/>
    </row>
    <row r="137" spans="1:29" ht="12" customHeight="1" x14ac:dyDescent="0.25">
      <c r="A137" s="316"/>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row>
    <row r="138" spans="1:29" ht="12" customHeight="1" x14ac:dyDescent="0.25">
      <c r="A138" s="316"/>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row>
    <row r="139" spans="1:29" ht="12" customHeight="1" x14ac:dyDescent="0.25">
      <c r="A139" s="316"/>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row>
    <row r="140" spans="1:29" ht="12" customHeight="1" x14ac:dyDescent="0.25">
      <c r="A140" s="316"/>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row>
    <row r="141" spans="1:29" ht="12" customHeight="1" x14ac:dyDescent="0.25">
      <c r="A141" s="316"/>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6"/>
    </row>
    <row r="142" spans="1:29" ht="12" customHeight="1" x14ac:dyDescent="0.25">
      <c r="A142" s="316"/>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row>
    <row r="143" spans="1:29" ht="12" customHeight="1" x14ac:dyDescent="0.25">
      <c r="A143" s="316"/>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row>
    <row r="144" spans="1:29" ht="12" customHeight="1" x14ac:dyDescent="0.25">
      <c r="A144" s="316"/>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row>
    <row r="145" spans="1:29" ht="12" customHeight="1" x14ac:dyDescent="0.25">
      <c r="A145" s="316"/>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row>
    <row r="146" spans="1:29" ht="12" customHeight="1" x14ac:dyDescent="0.25">
      <c r="A146" s="316"/>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row>
    <row r="147" spans="1:29" ht="12" customHeight="1" x14ac:dyDescent="0.25">
      <c r="A147" s="316"/>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row>
    <row r="148" spans="1:29" ht="12" customHeight="1" x14ac:dyDescent="0.25">
      <c r="A148" s="316"/>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row>
    <row r="149" spans="1:29" ht="12" customHeight="1" x14ac:dyDescent="0.25">
      <c r="A149" s="316"/>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row>
    <row r="150" spans="1:29" ht="12" customHeight="1" x14ac:dyDescent="0.25">
      <c r="A150" s="316"/>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row>
    <row r="151" spans="1:29" ht="12" customHeight="1" x14ac:dyDescent="0.25">
      <c r="A151" s="316"/>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6"/>
    </row>
    <row r="152" spans="1:29" ht="12" customHeight="1" x14ac:dyDescent="0.25">
      <c r="A152" s="316"/>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row>
    <row r="153" spans="1:29" ht="12" customHeight="1" x14ac:dyDescent="0.25">
      <c r="A153" s="316"/>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row>
    <row r="154" spans="1:29" ht="12" customHeight="1" x14ac:dyDescent="0.25">
      <c r="A154" s="316"/>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row>
    <row r="155" spans="1:29" ht="12" customHeight="1" x14ac:dyDescent="0.25">
      <c r="A155" s="316"/>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6"/>
    </row>
    <row r="156" spans="1:29" ht="12" customHeight="1" x14ac:dyDescent="0.25">
      <c r="A156" s="316"/>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row>
    <row r="157" spans="1:29" ht="12" customHeight="1" x14ac:dyDescent="0.25">
      <c r="A157" s="316"/>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row>
    <row r="158" spans="1:29" ht="12" customHeight="1" x14ac:dyDescent="0.25">
      <c r="A158" s="316"/>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row>
    <row r="159" spans="1:29" ht="12" customHeight="1" x14ac:dyDescent="0.25">
      <c r="A159" s="316"/>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row>
    <row r="160" spans="1:29" ht="12" customHeight="1" x14ac:dyDescent="0.25">
      <c r="A160" s="316"/>
      <c r="B160" s="316"/>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c r="AA160" s="316"/>
      <c r="AB160" s="316"/>
      <c r="AC160" s="316"/>
    </row>
    <row r="161" spans="1:29" ht="12" customHeight="1" x14ac:dyDescent="0.25">
      <c r="A161" s="316"/>
      <c r="B161" s="316"/>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c r="AA161" s="316"/>
      <c r="AB161" s="316"/>
      <c r="AC161" s="316"/>
    </row>
    <row r="162" spans="1:29" ht="12" customHeight="1" x14ac:dyDescent="0.25">
      <c r="A162" s="316"/>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row>
    <row r="163" spans="1:29" ht="12" customHeight="1" x14ac:dyDescent="0.25">
      <c r="A163" s="316"/>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row>
    <row r="164" spans="1:29" ht="12" customHeight="1" x14ac:dyDescent="0.25">
      <c r="A164" s="316"/>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6"/>
    </row>
    <row r="165" spans="1:29" ht="12" customHeight="1" x14ac:dyDescent="0.25">
      <c r="A165" s="316"/>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6"/>
    </row>
    <row r="166" spans="1:29" ht="12" customHeight="1" x14ac:dyDescent="0.25">
      <c r="A166" s="316"/>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row>
    <row r="167" spans="1:29" ht="12" customHeight="1" x14ac:dyDescent="0.25">
      <c r="A167" s="316"/>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6"/>
    </row>
    <row r="168" spans="1:29" ht="12" customHeight="1" x14ac:dyDescent="0.25">
      <c r="A168" s="316"/>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6"/>
    </row>
    <row r="169" spans="1:29" ht="12" customHeight="1" x14ac:dyDescent="0.25">
      <c r="A169" s="316"/>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6"/>
    </row>
    <row r="170" spans="1:29" ht="12" customHeight="1" x14ac:dyDescent="0.25">
      <c r="A170" s="316"/>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6"/>
    </row>
    <row r="171" spans="1:29" ht="12" customHeight="1" x14ac:dyDescent="0.25">
      <c r="A171" s="316"/>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6"/>
    </row>
    <row r="172" spans="1:29" ht="12" customHeight="1" x14ac:dyDescent="0.25">
      <c r="A172" s="316"/>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6"/>
    </row>
    <row r="173" spans="1:29" ht="12" customHeight="1" x14ac:dyDescent="0.25">
      <c r="A173" s="316"/>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row>
    <row r="174" spans="1:29" ht="12" customHeight="1" x14ac:dyDescent="0.25">
      <c r="A174" s="316"/>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6"/>
    </row>
    <row r="175" spans="1:29" ht="12" customHeight="1" x14ac:dyDescent="0.25">
      <c r="A175" s="316"/>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row>
    <row r="176" spans="1:29" ht="12" customHeight="1" x14ac:dyDescent="0.25">
      <c r="A176" s="316"/>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row>
    <row r="177" spans="1:29" ht="12" customHeight="1" x14ac:dyDescent="0.25">
      <c r="A177" s="316"/>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row>
    <row r="178" spans="1:29" ht="12" customHeight="1" x14ac:dyDescent="0.25">
      <c r="A178" s="316"/>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6"/>
    </row>
    <row r="179" spans="1:29" ht="12" customHeight="1" x14ac:dyDescent="0.25">
      <c r="A179" s="316"/>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6"/>
    </row>
    <row r="180" spans="1:29" ht="12" customHeight="1" x14ac:dyDescent="0.25">
      <c r="A180" s="316"/>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row>
    <row r="181" spans="1:29" ht="12" customHeight="1" x14ac:dyDescent="0.25">
      <c r="A181" s="316"/>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row>
    <row r="182" spans="1:29" ht="12" customHeight="1" x14ac:dyDescent="0.25">
      <c r="A182" s="316"/>
      <c r="B182" s="316"/>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c r="AA182" s="316"/>
      <c r="AB182" s="316"/>
      <c r="AC182" s="316"/>
    </row>
    <row r="183" spans="1:29" ht="12" customHeight="1" x14ac:dyDescent="0.25">
      <c r="A183" s="316"/>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row>
    <row r="184" spans="1:29" ht="12" customHeight="1" x14ac:dyDescent="0.25">
      <c r="A184" s="316"/>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6"/>
    </row>
    <row r="185" spans="1:29" ht="12" customHeight="1" x14ac:dyDescent="0.25">
      <c r="A185" s="316"/>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row>
    <row r="186" spans="1:29" ht="12" customHeight="1" x14ac:dyDescent="0.25">
      <c r="A186" s="316"/>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row>
    <row r="187" spans="1:29" ht="12" customHeight="1" x14ac:dyDescent="0.25">
      <c r="A187" s="316"/>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row>
    <row r="188" spans="1:29" ht="12" customHeight="1" x14ac:dyDescent="0.25">
      <c r="A188" s="316"/>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6"/>
    </row>
    <row r="189" spans="1:29" ht="12" customHeight="1" x14ac:dyDescent="0.25">
      <c r="A189" s="316"/>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row>
    <row r="190" spans="1:29" ht="12" customHeight="1" x14ac:dyDescent="0.25">
      <c r="A190" s="316"/>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row>
    <row r="191" spans="1:29" ht="12" customHeight="1" x14ac:dyDescent="0.25">
      <c r="A191" s="316"/>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row>
    <row r="192" spans="1:29" ht="12" customHeight="1" x14ac:dyDescent="0.25">
      <c r="A192" s="316"/>
      <c r="B192" s="316"/>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row>
    <row r="193" spans="1:29" ht="12" customHeight="1" x14ac:dyDescent="0.25">
      <c r="A193" s="316"/>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c r="AA193" s="316"/>
      <c r="AB193" s="316"/>
      <c r="AC193" s="316"/>
    </row>
    <row r="194" spans="1:29" ht="12" customHeight="1" x14ac:dyDescent="0.25">
      <c r="A194" s="316"/>
      <c r="B194" s="316"/>
      <c r="C194" s="316"/>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16"/>
      <c r="Z194" s="316"/>
      <c r="AA194" s="316"/>
      <c r="AB194" s="316"/>
      <c r="AC194" s="316"/>
    </row>
    <row r="195" spans="1:29" ht="12" customHeight="1" x14ac:dyDescent="0.25">
      <c r="A195" s="316"/>
      <c r="B195" s="316"/>
      <c r="C195" s="316"/>
      <c r="D195" s="316"/>
      <c r="E195" s="316"/>
      <c r="F195" s="316"/>
      <c r="G195" s="316"/>
      <c r="H195" s="316"/>
      <c r="I195" s="316"/>
      <c r="J195" s="316"/>
      <c r="K195" s="316"/>
      <c r="L195" s="316"/>
      <c r="M195" s="316"/>
      <c r="N195" s="316"/>
      <c r="O195" s="316"/>
      <c r="P195" s="316"/>
      <c r="Q195" s="316"/>
      <c r="R195" s="316"/>
      <c r="S195" s="316"/>
      <c r="T195" s="316"/>
      <c r="U195" s="316"/>
      <c r="V195" s="316"/>
      <c r="W195" s="316"/>
      <c r="X195" s="316"/>
      <c r="Y195" s="316"/>
      <c r="Z195" s="316"/>
      <c r="AA195" s="316"/>
      <c r="AB195" s="316"/>
      <c r="AC195" s="316"/>
    </row>
    <row r="196" spans="1:29" ht="12" customHeight="1" x14ac:dyDescent="0.25">
      <c r="A196" s="316"/>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row>
    <row r="197" spans="1:29" ht="12" customHeight="1" x14ac:dyDescent="0.25">
      <c r="A197" s="316"/>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row>
    <row r="198" spans="1:29" ht="12" customHeight="1" x14ac:dyDescent="0.25">
      <c r="A198" s="316"/>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row>
    <row r="199" spans="1:29" ht="12" customHeight="1" x14ac:dyDescent="0.25">
      <c r="A199" s="316"/>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6"/>
    </row>
    <row r="200" spans="1:29" ht="12" customHeight="1" x14ac:dyDescent="0.25">
      <c r="A200" s="316"/>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6"/>
    </row>
    <row r="201" spans="1:29" ht="12" customHeight="1" x14ac:dyDescent="0.25">
      <c r="A201" s="316"/>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6"/>
    </row>
    <row r="202" spans="1:29" ht="12" customHeight="1" x14ac:dyDescent="0.25">
      <c r="A202" s="316"/>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6"/>
    </row>
    <row r="203" spans="1:29" ht="12" customHeight="1" x14ac:dyDescent="0.25">
      <c r="A203" s="316"/>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row>
    <row r="204" spans="1:29" ht="12" customHeight="1" x14ac:dyDescent="0.25">
      <c r="A204" s="316"/>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6"/>
    </row>
    <row r="205" spans="1:29" ht="12" customHeight="1" x14ac:dyDescent="0.25">
      <c r="A205" s="316"/>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6"/>
    </row>
    <row r="206" spans="1:29" ht="12" customHeight="1" x14ac:dyDescent="0.25">
      <c r="A206" s="316"/>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row>
    <row r="207" spans="1:29" ht="12" customHeight="1" x14ac:dyDescent="0.25">
      <c r="A207" s="316"/>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row>
    <row r="208" spans="1:29" ht="12" customHeight="1" x14ac:dyDescent="0.25">
      <c r="A208" s="316"/>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6"/>
    </row>
    <row r="209" spans="1:29" ht="12" customHeight="1" x14ac:dyDescent="0.25">
      <c r="A209" s="316"/>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6"/>
    </row>
    <row r="210" spans="1:29" ht="12" customHeight="1" x14ac:dyDescent="0.25">
      <c r="A210" s="316"/>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6"/>
    </row>
    <row r="211" spans="1:29" ht="12" customHeight="1" x14ac:dyDescent="0.25">
      <c r="A211" s="316"/>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6"/>
    </row>
    <row r="212" spans="1:29" ht="12" customHeight="1" x14ac:dyDescent="0.25">
      <c r="A212" s="316"/>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6"/>
    </row>
    <row r="213" spans="1:29" ht="12" customHeight="1" x14ac:dyDescent="0.25">
      <c r="A213" s="316"/>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6"/>
    </row>
    <row r="214" spans="1:29" ht="12" customHeight="1" x14ac:dyDescent="0.25">
      <c r="A214" s="316"/>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6"/>
    </row>
    <row r="215" spans="1:29" ht="12" customHeight="1" x14ac:dyDescent="0.25">
      <c r="A215" s="316"/>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6"/>
    </row>
    <row r="216" spans="1:29" ht="12" customHeight="1" x14ac:dyDescent="0.25">
      <c r="A216" s="316"/>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row>
    <row r="217" spans="1:29" ht="12" customHeight="1" x14ac:dyDescent="0.25">
      <c r="A217" s="316"/>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row>
    <row r="218" spans="1:29" ht="12" customHeight="1" x14ac:dyDescent="0.25">
      <c r="A218" s="316"/>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row>
    <row r="219" spans="1:29" ht="12" customHeight="1" x14ac:dyDescent="0.25">
      <c r="A219" s="316"/>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row>
    <row r="220" spans="1:29" ht="12" customHeight="1" x14ac:dyDescent="0.25">
      <c r="A220" s="316"/>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row>
    <row r="221" spans="1:29" ht="12" customHeight="1" x14ac:dyDescent="0.25">
      <c r="A221" s="316"/>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c r="AA221" s="316"/>
      <c r="AB221" s="316"/>
      <c r="AC221" s="316"/>
    </row>
    <row r="222" spans="1:29" ht="12" customHeight="1" x14ac:dyDescent="0.25">
      <c r="A222" s="316"/>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row>
    <row r="223" spans="1:29" ht="12" customHeight="1" x14ac:dyDescent="0.25">
      <c r="A223" s="316"/>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6"/>
    </row>
    <row r="224" spans="1:29" ht="12" customHeight="1" x14ac:dyDescent="0.25">
      <c r="A224" s="316"/>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row>
    <row r="225" spans="1:29" ht="12" customHeight="1" x14ac:dyDescent="0.25">
      <c r="A225" s="316"/>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row>
    <row r="226" spans="1:29" ht="12" customHeight="1" x14ac:dyDescent="0.25">
      <c r="A226" s="316"/>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row>
    <row r="227" spans="1:29" ht="12" customHeight="1" x14ac:dyDescent="0.25">
      <c r="A227" s="316"/>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6"/>
    </row>
    <row r="228" spans="1:29" ht="12" customHeight="1" x14ac:dyDescent="0.25">
      <c r="A228" s="316"/>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row>
    <row r="229" spans="1:29" ht="12" customHeight="1" x14ac:dyDescent="0.25">
      <c r="A229" s="316"/>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row>
    <row r="230" spans="1:29" ht="12" customHeight="1" x14ac:dyDescent="0.25">
      <c r="A230" s="316"/>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row>
    <row r="231" spans="1:29" ht="12" customHeight="1" x14ac:dyDescent="0.25">
      <c r="A231" s="316"/>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row>
    <row r="232" spans="1:29" ht="12" customHeight="1" x14ac:dyDescent="0.25">
      <c r="A232" s="316"/>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row>
    <row r="233" spans="1:29" ht="12" customHeight="1" x14ac:dyDescent="0.25">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row>
    <row r="234" spans="1:29" ht="12" customHeight="1" x14ac:dyDescent="0.25">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row>
    <row r="235" spans="1:29" ht="12" customHeight="1" x14ac:dyDescent="0.25">
      <c r="A235" s="316"/>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row>
    <row r="236" spans="1:29" ht="12" customHeight="1" x14ac:dyDescent="0.25">
      <c r="A236" s="316"/>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6"/>
    </row>
    <row r="237" spans="1:29" ht="12" customHeight="1" x14ac:dyDescent="0.25">
      <c r="A237" s="316"/>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row>
    <row r="238" spans="1:29" ht="12" customHeight="1" x14ac:dyDescent="0.25">
      <c r="A238" s="316"/>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6"/>
    </row>
    <row r="239" spans="1:29" ht="12" customHeight="1" x14ac:dyDescent="0.25">
      <c r="A239" s="316"/>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6"/>
    </row>
    <row r="240" spans="1:29" ht="12" customHeight="1" x14ac:dyDescent="0.25">
      <c r="A240" s="316"/>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6"/>
    </row>
    <row r="241" spans="1:29" ht="12" customHeight="1" x14ac:dyDescent="0.25">
      <c r="A241" s="316"/>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6"/>
    </row>
    <row r="242" spans="1:29" ht="12" customHeight="1" x14ac:dyDescent="0.25">
      <c r="A242" s="316"/>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6"/>
    </row>
    <row r="243" spans="1:29" ht="12" customHeight="1" x14ac:dyDescent="0.25">
      <c r="A243" s="316"/>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6"/>
    </row>
    <row r="244" spans="1:29" ht="12" customHeight="1" x14ac:dyDescent="0.25">
      <c r="A244" s="316"/>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row>
    <row r="245" spans="1:29" ht="12" customHeight="1" x14ac:dyDescent="0.25">
      <c r="A245" s="316"/>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row>
    <row r="246" spans="1:29" ht="12" customHeight="1" x14ac:dyDescent="0.25">
      <c r="A246" s="316"/>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6"/>
    </row>
    <row r="247" spans="1:29" ht="12" customHeight="1" x14ac:dyDescent="0.25">
      <c r="A247" s="316"/>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6"/>
    </row>
    <row r="248" spans="1:29" ht="12" customHeight="1" x14ac:dyDescent="0.25">
      <c r="A248" s="316"/>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row>
    <row r="249" spans="1:29" ht="12" customHeight="1" x14ac:dyDescent="0.25">
      <c r="A249" s="316"/>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row>
    <row r="250" spans="1:29" ht="12" customHeight="1" x14ac:dyDescent="0.25">
      <c r="A250" s="316"/>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c r="AA250" s="316"/>
      <c r="AB250" s="316"/>
      <c r="AC250" s="316"/>
    </row>
    <row r="251" spans="1:29" ht="12" customHeight="1" x14ac:dyDescent="0.25">
      <c r="A251" s="316"/>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row>
    <row r="252" spans="1:29" ht="12" customHeight="1" x14ac:dyDescent="0.25">
      <c r="A252" s="316"/>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row>
    <row r="253" spans="1:29" ht="12" customHeight="1" x14ac:dyDescent="0.25">
      <c r="A253" s="316"/>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6"/>
    </row>
    <row r="254" spans="1:29" ht="12" customHeight="1" x14ac:dyDescent="0.25">
      <c r="A254" s="316"/>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6"/>
    </row>
    <row r="255" spans="1:29" ht="12" customHeight="1" x14ac:dyDescent="0.25">
      <c r="A255" s="316"/>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6"/>
    </row>
    <row r="256" spans="1:29" ht="12" customHeight="1" x14ac:dyDescent="0.25">
      <c r="A256" s="316"/>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6"/>
    </row>
    <row r="257" spans="1:29" ht="12" customHeight="1" x14ac:dyDescent="0.25">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row>
    <row r="258" spans="1:29" ht="12" customHeight="1" x14ac:dyDescent="0.25">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row>
    <row r="259" spans="1:29" ht="12" customHeight="1" x14ac:dyDescent="0.25">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c r="AA259" s="316"/>
      <c r="AB259" s="316"/>
      <c r="AC259" s="316"/>
    </row>
    <row r="260" spans="1:29" ht="12" customHeight="1" x14ac:dyDescent="0.25">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row>
    <row r="261" spans="1:29" ht="12" customHeight="1" x14ac:dyDescent="0.25">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row>
    <row r="262" spans="1:29" ht="12" customHeight="1" x14ac:dyDescent="0.25">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c r="AA262" s="316"/>
      <c r="AB262" s="316"/>
      <c r="AC262" s="316"/>
    </row>
    <row r="263" spans="1:29" ht="12" customHeight="1" x14ac:dyDescent="0.25">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c r="AA263" s="316"/>
      <c r="AB263" s="316"/>
      <c r="AC263" s="316"/>
    </row>
    <row r="264" spans="1:29" ht="12" customHeight="1" x14ac:dyDescent="0.25">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row>
    <row r="265" spans="1:29" ht="12" customHeight="1" x14ac:dyDescent="0.25">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6"/>
    </row>
    <row r="266" spans="1:29" ht="12" customHeight="1" x14ac:dyDescent="0.25">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6"/>
    </row>
    <row r="267" spans="1:29" ht="12" customHeight="1" x14ac:dyDescent="0.25">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row>
    <row r="268" spans="1:29" ht="12" customHeight="1" x14ac:dyDescent="0.25">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6"/>
    </row>
    <row r="269" spans="1:29" ht="12" customHeight="1" x14ac:dyDescent="0.25">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6"/>
    </row>
    <row r="270" spans="1:29" ht="12" customHeight="1" x14ac:dyDescent="0.25">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6"/>
    </row>
    <row r="271" spans="1:29" ht="12" customHeight="1" x14ac:dyDescent="0.25">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6"/>
    </row>
    <row r="272" spans="1:29" ht="12" customHeight="1" x14ac:dyDescent="0.25">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row>
    <row r="273" spans="1:29" ht="12" customHeight="1" x14ac:dyDescent="0.25">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6"/>
    </row>
    <row r="274" spans="1:29" ht="12" customHeight="1" x14ac:dyDescent="0.25">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6"/>
    </row>
    <row r="275" spans="1:29" ht="12" customHeight="1" x14ac:dyDescent="0.25">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6"/>
    </row>
    <row r="276" spans="1:29" ht="12" customHeight="1" x14ac:dyDescent="0.25">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row>
    <row r="277" spans="1:29" ht="12" customHeight="1" x14ac:dyDescent="0.25">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row>
    <row r="278" spans="1:29" ht="12" customHeight="1" x14ac:dyDescent="0.25">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row>
    <row r="279" spans="1:29" ht="12" customHeight="1" x14ac:dyDescent="0.25">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row>
    <row r="280" spans="1:29" ht="12" customHeight="1" x14ac:dyDescent="0.25">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row>
    <row r="281" spans="1:29" ht="12" customHeight="1" x14ac:dyDescent="0.25">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6"/>
    </row>
    <row r="282" spans="1:29" ht="12" customHeight="1" x14ac:dyDescent="0.25">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6"/>
    </row>
    <row r="283" spans="1:29" ht="12" customHeight="1" x14ac:dyDescent="0.25">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6"/>
    </row>
    <row r="284" spans="1:29" ht="12" customHeight="1" x14ac:dyDescent="0.25">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6"/>
    </row>
    <row r="285" spans="1:29" ht="12" customHeight="1" x14ac:dyDescent="0.25">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6"/>
    </row>
    <row r="286" spans="1:29" ht="12" customHeight="1" x14ac:dyDescent="0.25">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6"/>
    </row>
    <row r="287" spans="1:29" ht="12" customHeight="1" x14ac:dyDescent="0.25">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6"/>
    </row>
    <row r="288" spans="1:29" ht="12" customHeight="1" x14ac:dyDescent="0.25">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6"/>
    </row>
    <row r="289" spans="1:29" ht="12" customHeight="1" x14ac:dyDescent="0.25">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6"/>
    </row>
    <row r="290" spans="1:29" ht="12" customHeight="1" x14ac:dyDescent="0.25">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6"/>
    </row>
    <row r="291" spans="1:29" ht="12" customHeight="1" x14ac:dyDescent="0.25">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6"/>
    </row>
    <row r="292" spans="1:29" ht="12" customHeight="1" x14ac:dyDescent="0.25">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6"/>
    </row>
    <row r="293" spans="1:29" ht="12" customHeight="1" x14ac:dyDescent="0.25">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6"/>
    </row>
    <row r="294" spans="1:29" ht="12" customHeight="1" x14ac:dyDescent="0.25">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6"/>
    </row>
    <row r="295" spans="1:29" ht="12" customHeight="1" x14ac:dyDescent="0.25">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6"/>
    </row>
    <row r="296" spans="1:29" ht="12" customHeight="1" x14ac:dyDescent="0.25">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6"/>
    </row>
    <row r="297" spans="1:29" ht="12" customHeight="1" x14ac:dyDescent="0.25">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row>
    <row r="298" spans="1:29" ht="12" customHeight="1" x14ac:dyDescent="0.25">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row>
    <row r="299" spans="1:29" ht="12" customHeight="1" x14ac:dyDescent="0.25">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row>
    <row r="300" spans="1:29" ht="12" customHeight="1" x14ac:dyDescent="0.25">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6"/>
    </row>
    <row r="301" spans="1:29" ht="12" customHeight="1" x14ac:dyDescent="0.25">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6"/>
    </row>
    <row r="302" spans="1:29" ht="12" customHeight="1" x14ac:dyDescent="0.25">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6"/>
    </row>
    <row r="303" spans="1:29" ht="12" customHeight="1" x14ac:dyDescent="0.25">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6"/>
    </row>
    <row r="304" spans="1:29" ht="12" customHeight="1" x14ac:dyDescent="0.25">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6"/>
    </row>
    <row r="305" spans="1:29" ht="12" customHeight="1" x14ac:dyDescent="0.25">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6"/>
    </row>
    <row r="306" spans="1:29" ht="12" customHeight="1" x14ac:dyDescent="0.25">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6"/>
    </row>
    <row r="307" spans="1:29" ht="12" customHeight="1" x14ac:dyDescent="0.25">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6"/>
    </row>
    <row r="308" spans="1:29" ht="12" customHeight="1" x14ac:dyDescent="0.25">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6"/>
    </row>
    <row r="309" spans="1:29" ht="12" customHeight="1" x14ac:dyDescent="0.25">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6"/>
    </row>
    <row r="310" spans="1:29" ht="12" customHeight="1" x14ac:dyDescent="0.25">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6"/>
    </row>
    <row r="311" spans="1:29" ht="12" customHeight="1" x14ac:dyDescent="0.25">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row>
    <row r="312" spans="1:29" ht="12" customHeight="1" x14ac:dyDescent="0.25">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6"/>
    </row>
    <row r="313" spans="1:29" ht="12" customHeight="1" x14ac:dyDescent="0.25">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6"/>
    </row>
    <row r="314" spans="1:29" ht="12" customHeight="1" x14ac:dyDescent="0.25">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6"/>
    </row>
    <row r="315" spans="1:29" ht="12" customHeight="1" x14ac:dyDescent="0.25">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6"/>
    </row>
    <row r="316" spans="1:29" ht="12" customHeight="1" x14ac:dyDescent="0.25">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row>
    <row r="317" spans="1:29" ht="12" customHeight="1" x14ac:dyDescent="0.25">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row>
    <row r="318" spans="1:29" ht="12" customHeight="1" x14ac:dyDescent="0.25">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6"/>
    </row>
    <row r="319" spans="1:29" ht="12" customHeight="1" x14ac:dyDescent="0.25">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row>
    <row r="320" spans="1:29" ht="12" customHeight="1" x14ac:dyDescent="0.25">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6"/>
    </row>
    <row r="321" spans="1:29" ht="12" customHeight="1" x14ac:dyDescent="0.25">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6"/>
    </row>
    <row r="322" spans="1:29" ht="12" customHeight="1" x14ac:dyDescent="0.25">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6"/>
    </row>
    <row r="323" spans="1:29" ht="12" customHeight="1" x14ac:dyDescent="0.25">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6"/>
    </row>
    <row r="324" spans="1:29" ht="12" customHeight="1" x14ac:dyDescent="0.25">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6"/>
    </row>
    <row r="325" spans="1:29" ht="12" customHeight="1" x14ac:dyDescent="0.25">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row>
    <row r="326" spans="1:29" ht="12" customHeight="1" x14ac:dyDescent="0.25">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row>
    <row r="327" spans="1:29" ht="12" customHeight="1" x14ac:dyDescent="0.25">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6"/>
    </row>
    <row r="328" spans="1:29" ht="12" customHeight="1" x14ac:dyDescent="0.25">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6"/>
    </row>
    <row r="329" spans="1:29" ht="12" customHeight="1" x14ac:dyDescent="0.25">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6"/>
    </row>
    <row r="330" spans="1:29" ht="12" customHeight="1" x14ac:dyDescent="0.25">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6"/>
    </row>
    <row r="331" spans="1:29" ht="12" customHeight="1" x14ac:dyDescent="0.25">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6"/>
    </row>
    <row r="332" spans="1:29" ht="12" customHeight="1" x14ac:dyDescent="0.25">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6"/>
    </row>
    <row r="333" spans="1:29" ht="12" customHeight="1" x14ac:dyDescent="0.25">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6"/>
    </row>
    <row r="334" spans="1:29" ht="12" customHeight="1" x14ac:dyDescent="0.25">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row>
    <row r="335" spans="1:29" ht="12" customHeight="1" x14ac:dyDescent="0.25">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6"/>
    </row>
    <row r="336" spans="1:29" ht="12" customHeight="1" x14ac:dyDescent="0.25">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row>
    <row r="337" spans="1:29" ht="12" customHeight="1" x14ac:dyDescent="0.25">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6"/>
    </row>
    <row r="338" spans="1:29" ht="12" customHeight="1" x14ac:dyDescent="0.25">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row>
    <row r="339" spans="1:29" ht="12" customHeight="1" x14ac:dyDescent="0.25">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row>
    <row r="340" spans="1:29" ht="12" customHeight="1" x14ac:dyDescent="0.25">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row>
    <row r="341" spans="1:29" ht="12" customHeight="1" x14ac:dyDescent="0.25">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row>
    <row r="342" spans="1:29" ht="12" customHeight="1" x14ac:dyDescent="0.25">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row>
    <row r="343" spans="1:29" ht="12" customHeight="1" x14ac:dyDescent="0.25">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6"/>
    </row>
    <row r="344" spans="1:29" ht="12" customHeight="1" x14ac:dyDescent="0.25">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6"/>
    </row>
    <row r="345" spans="1:29" ht="12" customHeight="1" x14ac:dyDescent="0.25">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6"/>
    </row>
    <row r="346" spans="1:29" ht="12" customHeight="1" x14ac:dyDescent="0.25">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6"/>
    </row>
    <row r="347" spans="1:29" ht="12" customHeight="1" x14ac:dyDescent="0.25">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row>
    <row r="348" spans="1:29" ht="12" customHeight="1" x14ac:dyDescent="0.25">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row>
    <row r="349" spans="1:29" ht="12" customHeight="1" x14ac:dyDescent="0.25">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c r="AA349" s="316"/>
      <c r="AB349" s="316"/>
      <c r="AC349" s="316"/>
    </row>
    <row r="350" spans="1:29" ht="12" customHeight="1" x14ac:dyDescent="0.25">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row>
    <row r="351" spans="1:29" ht="12" customHeight="1" x14ac:dyDescent="0.25">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row>
    <row r="352" spans="1:29" ht="12" customHeight="1" x14ac:dyDescent="0.25">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c r="AA352" s="316"/>
      <c r="AB352" s="316"/>
      <c r="AC352" s="316"/>
    </row>
    <row r="353" spans="1:29" ht="12" customHeight="1" x14ac:dyDescent="0.25">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c r="AA353" s="316"/>
      <c r="AB353" s="316"/>
      <c r="AC353" s="316"/>
    </row>
    <row r="354" spans="1:29" ht="12" customHeight="1" x14ac:dyDescent="0.25">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row>
    <row r="355" spans="1:29" ht="12" customHeight="1" x14ac:dyDescent="0.25">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6"/>
    </row>
    <row r="356" spans="1:29" ht="12" customHeight="1" x14ac:dyDescent="0.25">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6"/>
    </row>
    <row r="357" spans="1:29" ht="12" customHeight="1" x14ac:dyDescent="0.25">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6"/>
    </row>
    <row r="358" spans="1:29" ht="12" customHeight="1" x14ac:dyDescent="0.25">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6"/>
    </row>
    <row r="359" spans="1:29" ht="12" customHeight="1" x14ac:dyDescent="0.25">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row>
    <row r="360" spans="1:29" ht="12" customHeight="1" x14ac:dyDescent="0.25">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6"/>
    </row>
    <row r="361" spans="1:29" ht="12" customHeight="1" x14ac:dyDescent="0.25">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6"/>
    </row>
    <row r="362" spans="1:29" ht="12" customHeight="1" x14ac:dyDescent="0.25">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6"/>
    </row>
    <row r="363" spans="1:29" ht="12" customHeight="1" x14ac:dyDescent="0.25">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row>
    <row r="364" spans="1:29" ht="12" customHeight="1" x14ac:dyDescent="0.25">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6"/>
    </row>
    <row r="365" spans="1:29" ht="12" customHeight="1" x14ac:dyDescent="0.25">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6"/>
    </row>
    <row r="366" spans="1:29" ht="12" customHeight="1" x14ac:dyDescent="0.25">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row>
    <row r="367" spans="1:29" ht="12" customHeight="1" x14ac:dyDescent="0.25">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row>
    <row r="368" spans="1:29" ht="12" customHeight="1" x14ac:dyDescent="0.25">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row>
    <row r="369" spans="1:29" ht="12" customHeight="1" x14ac:dyDescent="0.25">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row>
    <row r="370" spans="1:29" ht="12" customHeight="1" x14ac:dyDescent="0.25">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row>
    <row r="371" spans="1:29" ht="12" customHeight="1" x14ac:dyDescent="0.25">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row>
    <row r="372" spans="1:29" ht="12" customHeight="1" x14ac:dyDescent="0.25">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row>
    <row r="373" spans="1:29" ht="12" customHeight="1" x14ac:dyDescent="0.25">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row>
    <row r="374" spans="1:29" ht="12" customHeight="1" x14ac:dyDescent="0.25">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row>
    <row r="375" spans="1:29" ht="12" customHeight="1" x14ac:dyDescent="0.25">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row>
    <row r="376" spans="1:29" ht="12" customHeight="1" x14ac:dyDescent="0.25">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row>
    <row r="377" spans="1:29" ht="12" customHeight="1" x14ac:dyDescent="0.25">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row>
    <row r="378" spans="1:29" ht="12" customHeight="1" x14ac:dyDescent="0.25">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row>
    <row r="379" spans="1:29" ht="12" customHeight="1" x14ac:dyDescent="0.25">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row>
    <row r="380" spans="1:29" ht="12" customHeight="1" x14ac:dyDescent="0.25">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row>
    <row r="381" spans="1:29" ht="12" customHeight="1" x14ac:dyDescent="0.25">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row>
    <row r="382" spans="1:29" ht="12" customHeight="1" x14ac:dyDescent="0.25">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row>
    <row r="383" spans="1:29" ht="12" customHeight="1" x14ac:dyDescent="0.25">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row>
    <row r="384" spans="1:29" ht="12" customHeight="1" x14ac:dyDescent="0.25">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row>
    <row r="385" spans="1:29" ht="12" customHeight="1" x14ac:dyDescent="0.25">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row>
    <row r="386" spans="1:29" ht="12" customHeight="1" x14ac:dyDescent="0.25">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row>
    <row r="387" spans="1:29" ht="12" customHeight="1" x14ac:dyDescent="0.25">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6"/>
    </row>
    <row r="388" spans="1:29" ht="12" customHeight="1" x14ac:dyDescent="0.25">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6"/>
    </row>
    <row r="389" spans="1:29" ht="12" customHeight="1" x14ac:dyDescent="0.25">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6"/>
    </row>
    <row r="390" spans="1:29" ht="12" customHeight="1" x14ac:dyDescent="0.25">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row>
    <row r="391" spans="1:29" ht="12" customHeight="1" x14ac:dyDescent="0.25">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row>
    <row r="392" spans="1:29" ht="12" customHeight="1" x14ac:dyDescent="0.25">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row>
    <row r="393" spans="1:29" ht="12" customHeight="1" x14ac:dyDescent="0.25">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row>
    <row r="394" spans="1:29" ht="12" customHeight="1" x14ac:dyDescent="0.25">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row>
    <row r="395" spans="1:29" ht="12" customHeight="1" x14ac:dyDescent="0.25">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c r="AA395" s="316"/>
      <c r="AB395" s="316"/>
      <c r="AC395" s="316"/>
    </row>
    <row r="396" spans="1:29" ht="12" customHeight="1" x14ac:dyDescent="0.25">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c r="AA396" s="316"/>
      <c r="AB396" s="316"/>
      <c r="AC396" s="316"/>
    </row>
    <row r="397" spans="1:29" ht="12" customHeight="1" x14ac:dyDescent="0.25">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c r="AA397" s="316"/>
      <c r="AB397" s="316"/>
      <c r="AC397" s="316"/>
    </row>
    <row r="398" spans="1:29" ht="12" customHeight="1" x14ac:dyDescent="0.25">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c r="AA398" s="316"/>
      <c r="AB398" s="316"/>
      <c r="AC398" s="316"/>
    </row>
    <row r="399" spans="1:29" ht="12" customHeight="1" x14ac:dyDescent="0.25">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row>
    <row r="400" spans="1:29" ht="12" customHeight="1" x14ac:dyDescent="0.25">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6"/>
    </row>
    <row r="401" spans="1:29" ht="12" customHeight="1" x14ac:dyDescent="0.25">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6"/>
    </row>
    <row r="402" spans="1:29" ht="12" customHeight="1" x14ac:dyDescent="0.25">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6"/>
    </row>
    <row r="403" spans="1:29" ht="12" customHeight="1" x14ac:dyDescent="0.25">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6"/>
    </row>
    <row r="404" spans="1:29" ht="12" customHeight="1" x14ac:dyDescent="0.25">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6"/>
    </row>
    <row r="405" spans="1:29" ht="12" customHeight="1" x14ac:dyDescent="0.25">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6"/>
    </row>
    <row r="406" spans="1:29" ht="12" customHeight="1" x14ac:dyDescent="0.25">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row>
    <row r="407" spans="1:29" ht="12" customHeight="1" x14ac:dyDescent="0.25">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row>
    <row r="408" spans="1:29" ht="12" customHeight="1" x14ac:dyDescent="0.25">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6"/>
    </row>
    <row r="409" spans="1:29" ht="12" customHeight="1" x14ac:dyDescent="0.25">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row>
    <row r="410" spans="1:29" ht="12" customHeight="1" x14ac:dyDescent="0.25">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row>
    <row r="411" spans="1:29" ht="12" customHeight="1" x14ac:dyDescent="0.25">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6"/>
    </row>
    <row r="412" spans="1:29" ht="12" customHeight="1" x14ac:dyDescent="0.25">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6"/>
    </row>
    <row r="413" spans="1:29" ht="12" customHeight="1" x14ac:dyDescent="0.25">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row>
    <row r="414" spans="1:29" ht="12" customHeight="1" x14ac:dyDescent="0.25">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row>
    <row r="415" spans="1:29" ht="12" customHeight="1" x14ac:dyDescent="0.25">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row>
    <row r="416" spans="1:29" ht="12" customHeight="1" x14ac:dyDescent="0.25">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row>
    <row r="417" spans="1:29" ht="12" customHeight="1" x14ac:dyDescent="0.25">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row>
    <row r="418" spans="1:29" ht="12" customHeight="1" x14ac:dyDescent="0.25">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row>
    <row r="419" spans="1:29" ht="12" customHeight="1" x14ac:dyDescent="0.25">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row>
    <row r="420" spans="1:29" ht="12" customHeight="1" x14ac:dyDescent="0.25">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6"/>
    </row>
    <row r="421" spans="1:29" ht="12" customHeight="1" x14ac:dyDescent="0.25">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6"/>
    </row>
    <row r="422" spans="1:29" ht="12" customHeight="1" x14ac:dyDescent="0.25">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row>
    <row r="423" spans="1:29" ht="12" customHeight="1" x14ac:dyDescent="0.25">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row>
    <row r="424" spans="1:29" ht="12" customHeight="1" x14ac:dyDescent="0.25">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c r="AA424" s="316"/>
      <c r="AB424" s="316"/>
      <c r="AC424" s="316"/>
    </row>
    <row r="425" spans="1:29" ht="12" customHeight="1" x14ac:dyDescent="0.25">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c r="AB425" s="316"/>
      <c r="AC425" s="316"/>
    </row>
    <row r="426" spans="1:29" ht="12" customHeight="1" x14ac:dyDescent="0.25">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6"/>
    </row>
    <row r="427" spans="1:29" ht="12" customHeight="1" x14ac:dyDescent="0.25">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6"/>
    </row>
    <row r="428" spans="1:29" ht="12" customHeight="1" x14ac:dyDescent="0.25">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6"/>
    </row>
    <row r="429" spans="1:29" ht="12" customHeight="1" x14ac:dyDescent="0.25">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6"/>
    </row>
    <row r="430" spans="1:29" ht="12" customHeight="1" x14ac:dyDescent="0.25">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6"/>
    </row>
    <row r="431" spans="1:29" ht="12" customHeight="1" x14ac:dyDescent="0.25">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row>
    <row r="432" spans="1:29" ht="12" customHeight="1" x14ac:dyDescent="0.25">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row>
    <row r="433" spans="1:29" ht="12" customHeight="1" x14ac:dyDescent="0.25">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c r="AA433" s="316"/>
      <c r="AB433" s="316"/>
      <c r="AC433" s="316"/>
    </row>
    <row r="434" spans="1:29" ht="12" customHeight="1" x14ac:dyDescent="0.25">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c r="AB434" s="316"/>
      <c r="AC434" s="316"/>
    </row>
    <row r="435" spans="1:29" ht="12" customHeight="1" x14ac:dyDescent="0.25">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c r="AB435" s="316"/>
      <c r="AC435" s="316"/>
    </row>
    <row r="436" spans="1:29" ht="12" customHeight="1" x14ac:dyDescent="0.25">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c r="AA436" s="316"/>
      <c r="AB436" s="316"/>
      <c r="AC436" s="316"/>
    </row>
    <row r="437" spans="1:29" ht="12" customHeight="1" x14ac:dyDescent="0.25">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c r="AA437" s="316"/>
      <c r="AB437" s="316"/>
      <c r="AC437" s="316"/>
    </row>
    <row r="438" spans="1:29" ht="12" customHeight="1" x14ac:dyDescent="0.25">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row>
    <row r="439" spans="1:29" ht="12" customHeight="1" x14ac:dyDescent="0.25">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6"/>
    </row>
    <row r="440" spans="1:29" ht="12" customHeight="1" x14ac:dyDescent="0.25">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6"/>
    </row>
    <row r="441" spans="1:29" ht="12" customHeight="1" x14ac:dyDescent="0.25">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6"/>
    </row>
    <row r="442" spans="1:29" ht="12" customHeight="1" x14ac:dyDescent="0.25">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6"/>
    </row>
    <row r="443" spans="1:29" ht="12" customHeight="1" x14ac:dyDescent="0.25">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row>
    <row r="444" spans="1:29" ht="12" customHeight="1" x14ac:dyDescent="0.25">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6"/>
    </row>
    <row r="445" spans="1:29" ht="12" customHeight="1" x14ac:dyDescent="0.25">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6"/>
    </row>
    <row r="446" spans="1:29" ht="12" customHeight="1" x14ac:dyDescent="0.25">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6"/>
    </row>
    <row r="447" spans="1:29" ht="12" customHeight="1" x14ac:dyDescent="0.25">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6"/>
    </row>
    <row r="448" spans="1:29" ht="12" customHeight="1" x14ac:dyDescent="0.25">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row>
    <row r="449" spans="1:29" ht="12" customHeight="1" x14ac:dyDescent="0.25">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6"/>
    </row>
    <row r="450" spans="1:29" ht="12" customHeight="1" x14ac:dyDescent="0.25">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6"/>
    </row>
    <row r="451" spans="1:29" ht="12" customHeight="1" x14ac:dyDescent="0.25">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6"/>
    </row>
    <row r="452" spans="1:29" ht="12" customHeight="1" x14ac:dyDescent="0.25">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6"/>
    </row>
    <row r="453" spans="1:29" ht="12" customHeight="1" x14ac:dyDescent="0.25">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6"/>
    </row>
    <row r="454" spans="1:29" ht="12" customHeight="1" x14ac:dyDescent="0.25">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row>
    <row r="455" spans="1:29" ht="12" customHeight="1" x14ac:dyDescent="0.25">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row>
    <row r="456" spans="1:29" ht="12" customHeight="1" x14ac:dyDescent="0.25">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row>
    <row r="457" spans="1:29" ht="12" customHeight="1" x14ac:dyDescent="0.25">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row>
    <row r="458" spans="1:29" ht="12" customHeight="1" x14ac:dyDescent="0.25">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6"/>
    </row>
    <row r="459" spans="1:29" ht="12" customHeight="1" x14ac:dyDescent="0.25">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6"/>
    </row>
    <row r="460" spans="1:29" ht="12" customHeight="1" x14ac:dyDescent="0.25">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6"/>
    </row>
    <row r="461" spans="1:29" ht="12" customHeight="1" x14ac:dyDescent="0.25">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6"/>
    </row>
    <row r="462" spans="1:29" ht="12" customHeight="1" x14ac:dyDescent="0.25">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6"/>
    </row>
    <row r="463" spans="1:29" ht="12" customHeight="1" x14ac:dyDescent="0.25">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row>
    <row r="464" spans="1:29" ht="12" customHeight="1" x14ac:dyDescent="0.25">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row>
    <row r="465" spans="1:29" ht="12" customHeight="1" x14ac:dyDescent="0.25">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row>
    <row r="466" spans="1:29" ht="12" customHeight="1" x14ac:dyDescent="0.25">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c r="AA466" s="316"/>
      <c r="AB466" s="316"/>
      <c r="AC466" s="316"/>
    </row>
    <row r="467" spans="1:29" ht="12" customHeight="1" x14ac:dyDescent="0.25">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c r="AA467" s="316"/>
      <c r="AB467" s="316"/>
      <c r="AC467" s="316"/>
    </row>
    <row r="468" spans="1:29" ht="12" customHeight="1" x14ac:dyDescent="0.25">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c r="AB468" s="316"/>
      <c r="AC468" s="316"/>
    </row>
    <row r="469" spans="1:29" ht="12" customHeight="1" x14ac:dyDescent="0.25">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c r="AA469" s="316"/>
      <c r="AB469" s="316"/>
      <c r="AC469" s="316"/>
    </row>
    <row r="470" spans="1:29" ht="12" customHeight="1" x14ac:dyDescent="0.25">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row>
    <row r="471" spans="1:29" ht="12" customHeight="1" x14ac:dyDescent="0.25">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6"/>
    </row>
    <row r="472" spans="1:29" ht="12" customHeight="1" x14ac:dyDescent="0.25">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row>
    <row r="473" spans="1:29" ht="12" customHeight="1" x14ac:dyDescent="0.25">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6"/>
    </row>
    <row r="474" spans="1:29" ht="12" customHeight="1" x14ac:dyDescent="0.25">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6"/>
    </row>
    <row r="475" spans="1:29" ht="12" customHeight="1" x14ac:dyDescent="0.25">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6"/>
    </row>
    <row r="476" spans="1:29" ht="12" customHeight="1" x14ac:dyDescent="0.25">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6"/>
    </row>
    <row r="477" spans="1:29" ht="12" customHeight="1" x14ac:dyDescent="0.25">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6"/>
    </row>
    <row r="478" spans="1:29" ht="12" customHeight="1" x14ac:dyDescent="0.25">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6"/>
    </row>
    <row r="479" spans="1:29" ht="12" customHeight="1" x14ac:dyDescent="0.25">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6"/>
    </row>
    <row r="480" spans="1:29" ht="12" customHeight="1" x14ac:dyDescent="0.25">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row>
    <row r="481" spans="1:29" ht="12" customHeight="1" x14ac:dyDescent="0.25">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row>
    <row r="482" spans="1:29" ht="12" customHeight="1" x14ac:dyDescent="0.25">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6"/>
    </row>
    <row r="483" spans="1:29" ht="12" customHeight="1" x14ac:dyDescent="0.25">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6"/>
    </row>
    <row r="484" spans="1:29" ht="12" customHeight="1" x14ac:dyDescent="0.25">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row>
    <row r="485" spans="1:29" ht="12" customHeight="1" x14ac:dyDescent="0.25">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row>
    <row r="486" spans="1:29" ht="12" customHeight="1" x14ac:dyDescent="0.25">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c r="AA486" s="316"/>
      <c r="AB486" s="316"/>
      <c r="AC486" s="316"/>
    </row>
    <row r="487" spans="1:29" ht="12" customHeight="1" x14ac:dyDescent="0.25">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c r="AB487" s="316"/>
      <c r="AC487" s="316"/>
    </row>
    <row r="488" spans="1:29" ht="12" customHeight="1" x14ac:dyDescent="0.25">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6"/>
    </row>
    <row r="489" spans="1:29" ht="12" customHeight="1" x14ac:dyDescent="0.25">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6"/>
    </row>
    <row r="490" spans="1:29" ht="12" customHeight="1" x14ac:dyDescent="0.25">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row>
    <row r="491" spans="1:29" ht="12" customHeight="1" x14ac:dyDescent="0.25">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6"/>
    </row>
    <row r="492" spans="1:29" ht="12" customHeight="1" x14ac:dyDescent="0.25">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6"/>
    </row>
    <row r="493" spans="1:29" ht="12" customHeight="1" x14ac:dyDescent="0.25">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row>
    <row r="494" spans="1:29" ht="12" customHeight="1" x14ac:dyDescent="0.25">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row>
    <row r="495" spans="1:29" ht="12" customHeight="1" x14ac:dyDescent="0.25">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c r="AA495" s="316"/>
      <c r="AB495" s="316"/>
      <c r="AC495" s="316"/>
    </row>
    <row r="496" spans="1:29" ht="12" customHeight="1" x14ac:dyDescent="0.25">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c r="AA496" s="316"/>
      <c r="AB496" s="316"/>
      <c r="AC496" s="316"/>
    </row>
    <row r="497" spans="1:29" ht="12" customHeight="1" x14ac:dyDescent="0.25">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c r="AA497" s="316"/>
      <c r="AB497" s="316"/>
      <c r="AC497" s="316"/>
    </row>
    <row r="498" spans="1:29" ht="12" customHeight="1" x14ac:dyDescent="0.25">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c r="AA498" s="316"/>
      <c r="AB498" s="316"/>
      <c r="AC498" s="316"/>
    </row>
    <row r="499" spans="1:29" ht="12" customHeight="1" x14ac:dyDescent="0.25">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c r="AA499" s="316"/>
      <c r="AB499" s="316"/>
      <c r="AC499" s="316"/>
    </row>
    <row r="500" spans="1:29" ht="12" customHeight="1" x14ac:dyDescent="0.25">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row>
    <row r="501" spans="1:29" ht="12" customHeight="1" x14ac:dyDescent="0.25">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6"/>
    </row>
    <row r="502" spans="1:29" ht="12" customHeight="1" x14ac:dyDescent="0.25">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6"/>
    </row>
    <row r="503" spans="1:29" ht="12" customHeight="1" x14ac:dyDescent="0.25">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6"/>
    </row>
    <row r="504" spans="1:29" ht="12" customHeight="1" x14ac:dyDescent="0.25">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6"/>
    </row>
    <row r="505" spans="1:29" ht="12" customHeight="1" x14ac:dyDescent="0.25">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6"/>
    </row>
    <row r="506" spans="1:29" ht="12" customHeight="1" x14ac:dyDescent="0.25">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6"/>
    </row>
    <row r="507" spans="1:29" ht="12" customHeight="1" x14ac:dyDescent="0.25">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row>
    <row r="508" spans="1:29" ht="12" customHeight="1" x14ac:dyDescent="0.25">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row>
    <row r="509" spans="1:29" ht="12" customHeight="1" x14ac:dyDescent="0.25">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6"/>
    </row>
    <row r="510" spans="1:29" ht="12" customHeight="1" x14ac:dyDescent="0.25">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6"/>
    </row>
    <row r="511" spans="1:29" ht="12" customHeight="1" x14ac:dyDescent="0.25">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6"/>
    </row>
    <row r="512" spans="1:29" ht="12" customHeight="1" x14ac:dyDescent="0.25">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6"/>
    </row>
    <row r="513" spans="1:29" ht="12" customHeight="1" x14ac:dyDescent="0.25">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row>
    <row r="514" spans="1:29" ht="12" customHeight="1" x14ac:dyDescent="0.25">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row>
    <row r="515" spans="1:29" ht="12" customHeight="1" x14ac:dyDescent="0.25">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c r="AA515" s="316"/>
      <c r="AB515" s="316"/>
      <c r="AC515" s="316"/>
    </row>
    <row r="516" spans="1:29" ht="12" customHeight="1" x14ac:dyDescent="0.25">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row>
    <row r="517" spans="1:29" ht="12" customHeight="1" x14ac:dyDescent="0.25">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row>
    <row r="518" spans="1:29" ht="12" customHeight="1" x14ac:dyDescent="0.25">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6"/>
    </row>
    <row r="519" spans="1:29" ht="12" customHeight="1" x14ac:dyDescent="0.25">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6"/>
    </row>
    <row r="520" spans="1:29" ht="12" customHeight="1" x14ac:dyDescent="0.25">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row>
    <row r="521" spans="1:29" ht="12" customHeight="1" x14ac:dyDescent="0.25">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6"/>
    </row>
    <row r="522" spans="1:29" ht="12" customHeight="1" x14ac:dyDescent="0.25">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row>
    <row r="523" spans="1:29" ht="12" customHeight="1" x14ac:dyDescent="0.25">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row>
    <row r="524" spans="1:29" ht="12" customHeight="1" x14ac:dyDescent="0.25">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c r="AA524" s="316"/>
      <c r="AB524" s="316"/>
      <c r="AC524" s="316"/>
    </row>
    <row r="525" spans="1:29" ht="12" customHeight="1" x14ac:dyDescent="0.25">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c r="AA525" s="316"/>
      <c r="AB525" s="316"/>
      <c r="AC525" s="316"/>
    </row>
    <row r="526" spans="1:29" ht="12" customHeight="1" x14ac:dyDescent="0.25">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c r="AA526" s="316"/>
      <c r="AB526" s="316"/>
      <c r="AC526" s="316"/>
    </row>
    <row r="527" spans="1:29" ht="12" customHeight="1" x14ac:dyDescent="0.25">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c r="AA527" s="316"/>
      <c r="AB527" s="316"/>
      <c r="AC527" s="316"/>
    </row>
    <row r="528" spans="1:29" ht="12" customHeight="1" x14ac:dyDescent="0.25">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c r="AA528" s="316"/>
      <c r="AB528" s="316"/>
      <c r="AC528" s="316"/>
    </row>
    <row r="529" spans="1:29" ht="12" customHeight="1" x14ac:dyDescent="0.25">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row>
    <row r="530" spans="1:29" ht="12" customHeight="1" x14ac:dyDescent="0.25">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row>
    <row r="531" spans="1:29" ht="12" customHeight="1" x14ac:dyDescent="0.25">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row>
    <row r="532" spans="1:29" ht="12" customHeight="1" x14ac:dyDescent="0.25">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6"/>
    </row>
    <row r="533" spans="1:29" ht="12" customHeight="1" x14ac:dyDescent="0.25">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row>
    <row r="534" spans="1:29" ht="12" customHeight="1" x14ac:dyDescent="0.25">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6"/>
    </row>
    <row r="535" spans="1:29" ht="12" customHeight="1" x14ac:dyDescent="0.25">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6"/>
    </row>
    <row r="536" spans="1:29" ht="12" customHeight="1" x14ac:dyDescent="0.25">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row>
    <row r="537" spans="1:29" ht="12" customHeight="1" x14ac:dyDescent="0.25">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6"/>
    </row>
    <row r="538" spans="1:29" ht="12" customHeight="1" x14ac:dyDescent="0.25">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6"/>
    </row>
    <row r="539" spans="1:29" ht="12" customHeight="1" x14ac:dyDescent="0.25">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6"/>
    </row>
    <row r="540" spans="1:29" ht="12" customHeight="1" x14ac:dyDescent="0.25">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row>
    <row r="541" spans="1:29" ht="12" customHeight="1" x14ac:dyDescent="0.25">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6"/>
    </row>
    <row r="542" spans="1:29" ht="12" customHeight="1" x14ac:dyDescent="0.25">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6"/>
    </row>
    <row r="543" spans="1:29" ht="12" customHeight="1" x14ac:dyDescent="0.25">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row>
    <row r="544" spans="1:29" ht="12" customHeight="1" x14ac:dyDescent="0.25">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6"/>
    </row>
    <row r="545" spans="1:29" ht="12" customHeight="1" x14ac:dyDescent="0.25">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6"/>
    </row>
    <row r="546" spans="1:29" ht="12" customHeight="1" x14ac:dyDescent="0.25">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6"/>
    </row>
    <row r="547" spans="1:29" ht="12" customHeight="1" x14ac:dyDescent="0.25">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6"/>
    </row>
    <row r="548" spans="1:29" ht="12" customHeight="1" x14ac:dyDescent="0.25">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6"/>
    </row>
    <row r="549" spans="1:29" ht="12" customHeight="1" x14ac:dyDescent="0.25">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6"/>
    </row>
    <row r="550" spans="1:29" ht="12" customHeight="1" x14ac:dyDescent="0.25">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6"/>
    </row>
    <row r="551" spans="1:29" ht="12" customHeight="1" x14ac:dyDescent="0.25">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6"/>
    </row>
    <row r="552" spans="1:29" ht="12" customHeight="1" x14ac:dyDescent="0.25">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row>
    <row r="553" spans="1:29" ht="12" customHeight="1" x14ac:dyDescent="0.25">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row>
    <row r="554" spans="1:29" ht="12" customHeight="1" x14ac:dyDescent="0.25">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c r="AA554" s="316"/>
      <c r="AB554" s="316"/>
      <c r="AC554" s="316"/>
    </row>
    <row r="555" spans="1:29" ht="12" customHeight="1" x14ac:dyDescent="0.25">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c r="AB555" s="316"/>
      <c r="AC555" s="316"/>
    </row>
    <row r="556" spans="1:29" ht="12" customHeight="1" x14ac:dyDescent="0.25">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6"/>
    </row>
    <row r="557" spans="1:29" ht="12" customHeight="1" x14ac:dyDescent="0.25">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6"/>
    </row>
    <row r="558" spans="1:29" ht="12" customHeight="1" x14ac:dyDescent="0.25">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6"/>
    </row>
    <row r="559" spans="1:29" ht="12" customHeight="1" x14ac:dyDescent="0.25">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row>
    <row r="560" spans="1:29" ht="12" customHeight="1" x14ac:dyDescent="0.25">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6"/>
    </row>
    <row r="561" spans="1:29" ht="12" customHeight="1" x14ac:dyDescent="0.25">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row>
    <row r="562" spans="1:29" ht="12" customHeight="1" x14ac:dyDescent="0.25">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row>
    <row r="563" spans="1:29" ht="12" customHeight="1" x14ac:dyDescent="0.25">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c r="AA563" s="316"/>
      <c r="AB563" s="316"/>
      <c r="AC563" s="316"/>
    </row>
    <row r="564" spans="1:29" ht="12" customHeight="1" x14ac:dyDescent="0.25">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c r="AA564" s="316"/>
      <c r="AB564" s="316"/>
      <c r="AC564" s="316"/>
    </row>
    <row r="565" spans="1:29" ht="12" customHeight="1" x14ac:dyDescent="0.25">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c r="AB565" s="316"/>
      <c r="AC565" s="316"/>
    </row>
    <row r="566" spans="1:29" ht="12" customHeight="1" x14ac:dyDescent="0.25">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c r="AA566" s="316"/>
      <c r="AB566" s="316"/>
      <c r="AC566" s="316"/>
    </row>
    <row r="567" spans="1:29" ht="12" customHeight="1" x14ac:dyDescent="0.25">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row>
    <row r="568" spans="1:29" ht="12" customHeight="1" x14ac:dyDescent="0.25">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row>
    <row r="569" spans="1:29" ht="12" customHeight="1" x14ac:dyDescent="0.25">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6"/>
    </row>
    <row r="570" spans="1:29" ht="12" customHeight="1" x14ac:dyDescent="0.25">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6"/>
    </row>
    <row r="571" spans="1:29" ht="12" customHeight="1" x14ac:dyDescent="0.25">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6"/>
    </row>
    <row r="572" spans="1:29" ht="12" customHeight="1" x14ac:dyDescent="0.25">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row>
    <row r="573" spans="1:29" ht="12" customHeight="1" x14ac:dyDescent="0.25">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6"/>
    </row>
    <row r="574" spans="1:29" ht="12" customHeight="1" x14ac:dyDescent="0.25">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6"/>
    </row>
    <row r="575" spans="1:29" ht="12" customHeight="1" x14ac:dyDescent="0.25">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6"/>
    </row>
    <row r="576" spans="1:29" ht="12" customHeight="1" x14ac:dyDescent="0.25">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6"/>
    </row>
    <row r="577" spans="1:29" ht="12" customHeight="1" x14ac:dyDescent="0.25">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6"/>
    </row>
    <row r="578" spans="1:29" ht="12" customHeight="1" x14ac:dyDescent="0.25">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6"/>
    </row>
    <row r="579" spans="1:29" ht="12" customHeight="1" x14ac:dyDescent="0.25">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6"/>
    </row>
    <row r="580" spans="1:29" ht="12" customHeight="1" x14ac:dyDescent="0.25">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6"/>
    </row>
    <row r="581" spans="1:29" ht="12" customHeight="1" x14ac:dyDescent="0.25">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6"/>
    </row>
    <row r="582" spans="1:29" ht="12" customHeight="1" x14ac:dyDescent="0.25">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6"/>
    </row>
    <row r="583" spans="1:29" ht="12" customHeight="1" x14ac:dyDescent="0.25">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6"/>
    </row>
    <row r="584" spans="1:29" ht="12" customHeight="1" x14ac:dyDescent="0.25">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6"/>
    </row>
    <row r="585" spans="1:29" ht="12" customHeight="1" x14ac:dyDescent="0.25">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row>
    <row r="586" spans="1:29" ht="12" customHeight="1" x14ac:dyDescent="0.25">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row>
    <row r="587" spans="1:29" ht="12" customHeight="1" x14ac:dyDescent="0.25">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6"/>
    </row>
    <row r="588" spans="1:29" ht="12" customHeight="1" x14ac:dyDescent="0.25">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row>
    <row r="589" spans="1:29" ht="12" customHeight="1" x14ac:dyDescent="0.25">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row>
    <row r="590" spans="1:29" ht="12" customHeight="1" x14ac:dyDescent="0.25">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c r="AA590" s="316"/>
      <c r="AB590" s="316"/>
      <c r="AC590" s="316"/>
    </row>
    <row r="591" spans="1:29" ht="12" customHeight="1" x14ac:dyDescent="0.25">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row>
    <row r="592" spans="1:29" ht="12" customHeight="1" x14ac:dyDescent="0.25">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6"/>
    </row>
    <row r="593" spans="1:29" ht="12" customHeight="1" x14ac:dyDescent="0.25">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6"/>
    </row>
    <row r="594" spans="1:29" ht="12" customHeight="1" x14ac:dyDescent="0.25">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row>
    <row r="595" spans="1:29" ht="12" customHeight="1" x14ac:dyDescent="0.25">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row>
    <row r="596" spans="1:29" ht="12" customHeight="1" x14ac:dyDescent="0.25">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6"/>
    </row>
    <row r="597" spans="1:29" ht="12" customHeight="1" x14ac:dyDescent="0.25">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row>
    <row r="598" spans="1:29" ht="12" customHeight="1" x14ac:dyDescent="0.25">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row>
    <row r="599" spans="1:29" ht="12" customHeight="1" x14ac:dyDescent="0.25">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c r="AA599" s="316"/>
      <c r="AB599" s="316"/>
      <c r="AC599" s="316"/>
    </row>
    <row r="600" spans="1:29" ht="12" customHeight="1" x14ac:dyDescent="0.25">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c r="AA600" s="316"/>
      <c r="AB600" s="316"/>
      <c r="AC600" s="316"/>
    </row>
    <row r="601" spans="1:29" ht="12" customHeight="1" x14ac:dyDescent="0.25">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c r="AA601" s="316"/>
      <c r="AB601" s="316"/>
      <c r="AC601" s="316"/>
    </row>
    <row r="602" spans="1:29" ht="12" customHeight="1" x14ac:dyDescent="0.25">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c r="AA602" s="316"/>
      <c r="AB602" s="316"/>
      <c r="AC602" s="316"/>
    </row>
    <row r="603" spans="1:29" ht="12" customHeight="1" x14ac:dyDescent="0.25">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c r="AA603" s="316"/>
      <c r="AB603" s="316"/>
      <c r="AC603" s="316"/>
    </row>
    <row r="604" spans="1:29" ht="12" customHeight="1" x14ac:dyDescent="0.25">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row>
    <row r="605" spans="1:29" ht="12" customHeight="1" x14ac:dyDescent="0.25">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6"/>
    </row>
    <row r="606" spans="1:29" ht="12" customHeight="1" x14ac:dyDescent="0.25">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row>
    <row r="607" spans="1:29" ht="12" customHeight="1" x14ac:dyDescent="0.25">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row>
    <row r="608" spans="1:29" ht="12" customHeight="1" x14ac:dyDescent="0.25">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6"/>
    </row>
    <row r="609" spans="1:29" ht="12" customHeight="1" x14ac:dyDescent="0.25">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6"/>
    </row>
    <row r="610" spans="1:29" ht="12" customHeight="1" x14ac:dyDescent="0.25">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6"/>
    </row>
    <row r="611" spans="1:29" ht="12" customHeight="1" x14ac:dyDescent="0.25">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6"/>
    </row>
    <row r="612" spans="1:29" ht="12" customHeight="1" x14ac:dyDescent="0.25">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6"/>
    </row>
    <row r="613" spans="1:29" ht="12" customHeight="1" x14ac:dyDescent="0.25">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6"/>
    </row>
    <row r="614" spans="1:29" ht="12" customHeight="1" x14ac:dyDescent="0.25">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6"/>
    </row>
    <row r="615" spans="1:29" ht="12" customHeight="1" x14ac:dyDescent="0.25">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row>
    <row r="616" spans="1:29" ht="12" customHeight="1" x14ac:dyDescent="0.25">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row>
    <row r="617" spans="1:29" ht="12" customHeight="1" x14ac:dyDescent="0.25">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6"/>
    </row>
    <row r="618" spans="1:29" ht="12" customHeight="1" x14ac:dyDescent="0.25">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6"/>
    </row>
    <row r="619" spans="1:29" ht="12" customHeight="1" x14ac:dyDescent="0.25">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6"/>
    </row>
    <row r="620" spans="1:29" ht="12" customHeight="1" x14ac:dyDescent="0.25">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6"/>
    </row>
    <row r="621" spans="1:29" ht="12" customHeight="1" x14ac:dyDescent="0.25">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6"/>
    </row>
    <row r="622" spans="1:29" ht="12" customHeight="1" x14ac:dyDescent="0.25">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6"/>
    </row>
    <row r="623" spans="1:29" ht="12" customHeight="1" x14ac:dyDescent="0.25">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6"/>
    </row>
    <row r="624" spans="1:29" ht="12" customHeight="1" x14ac:dyDescent="0.25">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6"/>
    </row>
    <row r="625" spans="1:29" ht="12" customHeight="1"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row>
    <row r="626" spans="1:29" ht="12" customHeight="1" x14ac:dyDescent="0.25">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6"/>
    </row>
    <row r="627" spans="1:29" ht="12" customHeight="1" x14ac:dyDescent="0.25">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6"/>
    </row>
    <row r="628" spans="1:29" ht="12" customHeight="1" x14ac:dyDescent="0.25">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6"/>
    </row>
    <row r="629" spans="1:29" ht="12" customHeight="1" x14ac:dyDescent="0.25">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6"/>
    </row>
    <row r="630" spans="1:29" ht="12" customHeight="1" x14ac:dyDescent="0.25">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6"/>
    </row>
    <row r="631" spans="1:29" ht="12" customHeight="1" x14ac:dyDescent="0.25">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6"/>
    </row>
    <row r="632" spans="1:29" ht="12" customHeight="1" x14ac:dyDescent="0.25">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row>
    <row r="633" spans="1:29" ht="12" customHeight="1" x14ac:dyDescent="0.25">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row>
    <row r="634" spans="1:29" ht="12" customHeight="1" x14ac:dyDescent="0.25">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row>
    <row r="635" spans="1:29" ht="12" customHeight="1" x14ac:dyDescent="0.25">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row>
    <row r="636" spans="1:29" ht="12" customHeight="1" x14ac:dyDescent="0.25">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6"/>
    </row>
    <row r="637" spans="1:29" ht="12" customHeight="1" x14ac:dyDescent="0.25">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6"/>
    </row>
    <row r="638" spans="1:29" ht="12" customHeight="1" x14ac:dyDescent="0.25">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6"/>
    </row>
    <row r="639" spans="1:29" ht="12" customHeight="1" x14ac:dyDescent="0.25">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6"/>
    </row>
    <row r="640" spans="1:29" ht="12" customHeight="1" x14ac:dyDescent="0.25">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6"/>
    </row>
    <row r="641" spans="1:29" ht="12" customHeight="1" x14ac:dyDescent="0.25">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row>
    <row r="642" spans="1:29" ht="12" customHeight="1" x14ac:dyDescent="0.25">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row>
    <row r="643" spans="1:29" ht="12" customHeight="1" x14ac:dyDescent="0.25">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row>
    <row r="644" spans="1:29" ht="12" customHeight="1" x14ac:dyDescent="0.25">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row>
    <row r="645" spans="1:29" ht="12" customHeight="1" x14ac:dyDescent="0.25">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row>
    <row r="646" spans="1:29" ht="12" customHeight="1" x14ac:dyDescent="0.25">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c r="AA646" s="316"/>
      <c r="AB646" s="316"/>
      <c r="AC646" s="316"/>
    </row>
    <row r="647" spans="1:29" ht="12" customHeight="1" x14ac:dyDescent="0.25">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c r="AA647" s="316"/>
      <c r="AB647" s="316"/>
      <c r="AC647" s="316"/>
    </row>
    <row r="648" spans="1:29" ht="12" customHeight="1"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row>
    <row r="649" spans="1:29" ht="12" customHeight="1" x14ac:dyDescent="0.25">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6"/>
    </row>
    <row r="650" spans="1:29" ht="12" customHeight="1" x14ac:dyDescent="0.25">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row>
    <row r="651" spans="1:29" ht="12" customHeight="1" x14ac:dyDescent="0.25">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6"/>
    </row>
    <row r="652" spans="1:29" ht="12" customHeight="1"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row>
    <row r="653" spans="1:29" ht="12" customHeight="1"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row>
    <row r="654" spans="1:29" ht="12" customHeight="1" x14ac:dyDescent="0.25">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row>
    <row r="655" spans="1:29" ht="12" customHeight="1" x14ac:dyDescent="0.25">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6"/>
    </row>
    <row r="656" spans="1:29" ht="12" customHeight="1" x14ac:dyDescent="0.25">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6"/>
    </row>
    <row r="657" spans="1:29" ht="12" customHeight="1" x14ac:dyDescent="0.25">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6"/>
    </row>
    <row r="658" spans="1:29" ht="12" customHeight="1" x14ac:dyDescent="0.25">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6"/>
    </row>
    <row r="659" spans="1:29" ht="12" customHeight="1" x14ac:dyDescent="0.25">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6"/>
    </row>
    <row r="660" spans="1:29" ht="12" customHeight="1" x14ac:dyDescent="0.25">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row>
    <row r="661" spans="1:29" ht="12" customHeight="1" x14ac:dyDescent="0.25">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row>
    <row r="662" spans="1:29" ht="12" customHeight="1" x14ac:dyDescent="0.25">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6"/>
    </row>
    <row r="663" spans="1:29" ht="12" customHeight="1" x14ac:dyDescent="0.25">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6"/>
    </row>
    <row r="664" spans="1:29" ht="12" customHeight="1" x14ac:dyDescent="0.25">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6"/>
    </row>
    <row r="665" spans="1:29" ht="12" customHeight="1" x14ac:dyDescent="0.25">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6"/>
    </row>
    <row r="666" spans="1:29" ht="12" customHeight="1" x14ac:dyDescent="0.25">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6"/>
    </row>
    <row r="667" spans="1:29" ht="12" customHeight="1" x14ac:dyDescent="0.25">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6"/>
    </row>
    <row r="668" spans="1:29" ht="12" customHeight="1" x14ac:dyDescent="0.25">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6"/>
    </row>
    <row r="669" spans="1:29" ht="12" customHeight="1" x14ac:dyDescent="0.25">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row>
    <row r="670" spans="1:29" ht="12" customHeight="1" x14ac:dyDescent="0.25">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row>
    <row r="671" spans="1:29" ht="12" customHeight="1" x14ac:dyDescent="0.25">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6"/>
    </row>
    <row r="672" spans="1:29" ht="12" customHeight="1" x14ac:dyDescent="0.25">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row>
    <row r="673" spans="1:29" ht="12" customHeight="1" x14ac:dyDescent="0.25">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row>
    <row r="674" spans="1:29" ht="12" customHeight="1" x14ac:dyDescent="0.25">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c r="AA674" s="316"/>
      <c r="AB674" s="316"/>
      <c r="AC674" s="316"/>
    </row>
    <row r="675" spans="1:29" ht="12" customHeight="1"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row>
    <row r="676" spans="1:29" ht="12" customHeight="1" x14ac:dyDescent="0.25">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row>
    <row r="677" spans="1:29" ht="12" customHeight="1"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row>
    <row r="678" spans="1:29" ht="12" customHeight="1" x14ac:dyDescent="0.25">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6"/>
    </row>
    <row r="679" spans="1:29" ht="12" customHeight="1" x14ac:dyDescent="0.25">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row>
    <row r="680" spans="1:29" ht="12" customHeight="1" x14ac:dyDescent="0.25">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6"/>
    </row>
    <row r="681" spans="1:29" ht="12" customHeight="1"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row>
    <row r="682" spans="1:29" ht="12" customHeight="1"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row>
    <row r="683" spans="1:29" ht="12" customHeight="1" x14ac:dyDescent="0.25">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c r="AA683" s="316"/>
      <c r="AB683" s="316"/>
      <c r="AC683" s="316"/>
    </row>
    <row r="684" spans="1:29" ht="12" customHeight="1" x14ac:dyDescent="0.25">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c r="AA684" s="316"/>
      <c r="AB684" s="316"/>
      <c r="AC684" s="316"/>
    </row>
    <row r="685" spans="1:29" ht="12" customHeight="1" x14ac:dyDescent="0.25">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c r="AA685" s="316"/>
      <c r="AB685" s="316"/>
      <c r="AC685" s="316"/>
    </row>
    <row r="686" spans="1:29" ht="12" customHeight="1" x14ac:dyDescent="0.25">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c r="AA686" s="316"/>
      <c r="AB686" s="316"/>
      <c r="AC686" s="316"/>
    </row>
    <row r="687" spans="1:29" ht="12" customHeight="1" x14ac:dyDescent="0.25">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c r="AA687" s="316"/>
      <c r="AB687" s="316"/>
      <c r="AC687" s="316"/>
    </row>
    <row r="688" spans="1:29" ht="12" customHeight="1" x14ac:dyDescent="0.25">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row>
    <row r="689" spans="1:29" ht="12" customHeight="1" x14ac:dyDescent="0.25">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c r="AA689" s="316"/>
      <c r="AB689" s="316"/>
      <c r="AC689" s="316"/>
    </row>
    <row r="690" spans="1:29" ht="12" customHeight="1" x14ac:dyDescent="0.25">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6"/>
    </row>
    <row r="691" spans="1:29" ht="12" customHeight="1" x14ac:dyDescent="0.25">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row>
    <row r="692" spans="1:29" ht="12" customHeight="1" x14ac:dyDescent="0.25">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row>
    <row r="693" spans="1:29" ht="12" customHeight="1" x14ac:dyDescent="0.25">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c r="AA693" s="316"/>
      <c r="AB693" s="316"/>
      <c r="AC693" s="316"/>
    </row>
    <row r="694" spans="1:29" ht="12" customHeight="1" x14ac:dyDescent="0.25">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6"/>
    </row>
    <row r="695" spans="1:29" ht="12" customHeight="1" x14ac:dyDescent="0.25">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c r="AA695" s="316"/>
      <c r="AB695" s="316"/>
      <c r="AC695" s="316"/>
    </row>
    <row r="696" spans="1:29" ht="12" customHeight="1" x14ac:dyDescent="0.25">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c r="AA696" s="316"/>
      <c r="AB696" s="316"/>
      <c r="AC696" s="316"/>
    </row>
    <row r="697" spans="1:29" ht="12" customHeight="1" x14ac:dyDescent="0.25">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c r="AA697" s="316"/>
      <c r="AB697" s="316"/>
      <c r="AC697" s="316"/>
    </row>
    <row r="698" spans="1:29" ht="12" customHeight="1" x14ac:dyDescent="0.25">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c r="AA698" s="316"/>
      <c r="AB698" s="316"/>
      <c r="AC698" s="316"/>
    </row>
    <row r="699" spans="1:29" ht="12" customHeight="1" x14ac:dyDescent="0.25">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6"/>
    </row>
    <row r="700" spans="1:29" ht="12" customHeight="1" x14ac:dyDescent="0.25">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row>
    <row r="701" spans="1:29" ht="12" customHeight="1" x14ac:dyDescent="0.25">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row>
    <row r="702" spans="1:29" ht="12" customHeight="1" x14ac:dyDescent="0.25">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c r="AA702" s="316"/>
      <c r="AB702" s="316"/>
      <c r="AC702" s="316"/>
    </row>
    <row r="703" spans="1:29" ht="12" customHeight="1" x14ac:dyDescent="0.25">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6"/>
    </row>
    <row r="704" spans="1:29" ht="12" customHeight="1" x14ac:dyDescent="0.25">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6"/>
    </row>
    <row r="705" spans="1:29" ht="12" customHeight="1" x14ac:dyDescent="0.25">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c r="AA705" s="316"/>
      <c r="AB705" s="316"/>
      <c r="AC705" s="316"/>
    </row>
    <row r="706" spans="1:29" ht="12" customHeight="1" x14ac:dyDescent="0.25">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c r="AA706" s="316"/>
      <c r="AB706" s="316"/>
      <c r="AC706" s="316"/>
    </row>
    <row r="707" spans="1:29" ht="12" customHeight="1" x14ac:dyDescent="0.25">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6"/>
    </row>
    <row r="708" spans="1:29" ht="12" customHeight="1" x14ac:dyDescent="0.25">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row>
    <row r="709" spans="1:29" ht="12" customHeight="1" x14ac:dyDescent="0.25">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c r="AA709" s="316"/>
      <c r="AB709" s="316"/>
      <c r="AC709" s="316"/>
    </row>
    <row r="710" spans="1:29" ht="12" customHeight="1"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row>
    <row r="711" spans="1:29" ht="12" customHeight="1" x14ac:dyDescent="0.25">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row>
    <row r="712" spans="1:29" ht="12" customHeight="1"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row>
    <row r="713" spans="1:29" ht="12" customHeight="1" x14ac:dyDescent="0.25">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c r="AA713" s="316"/>
      <c r="AB713" s="316"/>
      <c r="AC713" s="316"/>
    </row>
    <row r="714" spans="1:29" ht="12" customHeight="1" x14ac:dyDescent="0.25">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row>
    <row r="715" spans="1:29" ht="12" customHeight="1" x14ac:dyDescent="0.25">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c r="AA715" s="316"/>
      <c r="AB715" s="316"/>
      <c r="AC715" s="316"/>
    </row>
    <row r="716" spans="1:29" ht="12" customHeight="1"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row>
    <row r="717" spans="1:29" ht="12" customHeight="1" x14ac:dyDescent="0.25">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c r="AA717" s="316"/>
      <c r="AB717" s="316"/>
      <c r="AC717" s="316"/>
    </row>
    <row r="718" spans="1:29" ht="12" customHeight="1" x14ac:dyDescent="0.25">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row>
    <row r="719" spans="1:29" ht="12" customHeight="1" x14ac:dyDescent="0.25">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row>
    <row r="720" spans="1:29" ht="12" customHeight="1" x14ac:dyDescent="0.25">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c r="AA720" s="316"/>
      <c r="AB720" s="316"/>
      <c r="AC720" s="316"/>
    </row>
    <row r="721" spans="1:29" ht="12" customHeight="1" x14ac:dyDescent="0.25">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row>
    <row r="722" spans="1:29" ht="12" customHeight="1" x14ac:dyDescent="0.25">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6"/>
    </row>
    <row r="723" spans="1:29" ht="12" customHeight="1" x14ac:dyDescent="0.25">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6"/>
    </row>
    <row r="724" spans="1:29" ht="12" customHeight="1" x14ac:dyDescent="0.25">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6"/>
    </row>
    <row r="725" spans="1:29" ht="12" customHeight="1" x14ac:dyDescent="0.25">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6"/>
    </row>
    <row r="726" spans="1:29" ht="12" customHeight="1" x14ac:dyDescent="0.25">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row>
    <row r="727" spans="1:29" ht="12" customHeight="1" x14ac:dyDescent="0.25">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row>
    <row r="728" spans="1:29" ht="12" customHeight="1" x14ac:dyDescent="0.25">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row>
    <row r="729" spans="1:29" ht="12" customHeight="1" x14ac:dyDescent="0.25">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row>
    <row r="730" spans="1:29" ht="12" customHeight="1" x14ac:dyDescent="0.25">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6"/>
    </row>
    <row r="731" spans="1:29" ht="12" customHeight="1" x14ac:dyDescent="0.25">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row>
    <row r="732" spans="1:29" ht="12" customHeight="1" x14ac:dyDescent="0.25">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6"/>
    </row>
    <row r="733" spans="1:29" ht="12" customHeight="1" x14ac:dyDescent="0.25">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6"/>
    </row>
    <row r="734" spans="1:29" ht="12" customHeight="1" x14ac:dyDescent="0.25">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6"/>
    </row>
    <row r="735" spans="1:29" ht="12" customHeight="1" x14ac:dyDescent="0.25">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row>
    <row r="736" spans="1:29" ht="12" customHeight="1" x14ac:dyDescent="0.25">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row>
    <row r="737" spans="1:29" ht="12" customHeight="1" x14ac:dyDescent="0.25">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c r="AA737" s="316"/>
      <c r="AB737" s="316"/>
      <c r="AC737" s="316"/>
    </row>
    <row r="738" spans="1:29" ht="12" customHeight="1" x14ac:dyDescent="0.25">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c r="AA738" s="316"/>
      <c r="AB738" s="316"/>
      <c r="AC738" s="316"/>
    </row>
    <row r="739" spans="1:29" ht="12" customHeight="1" x14ac:dyDescent="0.25">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c r="AA739" s="316"/>
      <c r="AB739" s="316"/>
      <c r="AC739" s="316"/>
    </row>
    <row r="740" spans="1:29" ht="12" customHeight="1" x14ac:dyDescent="0.25">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c r="AA740" s="316"/>
      <c r="AB740" s="316"/>
      <c r="AC740" s="316"/>
    </row>
    <row r="741" spans="1:29" ht="12" customHeight="1" x14ac:dyDescent="0.25">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c r="AA741" s="316"/>
      <c r="AB741" s="316"/>
      <c r="AC741" s="316"/>
    </row>
    <row r="742" spans="1:29" ht="12" customHeight="1" x14ac:dyDescent="0.25">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row>
    <row r="743" spans="1:29" ht="12" customHeight="1" x14ac:dyDescent="0.25">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c r="AA743" s="316"/>
      <c r="AB743" s="316"/>
      <c r="AC743" s="316"/>
    </row>
    <row r="744" spans="1:29" ht="12" customHeight="1" x14ac:dyDescent="0.25">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c r="AA744" s="316"/>
      <c r="AB744" s="316"/>
      <c r="AC744" s="316"/>
    </row>
    <row r="745" spans="1:29" ht="12" customHeight="1" x14ac:dyDescent="0.25">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row>
    <row r="746" spans="1:29" ht="12" customHeight="1" x14ac:dyDescent="0.25">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row>
    <row r="747" spans="1:29" ht="12" customHeight="1" x14ac:dyDescent="0.25">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row>
    <row r="748" spans="1:29" ht="12" customHeight="1" x14ac:dyDescent="0.25">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c r="AA748" s="316"/>
      <c r="AB748" s="316"/>
      <c r="AC748" s="316"/>
    </row>
    <row r="749" spans="1:29" ht="12" customHeight="1" x14ac:dyDescent="0.25">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6"/>
    </row>
    <row r="750" spans="1:29" ht="12" customHeight="1" x14ac:dyDescent="0.25">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c r="AA750" s="316"/>
      <c r="AB750" s="316"/>
      <c r="AC750" s="316"/>
    </row>
    <row r="751" spans="1:29" ht="12" customHeight="1" x14ac:dyDescent="0.25">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c r="AA751" s="316"/>
      <c r="AB751" s="316"/>
      <c r="AC751" s="316"/>
    </row>
    <row r="752" spans="1:29" ht="12" customHeight="1" x14ac:dyDescent="0.25">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c r="AA752" s="316"/>
      <c r="AB752" s="316"/>
      <c r="AC752" s="316"/>
    </row>
    <row r="753" spans="1:29" ht="12" customHeight="1" x14ac:dyDescent="0.25">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c r="AA753" s="316"/>
      <c r="AB753" s="316"/>
      <c r="AC753" s="316"/>
    </row>
    <row r="754" spans="1:29" ht="12" customHeight="1" x14ac:dyDescent="0.25">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c r="AA754" s="316"/>
      <c r="AB754" s="316"/>
      <c r="AC754" s="316"/>
    </row>
    <row r="755" spans="1:29" ht="12" customHeight="1" x14ac:dyDescent="0.25">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row>
    <row r="756" spans="1:29" ht="12" customHeight="1" x14ac:dyDescent="0.25">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row>
    <row r="757" spans="1:29" ht="12" customHeight="1" x14ac:dyDescent="0.25">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c r="AA757" s="316"/>
      <c r="AB757" s="316"/>
      <c r="AC757" s="316"/>
    </row>
    <row r="758" spans="1:29" ht="12" customHeight="1" x14ac:dyDescent="0.25">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c r="AA758" s="316"/>
      <c r="AB758" s="316"/>
      <c r="AC758" s="316"/>
    </row>
    <row r="759" spans="1:29" ht="12" customHeight="1" x14ac:dyDescent="0.25">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row>
    <row r="760" spans="1:29" ht="12" customHeight="1" x14ac:dyDescent="0.25">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c r="AA760" s="316"/>
      <c r="AB760" s="316"/>
      <c r="AC760" s="316"/>
    </row>
    <row r="761" spans="1:29" ht="12" customHeight="1" x14ac:dyDescent="0.25">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c r="AA761" s="316"/>
      <c r="AB761" s="316"/>
      <c r="AC761" s="316"/>
    </row>
    <row r="762" spans="1:29" ht="12" customHeight="1" x14ac:dyDescent="0.25">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6"/>
    </row>
    <row r="763" spans="1:29" ht="12" customHeight="1" x14ac:dyDescent="0.25">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c r="AA763" s="316"/>
      <c r="AB763" s="316"/>
      <c r="AC763" s="316"/>
    </row>
    <row r="764" spans="1:29" ht="12" customHeight="1" x14ac:dyDescent="0.25">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c r="AA764" s="316"/>
      <c r="AB764" s="316"/>
      <c r="AC764" s="316"/>
    </row>
    <row r="765" spans="1:29" ht="12" customHeight="1" x14ac:dyDescent="0.25">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c r="AA765" s="316"/>
      <c r="AB765" s="316"/>
      <c r="AC765" s="316"/>
    </row>
    <row r="766" spans="1:29" ht="12" customHeight="1" x14ac:dyDescent="0.25">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c r="AA766" s="316"/>
      <c r="AB766" s="316"/>
      <c r="AC766" s="316"/>
    </row>
    <row r="767" spans="1:29" ht="12" customHeight="1" x14ac:dyDescent="0.25">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c r="AA767" s="316"/>
      <c r="AB767" s="316"/>
      <c r="AC767" s="316"/>
    </row>
    <row r="768" spans="1:29" ht="12" customHeight="1" x14ac:dyDescent="0.25">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row>
    <row r="769" spans="1:29" ht="12" customHeight="1" x14ac:dyDescent="0.25">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row>
    <row r="770" spans="1:29" ht="12" customHeight="1" x14ac:dyDescent="0.25">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row>
    <row r="771" spans="1:29" ht="12" customHeight="1" x14ac:dyDescent="0.25">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row>
    <row r="772" spans="1:29" ht="12" customHeight="1"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row>
    <row r="773" spans="1:29" ht="12" customHeight="1"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row>
    <row r="774" spans="1:29" ht="12" customHeight="1" x14ac:dyDescent="0.25">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6"/>
    </row>
    <row r="775" spans="1:29" ht="12" customHeight="1" x14ac:dyDescent="0.25">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c r="AA775" s="316"/>
      <c r="AB775" s="316"/>
      <c r="AC775" s="316"/>
    </row>
    <row r="776" spans="1:29" ht="12" customHeight="1" x14ac:dyDescent="0.25">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c r="AA776" s="316"/>
      <c r="AB776" s="316"/>
      <c r="AC776" s="316"/>
    </row>
    <row r="777" spans="1:29" ht="12" customHeight="1" x14ac:dyDescent="0.25">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row>
    <row r="778" spans="1:29" ht="12" customHeight="1" x14ac:dyDescent="0.25">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row>
    <row r="779" spans="1:29" ht="12" customHeight="1" x14ac:dyDescent="0.25">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c r="AA779" s="316"/>
      <c r="AB779" s="316"/>
      <c r="AC779" s="316"/>
    </row>
    <row r="780" spans="1:29" ht="12" customHeight="1" x14ac:dyDescent="0.25">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row>
    <row r="781" spans="1:29" ht="12" customHeight="1" x14ac:dyDescent="0.25">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row>
    <row r="782" spans="1:29" ht="12" customHeight="1" x14ac:dyDescent="0.25">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c r="AA782" s="316"/>
      <c r="AB782" s="316"/>
      <c r="AC782" s="316"/>
    </row>
    <row r="783" spans="1:29" ht="12" customHeight="1" x14ac:dyDescent="0.25">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c r="AA783" s="316"/>
      <c r="AB783" s="316"/>
      <c r="AC783" s="316"/>
    </row>
    <row r="784" spans="1:29" ht="12" customHeight="1" x14ac:dyDescent="0.25">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6"/>
    </row>
    <row r="785" spans="1:29" ht="12" customHeight="1" x14ac:dyDescent="0.25">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c r="AA785" s="316"/>
      <c r="AB785" s="316"/>
      <c r="AC785" s="316"/>
    </row>
    <row r="786" spans="1:29" ht="12" customHeight="1" x14ac:dyDescent="0.25">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row>
    <row r="787" spans="1:29" ht="12" customHeight="1" x14ac:dyDescent="0.25">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row>
    <row r="788" spans="1:29" ht="12" customHeight="1" x14ac:dyDescent="0.25">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c r="AA788" s="316"/>
      <c r="AB788" s="316"/>
      <c r="AC788" s="316"/>
    </row>
    <row r="789" spans="1:29" ht="12" customHeight="1" x14ac:dyDescent="0.25">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c r="AA789" s="316"/>
      <c r="AB789" s="316"/>
      <c r="AC789" s="316"/>
    </row>
    <row r="790" spans="1:29" ht="12" customHeight="1" x14ac:dyDescent="0.25">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c r="AA790" s="316"/>
      <c r="AB790" s="316"/>
      <c r="AC790" s="316"/>
    </row>
    <row r="791" spans="1:29" ht="12" customHeight="1" x14ac:dyDescent="0.25">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c r="AA791" s="316"/>
      <c r="AB791" s="316"/>
      <c r="AC791" s="316"/>
    </row>
    <row r="792" spans="1:29" ht="12" customHeight="1" x14ac:dyDescent="0.25">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c r="AA792" s="316"/>
      <c r="AB792" s="316"/>
      <c r="AC792" s="316"/>
    </row>
    <row r="793" spans="1:29" ht="12" customHeight="1" x14ac:dyDescent="0.25">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row>
    <row r="794" spans="1:29" ht="12" customHeight="1" x14ac:dyDescent="0.25">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c r="AA794" s="316"/>
      <c r="AB794" s="316"/>
      <c r="AC794" s="316"/>
    </row>
    <row r="795" spans="1:29" ht="12" customHeight="1" x14ac:dyDescent="0.25">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6"/>
    </row>
    <row r="796" spans="1:29" ht="12" customHeight="1" x14ac:dyDescent="0.25">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c r="AA796" s="316"/>
      <c r="AB796" s="316"/>
      <c r="AC796" s="316"/>
    </row>
    <row r="797" spans="1:29" ht="12" customHeight="1" x14ac:dyDescent="0.25">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row>
    <row r="798" spans="1:29" ht="12" customHeight="1" x14ac:dyDescent="0.25">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row>
    <row r="799" spans="1:29" ht="12" customHeight="1" x14ac:dyDescent="0.25">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c r="AA799" s="316"/>
      <c r="AB799" s="316"/>
      <c r="AC799" s="316"/>
    </row>
    <row r="800" spans="1:29" ht="12" customHeight="1" x14ac:dyDescent="0.25">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row>
    <row r="801" spans="1:29" ht="12" customHeight="1" x14ac:dyDescent="0.25">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c r="AA801" s="316"/>
      <c r="AB801" s="316"/>
      <c r="AC801" s="316"/>
    </row>
    <row r="802" spans="1:29" ht="12" customHeight="1" x14ac:dyDescent="0.25">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row>
    <row r="803" spans="1:29" ht="12" customHeight="1" x14ac:dyDescent="0.25">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c r="AA803" s="316"/>
      <c r="AB803" s="316"/>
      <c r="AC803" s="316"/>
    </row>
    <row r="804" spans="1:29" ht="12" customHeight="1"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row>
    <row r="805" spans="1:29" ht="12" customHeight="1"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row>
    <row r="806" spans="1:29" ht="12" customHeight="1" x14ac:dyDescent="0.25">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row>
    <row r="807" spans="1:29" ht="12" customHeight="1" x14ac:dyDescent="0.25">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row>
    <row r="808" spans="1:29" ht="12" customHeight="1" x14ac:dyDescent="0.25">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c r="AA808" s="316"/>
      <c r="AB808" s="316"/>
      <c r="AC808" s="316"/>
    </row>
    <row r="809" spans="1:29" ht="12" customHeight="1" x14ac:dyDescent="0.25">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6"/>
    </row>
    <row r="810" spans="1:29" ht="12" customHeight="1" x14ac:dyDescent="0.25">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6"/>
    </row>
    <row r="811" spans="1:29" ht="12" customHeight="1" x14ac:dyDescent="0.25">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c r="AA811" s="316"/>
      <c r="AB811" s="316"/>
      <c r="AC811" s="316"/>
    </row>
    <row r="812" spans="1:29" ht="12" customHeight="1" x14ac:dyDescent="0.25">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c r="AA812" s="316"/>
      <c r="AB812" s="316"/>
      <c r="AC812" s="316"/>
    </row>
    <row r="813" spans="1:29" ht="12" customHeight="1" x14ac:dyDescent="0.25">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c r="AA813" s="316"/>
      <c r="AB813" s="316"/>
      <c r="AC813" s="316"/>
    </row>
    <row r="814" spans="1:29" ht="12" customHeight="1" x14ac:dyDescent="0.25">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c r="AA814" s="316"/>
      <c r="AB814" s="316"/>
      <c r="AC814" s="316"/>
    </row>
    <row r="815" spans="1:29" ht="12" customHeight="1" x14ac:dyDescent="0.25">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c r="AA815" s="316"/>
      <c r="AB815" s="316"/>
      <c r="AC815" s="316"/>
    </row>
    <row r="816" spans="1:29" ht="12" customHeight="1" x14ac:dyDescent="0.25">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6"/>
    </row>
    <row r="817" spans="1:29" ht="12" customHeight="1" x14ac:dyDescent="0.25">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c r="AA817" s="316"/>
      <c r="AB817" s="316"/>
      <c r="AC817" s="316"/>
    </row>
    <row r="818" spans="1:29" ht="12" customHeight="1" x14ac:dyDescent="0.25">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6"/>
    </row>
    <row r="819" spans="1:29" ht="12" customHeight="1" x14ac:dyDescent="0.25">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c r="AA819" s="316"/>
      <c r="AB819" s="316"/>
      <c r="AC819" s="316"/>
    </row>
    <row r="820" spans="1:29" ht="12" customHeight="1" x14ac:dyDescent="0.25">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c r="AA820" s="316"/>
      <c r="AB820" s="316"/>
      <c r="AC820" s="316"/>
    </row>
    <row r="821" spans="1:29" ht="12" customHeight="1" x14ac:dyDescent="0.25">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c r="AA821" s="316"/>
      <c r="AB821" s="316"/>
      <c r="AC821" s="316"/>
    </row>
    <row r="822" spans="1:29" ht="12" customHeight="1" x14ac:dyDescent="0.25">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c r="AA822" s="316"/>
      <c r="AB822" s="316"/>
      <c r="AC822" s="316"/>
    </row>
    <row r="823" spans="1:29" ht="12" customHeight="1" x14ac:dyDescent="0.25">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c r="AA823" s="316"/>
      <c r="AB823" s="316"/>
      <c r="AC823" s="316"/>
    </row>
    <row r="824" spans="1:29" ht="12" customHeight="1" x14ac:dyDescent="0.25">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c r="AA824" s="316"/>
      <c r="AB824" s="316"/>
      <c r="AC824" s="316"/>
    </row>
    <row r="825" spans="1:29" ht="12" customHeight="1" x14ac:dyDescent="0.25">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row>
    <row r="826" spans="1:29" ht="12" customHeight="1" x14ac:dyDescent="0.25">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row>
    <row r="827" spans="1:29" ht="12" customHeight="1" x14ac:dyDescent="0.25">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c r="AA827" s="316"/>
      <c r="AB827" s="316"/>
      <c r="AC827" s="316"/>
    </row>
    <row r="828" spans="1:29" ht="12" customHeight="1" x14ac:dyDescent="0.25">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6"/>
    </row>
    <row r="829" spans="1:29" ht="12" customHeight="1" x14ac:dyDescent="0.25">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c r="AA829" s="316"/>
      <c r="AB829" s="316"/>
      <c r="AC829" s="316"/>
    </row>
    <row r="830" spans="1:29" ht="12" customHeight="1" x14ac:dyDescent="0.25">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c r="AA830" s="316"/>
      <c r="AB830" s="316"/>
      <c r="AC830" s="316"/>
    </row>
    <row r="831" spans="1:29" ht="12" customHeight="1" x14ac:dyDescent="0.25">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c r="AA831" s="316"/>
      <c r="AB831" s="316"/>
      <c r="AC831" s="316"/>
    </row>
    <row r="832" spans="1:29" ht="12" customHeight="1" x14ac:dyDescent="0.25">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row>
    <row r="833" spans="1:29" ht="12" customHeight="1" x14ac:dyDescent="0.25">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c r="AA833" s="316"/>
      <c r="AB833" s="316"/>
      <c r="AC833" s="316"/>
    </row>
    <row r="834" spans="1:29" ht="12" customHeight="1" x14ac:dyDescent="0.25">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row>
    <row r="835" spans="1:29" ht="12" customHeight="1" x14ac:dyDescent="0.25">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row>
    <row r="836" spans="1:29" ht="12" customHeight="1" x14ac:dyDescent="0.25">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row>
    <row r="837" spans="1:29" ht="12" customHeight="1" x14ac:dyDescent="0.25">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row>
    <row r="838" spans="1:29" ht="12" customHeight="1" x14ac:dyDescent="0.25">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row>
    <row r="839" spans="1:29" ht="12" customHeight="1" x14ac:dyDescent="0.25">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c r="AA839" s="316"/>
      <c r="AB839" s="316"/>
      <c r="AC839" s="316"/>
    </row>
    <row r="840" spans="1:29" ht="12" customHeight="1" x14ac:dyDescent="0.25">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c r="AA840" s="316"/>
      <c r="AB840" s="316"/>
      <c r="AC840" s="316"/>
    </row>
    <row r="841" spans="1:29" ht="12" customHeight="1"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row>
    <row r="842" spans="1:29" ht="12" customHeight="1"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row>
    <row r="843" spans="1:29" ht="12" customHeight="1" x14ac:dyDescent="0.25">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c r="AA843" s="316"/>
      <c r="AB843" s="316"/>
      <c r="AC843" s="316"/>
    </row>
    <row r="844" spans="1:29" ht="12" customHeight="1" x14ac:dyDescent="0.25">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c r="AA844" s="316"/>
      <c r="AB844" s="316"/>
      <c r="AC844" s="316"/>
    </row>
    <row r="845" spans="1:29" ht="12" customHeight="1" x14ac:dyDescent="0.25">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6"/>
    </row>
    <row r="846" spans="1:29" ht="12" customHeight="1" x14ac:dyDescent="0.25">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c r="AA846" s="316"/>
      <c r="AB846" s="316"/>
      <c r="AC846" s="316"/>
    </row>
    <row r="847" spans="1:29" ht="12" customHeight="1" x14ac:dyDescent="0.25">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row>
    <row r="848" spans="1:29" ht="12" customHeight="1" x14ac:dyDescent="0.25">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c r="AA848" s="316"/>
      <c r="AB848" s="316"/>
      <c r="AC848" s="316"/>
    </row>
    <row r="849" spans="1:29" ht="12" customHeight="1" x14ac:dyDescent="0.25">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6"/>
    </row>
    <row r="850" spans="1:29" ht="12" customHeight="1" x14ac:dyDescent="0.25">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row>
    <row r="851" spans="1:29" ht="12" customHeight="1" x14ac:dyDescent="0.25">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row>
    <row r="852" spans="1:29" ht="12" customHeight="1" x14ac:dyDescent="0.25">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c r="AA852" s="316"/>
      <c r="AB852" s="316"/>
      <c r="AC852" s="316"/>
    </row>
    <row r="853" spans="1:29" ht="12" customHeight="1" x14ac:dyDescent="0.25">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row>
    <row r="854" spans="1:29" ht="12" customHeight="1" x14ac:dyDescent="0.25">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6"/>
    </row>
    <row r="855" spans="1:29" ht="12" customHeight="1" x14ac:dyDescent="0.25">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row>
    <row r="856" spans="1:29" ht="12" customHeight="1" x14ac:dyDescent="0.25">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row>
    <row r="857" spans="1:29" ht="12" customHeight="1" x14ac:dyDescent="0.25">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c r="AA857" s="316"/>
      <c r="AB857" s="316"/>
      <c r="AC857" s="316"/>
    </row>
    <row r="858" spans="1:29" ht="12" customHeight="1" x14ac:dyDescent="0.25">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6"/>
    </row>
    <row r="859" spans="1:29" ht="12" customHeight="1" x14ac:dyDescent="0.25">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row>
    <row r="860" spans="1:29" ht="12" customHeight="1" x14ac:dyDescent="0.25">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row>
    <row r="861" spans="1:29" ht="12" customHeight="1" x14ac:dyDescent="0.25">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c r="AA861" s="316"/>
      <c r="AB861" s="316"/>
      <c r="AC861" s="316"/>
    </row>
    <row r="862" spans="1:29" ht="12" customHeight="1" x14ac:dyDescent="0.25">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c r="AA862" s="316"/>
      <c r="AB862" s="316"/>
      <c r="AC862" s="316"/>
    </row>
    <row r="863" spans="1:29" ht="12" customHeight="1" x14ac:dyDescent="0.25">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c r="AA863" s="316"/>
      <c r="AB863" s="316"/>
      <c r="AC863" s="316"/>
    </row>
    <row r="864" spans="1:29" ht="12" customHeight="1" x14ac:dyDescent="0.25">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row>
    <row r="865" spans="1:29" ht="12" customHeight="1" x14ac:dyDescent="0.25">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row>
    <row r="866" spans="1:29" ht="12" customHeight="1" x14ac:dyDescent="0.25">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row>
    <row r="867" spans="1:29" ht="12" customHeight="1" x14ac:dyDescent="0.25">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row>
    <row r="868" spans="1:29" ht="12" customHeight="1" x14ac:dyDescent="0.25">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row>
    <row r="869" spans="1:29" ht="12" customHeight="1" x14ac:dyDescent="0.25">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row>
    <row r="870" spans="1:29" ht="12" customHeight="1" x14ac:dyDescent="0.25">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c r="AA870" s="316"/>
      <c r="AB870" s="316"/>
      <c r="AC870" s="316"/>
    </row>
  </sheetData>
  <sheetProtection algorithmName="SHA-512" hashValue="0qFWQBGa9CE2T2z93tvxmCQAPb+1lnFIfOf/S7pcH52J+Uh8c92xfgVLwz+vskery6xT3pLZvEuVItnAnz3iVA==" saltValue="rI0EU33yhPFcfXrz/MIsxA==" spinCount="100000" sheet="1" objects="1" scenarios="1"/>
  <mergeCells count="107">
    <mergeCell ref="G106:H107"/>
    <mergeCell ref="D106:E106"/>
    <mergeCell ref="D107:E107"/>
    <mergeCell ref="G15:H31"/>
    <mergeCell ref="G32:H44"/>
    <mergeCell ref="G45:H47"/>
    <mergeCell ref="G48:H65"/>
    <mergeCell ref="G66:H71"/>
    <mergeCell ref="G72:H79"/>
    <mergeCell ref="G80:H86"/>
    <mergeCell ref="G87:H88"/>
    <mergeCell ref="D100:E100"/>
    <mergeCell ref="D101:E101"/>
    <mergeCell ref="D102:E102"/>
    <mergeCell ref="D103:E103"/>
    <mergeCell ref="D104:E104"/>
    <mergeCell ref="D105:E105"/>
    <mergeCell ref="D94:E94"/>
    <mergeCell ref="D95:E95"/>
    <mergeCell ref="D96:E96"/>
    <mergeCell ref="D97:E97"/>
    <mergeCell ref="D98:E98"/>
    <mergeCell ref="D99:E99"/>
    <mergeCell ref="D88:E88"/>
    <mergeCell ref="D89:E89"/>
    <mergeCell ref="D90:E90"/>
    <mergeCell ref="D91:E91"/>
    <mergeCell ref="D92:E92"/>
    <mergeCell ref="D93:E93"/>
    <mergeCell ref="D82:E82"/>
    <mergeCell ref="D83:E83"/>
    <mergeCell ref="D84:E84"/>
    <mergeCell ref="D85:E85"/>
    <mergeCell ref="D86:E86"/>
    <mergeCell ref="D87:E87"/>
    <mergeCell ref="D76:E76"/>
    <mergeCell ref="D77:E77"/>
    <mergeCell ref="D78:E78"/>
    <mergeCell ref="D79:E79"/>
    <mergeCell ref="D80:E80"/>
    <mergeCell ref="D81:E81"/>
    <mergeCell ref="D70:E70"/>
    <mergeCell ref="D71:E71"/>
    <mergeCell ref="D72:E72"/>
    <mergeCell ref="D73:E73"/>
    <mergeCell ref="D74:E74"/>
    <mergeCell ref="D75:E75"/>
    <mergeCell ref="D64:E64"/>
    <mergeCell ref="D65:E65"/>
    <mergeCell ref="D66:E66"/>
    <mergeCell ref="D67:E67"/>
    <mergeCell ref="D68:E68"/>
    <mergeCell ref="D69:E69"/>
    <mergeCell ref="D58:E58"/>
    <mergeCell ref="D59:E59"/>
    <mergeCell ref="D60:E60"/>
    <mergeCell ref="D61:E61"/>
    <mergeCell ref="D62:E62"/>
    <mergeCell ref="D63:E63"/>
    <mergeCell ref="D52:E52"/>
    <mergeCell ref="D53:E53"/>
    <mergeCell ref="D54:E54"/>
    <mergeCell ref="D55:E55"/>
    <mergeCell ref="D56:E56"/>
    <mergeCell ref="D57:E57"/>
    <mergeCell ref="D46:E46"/>
    <mergeCell ref="D47:E47"/>
    <mergeCell ref="D48:E48"/>
    <mergeCell ref="D49:E49"/>
    <mergeCell ref="D50:E50"/>
    <mergeCell ref="D51:E51"/>
    <mergeCell ref="D40:E40"/>
    <mergeCell ref="D41:E41"/>
    <mergeCell ref="D42:E42"/>
    <mergeCell ref="D43:E43"/>
    <mergeCell ref="D44:E44"/>
    <mergeCell ref="D45:E45"/>
    <mergeCell ref="D34:E34"/>
    <mergeCell ref="D35:E35"/>
    <mergeCell ref="D36:E36"/>
    <mergeCell ref="D37:E37"/>
    <mergeCell ref="D38:E38"/>
    <mergeCell ref="D39:E39"/>
    <mergeCell ref="D28:E28"/>
    <mergeCell ref="D29:E29"/>
    <mergeCell ref="D30:E30"/>
    <mergeCell ref="D31:E31"/>
    <mergeCell ref="D32:E32"/>
    <mergeCell ref="D33:E33"/>
    <mergeCell ref="D15:E15"/>
    <mergeCell ref="D16:E16"/>
    <mergeCell ref="D17:E17"/>
    <mergeCell ref="D18:E18"/>
    <mergeCell ref="D19:E19"/>
    <mergeCell ref="D20:E20"/>
    <mergeCell ref="D21:E21"/>
    <mergeCell ref="D22:E22"/>
    <mergeCell ref="D23:E23"/>
    <mergeCell ref="G89:H90"/>
    <mergeCell ref="G91:H97"/>
    <mergeCell ref="G98:H98"/>
    <mergeCell ref="G99:H105"/>
    <mergeCell ref="D24:E24"/>
    <mergeCell ref="D25:E25"/>
    <mergeCell ref="D26:E26"/>
    <mergeCell ref="D27:E27"/>
    <mergeCell ref="D13:Q13"/>
  </mergeCells>
  <hyperlinks>
    <hyperlink ref="I6" location="Google_Sheet_Link_1579327883" display="Terms of use" xr:uid="{CA810381-A5A5-41BA-9683-ED9AA529AB9E}"/>
    <hyperlink ref="I7" location="Google_Sheet_Link_634278020" display="Disclaimer" xr:uid="{076C1068-AECE-4B31-8830-3306D43CAB44}"/>
  </hyperlinks>
  <pageMargins left="0.7" right="0.7" top="0.75" bottom="0.75" header="0.3" footer="0.3"/>
  <pageSetup paperSize="9" orientation="portrait"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M999"/>
  <sheetViews>
    <sheetView topLeftCell="A10" workbookViewId="0">
      <selection activeCell="L27" sqref="L27"/>
    </sheetView>
  </sheetViews>
  <sheetFormatPr defaultColWidth="14.42578125" defaultRowHeight="15" customHeight="1" x14ac:dyDescent="0.25"/>
  <cols>
    <col min="1" max="1" width="5" customWidth="1"/>
    <col min="2" max="2" width="22.42578125" customWidth="1"/>
    <col min="3" max="3" width="39.28515625" customWidth="1"/>
    <col min="4" max="4" width="25.28515625" bestFit="1" customWidth="1"/>
    <col min="5" max="5" width="29.7109375" customWidth="1"/>
    <col min="6" max="6" width="19.140625" customWidth="1"/>
    <col min="7" max="9" width="11.42578125" customWidth="1"/>
    <col min="10" max="11" width="5" customWidth="1"/>
    <col min="12" max="12" width="31" customWidth="1"/>
    <col min="13" max="26" width="11.42578125" customWidth="1"/>
  </cols>
  <sheetData>
    <row r="1" spans="2:13" ht="14.25" customHeight="1" x14ac:dyDescent="0.25">
      <c r="B1" s="18" t="s">
        <v>271</v>
      </c>
      <c r="C1" s="19"/>
      <c r="D1" s="20"/>
      <c r="E1" s="21"/>
      <c r="F1" s="20"/>
      <c r="G1" s="20"/>
      <c r="H1" s="20"/>
      <c r="I1" s="20"/>
    </row>
    <row r="2" spans="2:13" ht="14.25" customHeight="1" x14ac:dyDescent="0.25">
      <c r="B2" s="2" t="s">
        <v>272</v>
      </c>
      <c r="C2" s="3" t="s">
        <v>273</v>
      </c>
      <c r="D2" s="3" t="s">
        <v>3</v>
      </c>
      <c r="E2" s="3" t="s">
        <v>4</v>
      </c>
      <c r="F2" s="3" t="s">
        <v>5</v>
      </c>
      <c r="H2" s="3" t="s">
        <v>229</v>
      </c>
      <c r="I2" s="3" t="s">
        <v>230</v>
      </c>
      <c r="L2" s="3" t="s">
        <v>274</v>
      </c>
    </row>
    <row r="3" spans="2:13" ht="14.25" customHeight="1" x14ac:dyDescent="0.25">
      <c r="B3" s="100"/>
      <c r="C3" s="100"/>
      <c r="D3" s="100"/>
      <c r="E3" s="100"/>
      <c r="F3" s="117"/>
      <c r="L3" s="118" t="s">
        <v>275</v>
      </c>
    </row>
    <row r="4" spans="2:13" ht="14.25" customHeight="1" x14ac:dyDescent="0.25">
      <c r="B4" s="100" t="str">
        <f>+rawCat!B3</f>
        <v>Bulk Carrier</v>
      </c>
      <c r="C4" s="100" t="str">
        <f>+rawCat!C3</f>
        <v>(DWT) 0 - 9,999</v>
      </c>
      <c r="D4" s="100" t="str">
        <f>+rawCat!D3</f>
        <v>tonne-nautical mile (t.nm)</v>
      </c>
      <c r="E4" s="100" t="str">
        <f>+rawCat!E3</f>
        <v>Homogeneous</v>
      </c>
      <c r="F4" s="100" t="str">
        <f>+rawCat!F3</f>
        <v>gCO2/t.nm</v>
      </c>
      <c r="H4" s="84">
        <v>2015</v>
      </c>
      <c r="I4" s="84">
        <v>2025</v>
      </c>
      <c r="L4" s="118" t="s">
        <v>276</v>
      </c>
    </row>
    <row r="5" spans="2:13" ht="14.25" customHeight="1" x14ac:dyDescent="0.25">
      <c r="B5" s="100" t="str">
        <f>+rawCat!B4</f>
        <v>Bulk Carrier</v>
      </c>
      <c r="C5" s="100" t="str">
        <f>+rawCat!C4</f>
        <v>(DWT) 10,000 - 34,999</v>
      </c>
      <c r="D5" s="100" t="str">
        <f>+rawCat!D4</f>
        <v>tonne-nautical mile (t.nm)</v>
      </c>
      <c r="E5" s="100" t="str">
        <f>+rawCat!E4</f>
        <v>Homogeneous</v>
      </c>
      <c r="F5" s="100" t="str">
        <f>+rawCat!F4</f>
        <v>gCO2/t.nm</v>
      </c>
      <c r="H5" s="84">
        <v>2016</v>
      </c>
      <c r="I5" s="84">
        <f>+I4+1</f>
        <v>2026</v>
      </c>
    </row>
    <row r="6" spans="2:13" ht="14.25" customHeight="1" x14ac:dyDescent="0.25">
      <c r="B6" s="100" t="str">
        <f>+rawCat!B5</f>
        <v>Bulk Carrier</v>
      </c>
      <c r="C6" s="100" t="str">
        <f>+rawCat!C5</f>
        <v>(DWT) 35,000 - 59,999</v>
      </c>
      <c r="D6" s="100" t="str">
        <f>+rawCat!D5</f>
        <v>tonne-nautical mile (t.nm)</v>
      </c>
      <c r="E6" s="100" t="str">
        <f>+rawCat!E5</f>
        <v>Homogeneous</v>
      </c>
      <c r="F6" s="100" t="str">
        <f>+rawCat!F5</f>
        <v>gCO2/t.nm</v>
      </c>
      <c r="H6" s="84">
        <f t="shared" ref="H6:I6" si="0">+H5+1</f>
        <v>2017</v>
      </c>
      <c r="I6" s="84">
        <f t="shared" si="0"/>
        <v>2027</v>
      </c>
      <c r="L6" s="3" t="s">
        <v>277</v>
      </c>
      <c r="M6" s="119" t="s">
        <v>278</v>
      </c>
    </row>
    <row r="7" spans="2:13" ht="14.25" customHeight="1" x14ac:dyDescent="0.25">
      <c r="B7" s="100" t="str">
        <f>+rawCat!B6</f>
        <v>Bulk Carrier</v>
      </c>
      <c r="C7" s="100" t="str">
        <f>+rawCat!C6</f>
        <v>(DWT) 60,000 - 99,999</v>
      </c>
      <c r="D7" s="100" t="str">
        <f>+rawCat!D6</f>
        <v>tonne-nautical mile (t.nm)</v>
      </c>
      <c r="E7" s="100" t="str">
        <f>+rawCat!E6</f>
        <v>Homogeneous</v>
      </c>
      <c r="F7" s="100" t="str">
        <f>+rawCat!F6</f>
        <v>gCO2/t.nm</v>
      </c>
      <c r="H7" s="84">
        <f t="shared" ref="H7:I7" si="1">+H6+1</f>
        <v>2018</v>
      </c>
      <c r="I7" s="84">
        <f t="shared" si="1"/>
        <v>2028</v>
      </c>
      <c r="L7" s="100" t="s">
        <v>6</v>
      </c>
      <c r="M7" s="100" t="s">
        <v>279</v>
      </c>
    </row>
    <row r="8" spans="2:13" ht="14.25" customHeight="1" x14ac:dyDescent="0.25">
      <c r="B8" s="100" t="str">
        <f>+rawCat!B7</f>
        <v>Bulk Carrier</v>
      </c>
      <c r="C8" s="100" t="str">
        <f>+rawCat!C7</f>
        <v>(DWT) 100,000 - 199,999</v>
      </c>
      <c r="D8" s="100" t="str">
        <f>+rawCat!D7</f>
        <v>tonne-nautical mile (t.nm)</v>
      </c>
      <c r="E8" s="100" t="str">
        <f>+rawCat!E7</f>
        <v>Homogeneous</v>
      </c>
      <c r="F8" s="100" t="str">
        <f>+rawCat!F7</f>
        <v>gCO2/t.nm</v>
      </c>
      <c r="H8" s="84">
        <f t="shared" ref="H8:I8" si="2">+H7+1</f>
        <v>2019</v>
      </c>
      <c r="I8" s="84">
        <f t="shared" si="2"/>
        <v>2029</v>
      </c>
      <c r="L8" s="100" t="s">
        <v>15</v>
      </c>
      <c r="M8" s="100" t="s">
        <v>280</v>
      </c>
    </row>
    <row r="9" spans="2:13" ht="14.25" customHeight="1" x14ac:dyDescent="0.25">
      <c r="B9" s="100" t="str">
        <f>+rawCat!B8</f>
        <v>Bulk Carrier</v>
      </c>
      <c r="C9" s="100" t="str">
        <f>+rawCat!C8</f>
        <v>(DWT) &gt;200,000</v>
      </c>
      <c r="D9" s="100" t="str">
        <f>+rawCat!D8</f>
        <v>tonne-nautical mile (t.nm)</v>
      </c>
      <c r="E9" s="100" t="str">
        <f>+rawCat!E8</f>
        <v>Homogeneous</v>
      </c>
      <c r="F9" s="100" t="str">
        <f>+rawCat!F8</f>
        <v>gCO2/t.nm</v>
      </c>
      <c r="H9" s="84">
        <v>2020</v>
      </c>
      <c r="I9" s="84">
        <f t="shared" ref="I9:I29" si="3">+I8+1</f>
        <v>2030</v>
      </c>
      <c r="L9" s="100" t="s">
        <v>21</v>
      </c>
      <c r="M9" s="100" t="s">
        <v>21</v>
      </c>
    </row>
    <row r="10" spans="2:13" ht="14.25" customHeight="1" x14ac:dyDescent="0.25">
      <c r="B10" s="100" t="str">
        <f>+rawCat!B68</f>
        <v>Bulk Carrier</v>
      </c>
      <c r="C10" s="100" t="str">
        <f>+rawCat!C68</f>
        <v>Default</v>
      </c>
      <c r="D10" s="100" t="str">
        <f>+rawCat!D68</f>
        <v>tonne-nautical mile (t.nm)</v>
      </c>
      <c r="E10" s="100" t="str">
        <f>+rawCat!E68</f>
        <v>Homogeneous</v>
      </c>
      <c r="F10" s="100" t="str">
        <f>+rawCat!F68</f>
        <v>gCO2/t.nm</v>
      </c>
      <c r="H10" s="84">
        <v>2021</v>
      </c>
      <c r="I10" s="84">
        <f t="shared" si="3"/>
        <v>2031</v>
      </c>
      <c r="L10" s="100" t="s">
        <v>52</v>
      </c>
      <c r="M10" s="100" t="s">
        <v>52</v>
      </c>
    </row>
    <row r="11" spans="2:13" ht="14.25" customHeight="1" x14ac:dyDescent="0.25">
      <c r="B11" s="100" t="str">
        <f>+rawCat!B9</f>
        <v>Chemical Tanker</v>
      </c>
      <c r="C11" s="100" t="str">
        <f>+rawCat!C9</f>
        <v>(DWT) 0 - 4,999</v>
      </c>
      <c r="D11" s="100" t="str">
        <f>+rawCat!D9</f>
        <v>tonne-nautical mile (t.nm)</v>
      </c>
      <c r="E11" s="100" t="str">
        <f>+rawCat!E9</f>
        <v>Homogeneous</v>
      </c>
      <c r="F11" s="100" t="str">
        <f>+rawCat!F9</f>
        <v>gCO2/t.nm</v>
      </c>
      <c r="H11" s="84">
        <v>2022</v>
      </c>
      <c r="I11" s="84">
        <f t="shared" si="3"/>
        <v>2032</v>
      </c>
      <c r="L11" s="100" t="s">
        <v>45</v>
      </c>
      <c r="M11" s="100" t="s">
        <v>281</v>
      </c>
    </row>
    <row r="12" spans="2:13" ht="14.25" customHeight="1" x14ac:dyDescent="0.25">
      <c r="B12" s="100" t="str">
        <f>+rawCat!B10</f>
        <v>Chemical Tanker</v>
      </c>
      <c r="C12" s="100" t="str">
        <f>+rawCat!C10</f>
        <v>(DWT) 5,000 - 9,999</v>
      </c>
      <c r="D12" s="100" t="str">
        <f>+rawCat!D10</f>
        <v>tonne-nautical mile (t.nm)</v>
      </c>
      <c r="E12" s="100" t="str">
        <f>+rawCat!E10</f>
        <v>Homogeneous</v>
      </c>
      <c r="F12" s="100" t="str">
        <f>+rawCat!F10</f>
        <v>gCO2/t.nm</v>
      </c>
      <c r="H12" s="169">
        <v>2023</v>
      </c>
      <c r="I12" s="84">
        <f t="shared" si="3"/>
        <v>2033</v>
      </c>
      <c r="L12" s="100" t="s">
        <v>59</v>
      </c>
      <c r="M12" s="100" t="s">
        <v>282</v>
      </c>
    </row>
    <row r="13" spans="2:13" ht="14.25" customHeight="1" x14ac:dyDescent="0.25">
      <c r="B13" s="100" t="str">
        <f>+rawCat!B11</f>
        <v>Chemical Tanker</v>
      </c>
      <c r="C13" s="100" t="str">
        <f>+rawCat!C11</f>
        <v>(DWT) 10,000 - 19,999</v>
      </c>
      <c r="D13" s="100" t="str">
        <f>+rawCat!D11</f>
        <v>tonne-nautical mile (t.nm)</v>
      </c>
      <c r="E13" s="100" t="str">
        <f>+rawCat!E11</f>
        <v>Homogeneous</v>
      </c>
      <c r="F13" s="100" t="str">
        <f>+rawCat!F11</f>
        <v>gCO2/t.nm</v>
      </c>
      <c r="H13" s="169">
        <v>2024</v>
      </c>
      <c r="I13" s="84">
        <f t="shared" si="3"/>
        <v>2034</v>
      </c>
      <c r="L13" s="100" t="s">
        <v>31</v>
      </c>
      <c r="M13" s="100" t="s">
        <v>283</v>
      </c>
    </row>
    <row r="14" spans="2:13" ht="14.25" customHeight="1" x14ac:dyDescent="0.25">
      <c r="B14" s="100" t="str">
        <f>+rawCat!B12</f>
        <v>Chemical Tanker</v>
      </c>
      <c r="C14" s="100" t="str">
        <f>+rawCat!C12</f>
        <v>(DWT) 20,000 - 39,999</v>
      </c>
      <c r="D14" s="100" t="str">
        <f>+rawCat!D12</f>
        <v>tonne-nautical mile (t.nm)</v>
      </c>
      <c r="E14" s="100" t="str">
        <f>+rawCat!E12</f>
        <v>Homogeneous</v>
      </c>
      <c r="F14" s="100" t="str">
        <f>+rawCat!F12</f>
        <v>gCO2/t.nm</v>
      </c>
      <c r="I14" s="84">
        <f t="shared" si="3"/>
        <v>2035</v>
      </c>
      <c r="L14" s="100" t="s">
        <v>33</v>
      </c>
      <c r="M14" s="100" t="s">
        <v>284</v>
      </c>
    </row>
    <row r="15" spans="2:13" ht="14.25" customHeight="1" x14ac:dyDescent="0.25">
      <c r="B15" s="100" t="str">
        <f>+rawCat!B13</f>
        <v>Chemical Tanker</v>
      </c>
      <c r="C15" s="100" t="str">
        <f>+rawCat!C13</f>
        <v>(DWT) &gt;40,000</v>
      </c>
      <c r="D15" s="100" t="str">
        <f>+rawCat!D13</f>
        <v>tonne-nautical mile (t.nm)</v>
      </c>
      <c r="E15" s="100" t="str">
        <f>+rawCat!E13</f>
        <v>Homogeneous</v>
      </c>
      <c r="F15" s="100" t="str">
        <f>+rawCat!F13</f>
        <v>gCO2/t.nm</v>
      </c>
      <c r="I15" s="84">
        <f t="shared" si="3"/>
        <v>2036</v>
      </c>
      <c r="L15" s="100" t="s">
        <v>77</v>
      </c>
      <c r="M15" s="100" t="s">
        <v>77</v>
      </c>
    </row>
    <row r="16" spans="2:13" ht="14.25" customHeight="1" x14ac:dyDescent="0.25">
      <c r="B16" s="100" t="str">
        <f>+rawCat!B69</f>
        <v>Chemical Tanker</v>
      </c>
      <c r="C16" s="100" t="str">
        <f>+rawCat!C69</f>
        <v>Default</v>
      </c>
      <c r="D16" s="100" t="str">
        <f>+rawCat!D69</f>
        <v>tonne-nautical mile (t.nm)</v>
      </c>
      <c r="E16" s="100" t="str">
        <f>+rawCat!E69</f>
        <v>Homogeneous</v>
      </c>
      <c r="F16" s="100" t="str">
        <f>+rawCat!F69</f>
        <v>gCO2/t.nm</v>
      </c>
      <c r="I16" s="84">
        <f t="shared" si="3"/>
        <v>2037</v>
      </c>
      <c r="L16" s="100" t="s">
        <v>38</v>
      </c>
      <c r="M16" s="100" t="s">
        <v>285</v>
      </c>
    </row>
    <row r="17" spans="2:13" ht="14.25" customHeight="1" x14ac:dyDescent="0.25">
      <c r="B17" s="100" t="str">
        <f>+rawCat!B14</f>
        <v>Container</v>
      </c>
      <c r="C17" s="100" t="str">
        <f>+rawCat!C14</f>
        <v>(TEU) 0 - 999</v>
      </c>
      <c r="D17" s="100" t="str">
        <f>+rawCat!D14</f>
        <v>tonne-nautical mile (t.nm)</v>
      </c>
      <c r="E17" s="100" t="str">
        <f>+rawCat!E14</f>
        <v>Homogeneous</v>
      </c>
      <c r="F17" s="100" t="str">
        <f>+rawCat!F14</f>
        <v>gCO2/t.nm</v>
      </c>
      <c r="I17" s="84">
        <f t="shared" si="3"/>
        <v>2038</v>
      </c>
      <c r="L17" s="100" t="s">
        <v>485</v>
      </c>
      <c r="M17" s="100" t="s">
        <v>286</v>
      </c>
    </row>
    <row r="18" spans="2:13" ht="14.25" customHeight="1" x14ac:dyDescent="0.25">
      <c r="B18" s="100" t="str">
        <f>+rawCat!B15</f>
        <v>Container</v>
      </c>
      <c r="C18" s="100" t="str">
        <f>+rawCat!C15</f>
        <v>(TEU) 1,000 - 1,999</v>
      </c>
      <c r="D18" s="100" t="str">
        <f>+rawCat!D15</f>
        <v>tonne-nautical mile (t.nm)</v>
      </c>
      <c r="E18" s="100" t="str">
        <f>+rawCat!E15</f>
        <v>Homogeneous</v>
      </c>
      <c r="F18" s="100" t="str">
        <f>+rawCat!F15</f>
        <v>gCO2/t.nm</v>
      </c>
      <c r="I18" s="84">
        <f t="shared" si="3"/>
        <v>2039</v>
      </c>
      <c r="L18" s="100" t="s">
        <v>65</v>
      </c>
      <c r="M18" s="100" t="s">
        <v>287</v>
      </c>
    </row>
    <row r="19" spans="2:13" ht="14.25" customHeight="1" x14ac:dyDescent="0.25">
      <c r="B19" s="100" t="str">
        <f>+rawCat!B16</f>
        <v>Container</v>
      </c>
      <c r="C19" s="100" t="str">
        <f>+rawCat!C16</f>
        <v>(TEU) 2,000 - 2,999</v>
      </c>
      <c r="D19" s="100" t="str">
        <f>+rawCat!D16</f>
        <v>tonne-nautical mile (t.nm)</v>
      </c>
      <c r="E19" s="100" t="str">
        <f>+rawCat!E16</f>
        <v>Homogeneous</v>
      </c>
      <c r="F19" s="100" t="str">
        <f>+rawCat!F16</f>
        <v>gCO2/t.nm</v>
      </c>
      <c r="I19" s="84">
        <f t="shared" si="3"/>
        <v>2040</v>
      </c>
      <c r="L19" s="100" t="s">
        <v>70</v>
      </c>
      <c r="M19" s="100" t="s">
        <v>70</v>
      </c>
    </row>
    <row r="20" spans="2:13" ht="14.25" customHeight="1" x14ac:dyDescent="0.25">
      <c r="B20" s="100" t="str">
        <f>+rawCat!B17</f>
        <v>Container</v>
      </c>
      <c r="C20" s="100" t="str">
        <f>+rawCat!C17</f>
        <v>(TEU) 3,000 - 4,999</v>
      </c>
      <c r="D20" s="100" t="str">
        <f>+rawCat!D17</f>
        <v>tonne-nautical mile (t.nm)</v>
      </c>
      <c r="E20" s="100" t="str">
        <f>+rawCat!E17</f>
        <v>Homogeneous</v>
      </c>
      <c r="F20" s="100" t="str">
        <f>+rawCat!F17</f>
        <v>gCO2/t.nm</v>
      </c>
      <c r="I20" s="84">
        <f t="shared" si="3"/>
        <v>2041</v>
      </c>
      <c r="L20" s="100" t="s">
        <v>73</v>
      </c>
      <c r="M20" s="100" t="s">
        <v>288</v>
      </c>
    </row>
    <row r="21" spans="2:13" ht="14.25" customHeight="1" x14ac:dyDescent="0.25">
      <c r="B21" s="100" t="str">
        <f>+rawCat!B18</f>
        <v>Container</v>
      </c>
      <c r="C21" s="100" t="str">
        <f>+rawCat!C18</f>
        <v>(TEU) 5,000 - 7,999</v>
      </c>
      <c r="D21" s="100" t="str">
        <f>+rawCat!D18</f>
        <v>tonne-nautical mile (t.nm)</v>
      </c>
      <c r="E21" s="100" t="str">
        <f>+rawCat!E18</f>
        <v>Homogeneous</v>
      </c>
      <c r="F21" s="100" t="str">
        <f>+rawCat!F18</f>
        <v>gCO2/t.nm</v>
      </c>
      <c r="I21" s="84">
        <f t="shared" si="3"/>
        <v>2042</v>
      </c>
    </row>
    <row r="22" spans="2:13" ht="14.25" customHeight="1" x14ac:dyDescent="0.25">
      <c r="B22" s="100" t="str">
        <f>+rawCat!B19</f>
        <v>Container</v>
      </c>
      <c r="C22" s="100" t="str">
        <f>+rawCat!C19</f>
        <v>(TEU) 8,000 - 11,999</v>
      </c>
      <c r="D22" s="100" t="str">
        <f>+rawCat!D19</f>
        <v>tonne-nautical mile (t.nm)</v>
      </c>
      <c r="E22" s="100" t="str">
        <f>+rawCat!E19</f>
        <v>Homogeneous</v>
      </c>
      <c r="F22" s="100" t="str">
        <f>+rawCat!F19</f>
        <v>gCO2/t.nm</v>
      </c>
      <c r="I22" s="84">
        <f t="shared" si="3"/>
        <v>2043</v>
      </c>
    </row>
    <row r="23" spans="2:13" ht="14.25" customHeight="1" x14ac:dyDescent="0.25">
      <c r="B23" s="100" t="str">
        <f>+rawCat!B20</f>
        <v>Container</v>
      </c>
      <c r="C23" s="100" t="str">
        <f>+rawCat!C20</f>
        <v>(TEU) 12,000 - 14,499</v>
      </c>
      <c r="D23" s="100" t="str">
        <f>+rawCat!D20</f>
        <v>tonne-nautical mile (t.nm)</v>
      </c>
      <c r="E23" s="100" t="str">
        <f>+rawCat!E20</f>
        <v>Homogeneous</v>
      </c>
      <c r="F23" s="100" t="str">
        <f>+rawCat!F20</f>
        <v>gCO2/t.nm</v>
      </c>
      <c r="I23" s="84">
        <f t="shared" si="3"/>
        <v>2044</v>
      </c>
    </row>
    <row r="24" spans="2:13" ht="14.25" customHeight="1" x14ac:dyDescent="0.25">
      <c r="B24" s="100" t="str">
        <f>+rawCat!B21</f>
        <v>Container</v>
      </c>
      <c r="C24" s="100" t="str">
        <f>+rawCat!C21</f>
        <v>(TEU) 14,500 - 19,999</v>
      </c>
      <c r="D24" s="100" t="str">
        <f>+rawCat!D21</f>
        <v>tonne-nautical mile (t.nm)</v>
      </c>
      <c r="E24" s="100" t="str">
        <f>+rawCat!E21</f>
        <v>Homogeneous</v>
      </c>
      <c r="F24" s="100" t="str">
        <f>+rawCat!F21</f>
        <v>gCO2/t.nm</v>
      </c>
      <c r="I24" s="84">
        <f t="shared" si="3"/>
        <v>2045</v>
      </c>
    </row>
    <row r="25" spans="2:13" ht="14.25" customHeight="1" x14ac:dyDescent="0.25">
      <c r="B25" s="100" t="str">
        <f>+rawCat!B22</f>
        <v>Container</v>
      </c>
      <c r="C25" s="100" t="str">
        <f>+rawCat!C22</f>
        <v>(TEU) &gt;20,000</v>
      </c>
      <c r="D25" s="100" t="str">
        <f>+rawCat!D22</f>
        <v>tonne-nautical mile (t.nm)</v>
      </c>
      <c r="E25" s="100" t="str">
        <f>+rawCat!E22</f>
        <v>Homogeneous</v>
      </c>
      <c r="F25" s="100" t="str">
        <f>+rawCat!F22</f>
        <v>gCO2/t.nm</v>
      </c>
      <c r="I25" s="84">
        <f t="shared" si="3"/>
        <v>2046</v>
      </c>
    </row>
    <row r="26" spans="2:13" ht="14.25" customHeight="1" x14ac:dyDescent="0.25">
      <c r="B26" s="100" t="str">
        <f>+rawCat!B70</f>
        <v>Container</v>
      </c>
      <c r="C26" s="100" t="str">
        <f>+rawCat!C70</f>
        <v>Default</v>
      </c>
      <c r="D26" s="100" t="str">
        <f>+rawCat!D70</f>
        <v>tonne-nautical mile (t.nm)</v>
      </c>
      <c r="E26" s="100" t="str">
        <f>+rawCat!E70</f>
        <v>Homogeneous</v>
      </c>
      <c r="F26" s="100" t="str">
        <f>+rawCat!F70</f>
        <v>gCO2/t.nm</v>
      </c>
      <c r="I26" s="84">
        <f t="shared" si="3"/>
        <v>2047</v>
      </c>
    </row>
    <row r="27" spans="2:13" ht="14.25" customHeight="1" x14ac:dyDescent="0.25">
      <c r="B27" s="100" t="str">
        <f>+rawCat!B45</f>
        <v>Cruise</v>
      </c>
      <c r="C27" s="100" t="str">
        <f>+rawCat!C45</f>
        <v>(GT) 0 - 1 999</v>
      </c>
      <c r="D27" s="100" t="str">
        <f>+rawCat!D45</f>
        <v>gross tonne nautical miles (GT.nm)</v>
      </c>
      <c r="E27" s="100" t="str">
        <f>+rawCat!E45</f>
        <v>Homogeneous</v>
      </c>
      <c r="F27" s="100" t="str">
        <f>+rawCat!F45</f>
        <v>gCO2/GT.nm</v>
      </c>
      <c r="I27" s="84">
        <f t="shared" si="3"/>
        <v>2048</v>
      </c>
    </row>
    <row r="28" spans="2:13" ht="14.25" customHeight="1" x14ac:dyDescent="0.25">
      <c r="B28" s="100" t="str">
        <f>+rawCat!B46</f>
        <v>Cruise</v>
      </c>
      <c r="C28" s="100" t="str">
        <f>+rawCat!C46</f>
        <v>(GT) 2,000 - 9,999</v>
      </c>
      <c r="D28" s="100" t="str">
        <f>+rawCat!D46</f>
        <v>gross tonne nautical miles (GT.nm)</v>
      </c>
      <c r="E28" s="100" t="str">
        <f>+rawCat!E46</f>
        <v>Homogeneous</v>
      </c>
      <c r="F28" s="100" t="str">
        <f>+rawCat!F46</f>
        <v>gCO2/GT.nm</v>
      </c>
      <c r="I28" s="84">
        <f t="shared" si="3"/>
        <v>2049</v>
      </c>
    </row>
    <row r="29" spans="2:13" ht="14.25" customHeight="1" x14ac:dyDescent="0.25">
      <c r="B29" s="100" t="str">
        <f>+rawCat!B47</f>
        <v>Cruise</v>
      </c>
      <c r="C29" s="100" t="str">
        <f>+rawCat!C47</f>
        <v>(GT) 10,000 - 59,999</v>
      </c>
      <c r="D29" s="100" t="str">
        <f>+rawCat!D47</f>
        <v>gross tonne nautical miles (GT.nm)</v>
      </c>
      <c r="E29" s="100" t="str">
        <f>+rawCat!E47</f>
        <v>Homogeneous</v>
      </c>
      <c r="F29" s="100" t="str">
        <f>+rawCat!F47</f>
        <v>gCO2/GT.nm</v>
      </c>
      <c r="I29" s="84">
        <f t="shared" si="3"/>
        <v>2050</v>
      </c>
    </row>
    <row r="30" spans="2:13" ht="14.25" customHeight="1" x14ac:dyDescent="0.25">
      <c r="B30" s="100" t="str">
        <f>+rawCat!B48</f>
        <v>Cruise</v>
      </c>
      <c r="C30" s="100" t="str">
        <f>+rawCat!C48</f>
        <v>(GT) 60,000 - 99,999</v>
      </c>
      <c r="D30" s="100" t="str">
        <f>+rawCat!D48</f>
        <v>gross tonne nautical miles (GT.nm)</v>
      </c>
      <c r="E30" s="100" t="str">
        <f>+rawCat!E48</f>
        <v>Homogeneous</v>
      </c>
      <c r="F30" s="100" t="str">
        <f>+rawCat!F48</f>
        <v>gCO2/GT.nm</v>
      </c>
    </row>
    <row r="31" spans="2:13" ht="14.25" customHeight="1" x14ac:dyDescent="0.25">
      <c r="B31" s="100" t="str">
        <f>+rawCat!B49</f>
        <v>Cruise</v>
      </c>
      <c r="C31" s="100" t="str">
        <f>+rawCat!C49</f>
        <v>(GT) 100,000 - 149,999</v>
      </c>
      <c r="D31" s="100" t="str">
        <f>+rawCat!D49</f>
        <v>gross tonne nautical miles (GT.nm)</v>
      </c>
      <c r="E31" s="100" t="str">
        <f>+rawCat!E49</f>
        <v>Homogeneous</v>
      </c>
      <c r="F31" s="100" t="str">
        <f>+rawCat!F49</f>
        <v>gCO2/GT.nm</v>
      </c>
    </row>
    <row r="32" spans="2:13" ht="14.25" customHeight="1" x14ac:dyDescent="0.25">
      <c r="B32" s="100" t="str">
        <f>+rawCat!B50</f>
        <v>Cruise</v>
      </c>
      <c r="C32" s="100" t="str">
        <f>+rawCat!C50</f>
        <v>(GT) &gt;150,000</v>
      </c>
      <c r="D32" s="100" t="str">
        <f>+rawCat!D50</f>
        <v>gross tonne nautical miles (GT.nm)</v>
      </c>
      <c r="E32" s="100" t="str">
        <f>+rawCat!E50</f>
        <v>Homogeneous</v>
      </c>
      <c r="F32" s="100" t="str">
        <f>+rawCat!F50</f>
        <v>gCO2/GT.nm</v>
      </c>
    </row>
    <row r="33" spans="2:6" ht="14.25" customHeight="1" x14ac:dyDescent="0.25">
      <c r="B33" s="100" t="str">
        <f>+rawCat!B76</f>
        <v>Cruise</v>
      </c>
      <c r="C33" s="100" t="str">
        <f>+rawCat!C76</f>
        <v>Default</v>
      </c>
      <c r="D33" s="100" t="str">
        <f>+D32</f>
        <v>gross tonne nautical miles (GT.nm)</v>
      </c>
      <c r="E33" s="100" t="str">
        <f>+rawCat!E76</f>
        <v>Homogeneous</v>
      </c>
      <c r="F33" s="100" t="str">
        <f>+rawCat!F76</f>
        <v>gCO2/GT.nm</v>
      </c>
    </row>
    <row r="34" spans="2:6" ht="14.25" customHeight="1" x14ac:dyDescent="0.25">
      <c r="B34" s="100" t="str">
        <f>+rawCat!B41</f>
        <v>Ferry Passenger Only</v>
      </c>
      <c r="C34" s="100" t="str">
        <f>+rawCat!C41</f>
        <v>(GT) 0 - 299</v>
      </c>
      <c r="D34" s="100" t="str">
        <f>+rawCat!D41</f>
        <v>gross tonne nautical miles (GT.nm)</v>
      </c>
      <c r="E34" s="100" t="str">
        <f>+rawCat!E41</f>
        <v>Homogeneous</v>
      </c>
      <c r="F34" s="100" t="str">
        <f>+rawCat!F41</f>
        <v>gCO2/GT.nm</v>
      </c>
    </row>
    <row r="35" spans="2:6" ht="14.25" customHeight="1" x14ac:dyDescent="0.25">
      <c r="B35" s="100" t="str">
        <f>+rawCat!B42</f>
        <v>Ferry Passenger Only</v>
      </c>
      <c r="C35" s="100" t="str">
        <f>+rawCat!C42</f>
        <v>(GT) 300 - 999</v>
      </c>
      <c r="D35" s="100" t="str">
        <f>+rawCat!D42</f>
        <v>gross tonne nautical miles (GT.nm)</v>
      </c>
      <c r="E35" s="100" t="str">
        <f>+rawCat!E42</f>
        <v>Homogeneous</v>
      </c>
      <c r="F35" s="100" t="str">
        <f>+rawCat!F42</f>
        <v>gCO2/GT.nm</v>
      </c>
    </row>
    <row r="36" spans="2:6" ht="14.25" customHeight="1" x14ac:dyDescent="0.25">
      <c r="B36" s="100" t="str">
        <f>+rawCat!B43</f>
        <v>Ferry Passenger Only</v>
      </c>
      <c r="C36" s="100" t="str">
        <f>+rawCat!C43</f>
        <v>(GT) 1,000 - 1,999</v>
      </c>
      <c r="D36" s="100" t="str">
        <f>+rawCat!D43</f>
        <v>gross tonne nautical miles (GT.nm)</v>
      </c>
      <c r="E36" s="100" t="str">
        <f>+rawCat!E43</f>
        <v>Homogeneous</v>
      </c>
      <c r="F36" s="100" t="str">
        <f>+rawCat!F43</f>
        <v>gCO2/GT.nm</v>
      </c>
    </row>
    <row r="37" spans="2:6" ht="14.25" customHeight="1" x14ac:dyDescent="0.25">
      <c r="B37" s="100" t="str">
        <f>+rawCat!B44</f>
        <v>Ferry Passenger Only</v>
      </c>
      <c r="C37" s="100" t="str">
        <f>+rawCat!C44</f>
        <v>(GT) &gt;2,000</v>
      </c>
      <c r="D37" s="100" t="str">
        <f>+rawCat!D44</f>
        <v>gross tonne nautical miles (GT.nm)</v>
      </c>
      <c r="E37" s="100" t="str">
        <f>+rawCat!E44</f>
        <v>Homogeneous</v>
      </c>
      <c r="F37" s="100" t="str">
        <f>+rawCat!F44</f>
        <v>gCO2/GT.nm</v>
      </c>
    </row>
    <row r="38" spans="2:6" ht="14.25" customHeight="1" x14ac:dyDescent="0.25">
      <c r="B38" s="100" t="str">
        <f>+rawCat!B75</f>
        <v>Ferry Passenger Only</v>
      </c>
      <c r="C38" s="100" t="str">
        <f>+rawCat!C75</f>
        <v>Default</v>
      </c>
      <c r="D38" s="100" t="str">
        <f>+D37</f>
        <v>gross tonne nautical miles (GT.nm)</v>
      </c>
      <c r="E38" s="100" t="str">
        <f>+rawCat!E75</f>
        <v>Homogeneous</v>
      </c>
      <c r="F38" s="100" t="str">
        <f>+rawCat!F75</f>
        <v>gCO2/GT.nm</v>
      </c>
    </row>
    <row r="39" spans="2:6" ht="14.25" customHeight="1" x14ac:dyDescent="0.25">
      <c r="B39" s="100" t="str">
        <f>+rawCat!B51</f>
        <v>Ferry RoRo and Passenger</v>
      </c>
      <c r="C39" s="100" t="str">
        <f>+rawCat!C51</f>
        <v>(GT) 0 - 1,999</v>
      </c>
      <c r="D39" s="100" t="str">
        <f>+rawCat!D51</f>
        <v>tonne-nautical mile (t.nm)</v>
      </c>
      <c r="E39" s="100" t="str">
        <f>+rawCat!E51</f>
        <v>Homogeneous</v>
      </c>
      <c r="F39" s="100" t="str">
        <f>+rawCat!F51</f>
        <v>gCO2/t.nm</v>
      </c>
    </row>
    <row r="40" spans="2:6" ht="14.25" customHeight="1" x14ac:dyDescent="0.25">
      <c r="B40" s="100" t="str">
        <f>+rawCat!B52</f>
        <v>Ferry RoRo and Passenger</v>
      </c>
      <c r="C40" s="100" t="str">
        <f>+rawCat!C52</f>
        <v>(GT) 2,000 - 4,999</v>
      </c>
      <c r="D40" s="100" t="str">
        <f>+rawCat!D52</f>
        <v>tonne-nautical mile (t.nm)</v>
      </c>
      <c r="E40" s="100" t="str">
        <f>+rawCat!E52</f>
        <v>Homogeneous</v>
      </c>
      <c r="F40" s="100" t="str">
        <f>+rawCat!F52</f>
        <v>gCO2/t.nm</v>
      </c>
    </row>
    <row r="41" spans="2:6" ht="14.25" customHeight="1" x14ac:dyDescent="0.25">
      <c r="B41" s="100" t="str">
        <f>+rawCat!B53</f>
        <v>Ferry RoRo and Passenger</v>
      </c>
      <c r="C41" s="100" t="str">
        <f>+rawCat!C53</f>
        <v>(GT) 5,000 - 9,999</v>
      </c>
      <c r="D41" s="100" t="str">
        <f>+rawCat!D53</f>
        <v>tonne-nautical mile (t.nm)</v>
      </c>
      <c r="E41" s="100" t="str">
        <f>+rawCat!E53</f>
        <v>Homogeneous</v>
      </c>
      <c r="F41" s="100" t="str">
        <f>+rawCat!F53</f>
        <v>gCO2/t.nm</v>
      </c>
    </row>
    <row r="42" spans="2:6" ht="14.25" customHeight="1" x14ac:dyDescent="0.25">
      <c r="B42" s="100" t="str">
        <f>+rawCat!B54</f>
        <v>Ferry RoRo and Passenger</v>
      </c>
      <c r="C42" s="100" t="str">
        <f>+rawCat!C54</f>
        <v>(GT) 10,000 - 19,999</v>
      </c>
      <c r="D42" s="100" t="str">
        <f>+rawCat!D54</f>
        <v>tonne-nautical mile (t.nm)</v>
      </c>
      <c r="E42" s="100" t="str">
        <f>+rawCat!E54</f>
        <v>Homogeneous</v>
      </c>
      <c r="F42" s="100" t="str">
        <f>+rawCat!F54</f>
        <v>gCO2/t.nm</v>
      </c>
    </row>
    <row r="43" spans="2:6" ht="14.25" customHeight="1" x14ac:dyDescent="0.25">
      <c r="B43" s="100" t="str">
        <f>+rawCat!B55</f>
        <v>Ferry RoRo and Passenger</v>
      </c>
      <c r="C43" s="100" t="str">
        <f>+rawCat!C55</f>
        <v>(GT) &gt;20,000</v>
      </c>
      <c r="D43" s="100" t="str">
        <f>+rawCat!D55</f>
        <v>tonne-nautical mile (t.nm)</v>
      </c>
      <c r="E43" s="100" t="str">
        <f>+rawCat!E55</f>
        <v>Homogeneous</v>
      </c>
      <c r="F43" s="100" t="str">
        <f>+rawCat!F55</f>
        <v>gCO2/t.nm</v>
      </c>
    </row>
    <row r="44" spans="2:6" ht="14.25" customHeight="1" x14ac:dyDescent="0.25">
      <c r="B44" s="100" t="str">
        <f>+rawCat!B77</f>
        <v>Ferry RoRo and Passenger</v>
      </c>
      <c r="C44" s="100" t="str">
        <f>+rawCat!C77</f>
        <v>Default</v>
      </c>
      <c r="D44" s="100" t="str">
        <f>+rawCat!D77</f>
        <v>tonne-nautical mile (t.nm)</v>
      </c>
      <c r="E44" s="100" t="str">
        <f>+rawCat!E77</f>
        <v>Homogeneous</v>
      </c>
      <c r="F44" s="100" t="str">
        <f>+rawCat!F77</f>
        <v>gCO2/t.nm</v>
      </c>
    </row>
    <row r="45" spans="2:6" ht="14.25" customHeight="1" x14ac:dyDescent="0.25">
      <c r="B45" s="100" t="str">
        <f>+rawCat!B23</f>
        <v>General Cargo</v>
      </c>
      <c r="C45" s="100" t="str">
        <f>+rawCat!C23</f>
        <v>(DWT) 0 - 4,999</v>
      </c>
      <c r="D45" s="100" t="str">
        <f>+rawCat!D23</f>
        <v>tonne-nautical mile (t.nm)</v>
      </c>
      <c r="E45" s="100" t="str">
        <f>+rawCat!E23</f>
        <v>Homogeneous</v>
      </c>
      <c r="F45" s="100" t="str">
        <f>+rawCat!F23</f>
        <v>gCO2/t.nm</v>
      </c>
    </row>
    <row r="46" spans="2:6" ht="14.25" customHeight="1" x14ac:dyDescent="0.25">
      <c r="B46" s="100" t="str">
        <f>+rawCat!B24</f>
        <v>General Cargo</v>
      </c>
      <c r="C46" s="100" t="str">
        <f>+rawCat!C24</f>
        <v>(DWT) 5,000 - 9,999</v>
      </c>
      <c r="D46" s="100" t="str">
        <f>+rawCat!D24</f>
        <v>tonne-nautical mile (t.nm)</v>
      </c>
      <c r="E46" s="100" t="str">
        <f>+rawCat!E24</f>
        <v>Homogeneous</v>
      </c>
      <c r="F46" s="100" t="str">
        <f>+rawCat!F24</f>
        <v>gCO2/t.nm</v>
      </c>
    </row>
    <row r="47" spans="2:6" ht="14.25" customHeight="1" x14ac:dyDescent="0.25">
      <c r="B47" s="100" t="str">
        <f>+rawCat!B25</f>
        <v>General Cargo</v>
      </c>
      <c r="C47" s="100" t="str">
        <f>+rawCat!C25</f>
        <v>(DWT) 10,000 - 19,999</v>
      </c>
      <c r="D47" s="100" t="str">
        <f>+rawCat!D25</f>
        <v>tonne-nautical mile (t.nm)</v>
      </c>
      <c r="E47" s="100" t="str">
        <f>+rawCat!E25</f>
        <v>Homogeneous</v>
      </c>
      <c r="F47" s="100" t="str">
        <f>+rawCat!F25</f>
        <v>gCO2/t.nm</v>
      </c>
    </row>
    <row r="48" spans="2:6" ht="14.25" customHeight="1" x14ac:dyDescent="0.25">
      <c r="B48" s="100" t="str">
        <f>+rawCat!B26</f>
        <v>General Cargo</v>
      </c>
      <c r="C48" s="100" t="str">
        <f>+rawCat!C26</f>
        <v>(DWT) &gt;20,000</v>
      </c>
      <c r="D48" s="100" t="str">
        <f>+rawCat!D26</f>
        <v>tonne-nautical mile (t.nm)</v>
      </c>
      <c r="E48" s="100" t="str">
        <f>+rawCat!E26</f>
        <v>Homogeneous</v>
      </c>
      <c r="F48" s="100" t="str">
        <f>+rawCat!F26</f>
        <v>gCO2/t.nm</v>
      </c>
    </row>
    <row r="49" spans="2:6" ht="14.25" customHeight="1" x14ac:dyDescent="0.25">
      <c r="B49" s="100" t="str">
        <f>+rawCat!B71</f>
        <v>General Cargo</v>
      </c>
      <c r="C49" s="100" t="str">
        <f>+rawCat!C71</f>
        <v>Default</v>
      </c>
      <c r="D49" s="100" t="str">
        <f>+rawCat!D71</f>
        <v>tonne-nautical mile (t.nm)</v>
      </c>
      <c r="E49" s="100" t="str">
        <f>+rawCat!E71</f>
        <v>Homogeneous</v>
      </c>
      <c r="F49" s="100" t="str">
        <f>+rawCat!F71</f>
        <v>gCO2/t.nm</v>
      </c>
    </row>
    <row r="50" spans="2:6" ht="14.25" customHeight="1" x14ac:dyDescent="0.25">
      <c r="B50" s="100" t="str">
        <f>+rawCat!B27</f>
        <v>Liquefied Gas Tanker</v>
      </c>
      <c r="C50" s="100" t="str">
        <f>+rawCat!C27</f>
        <v>(cbm) 0 - 49,999</v>
      </c>
      <c r="D50" s="100" t="str">
        <f>+rawCat!D27</f>
        <v>tonne-nautical mile (t.nm)</v>
      </c>
      <c r="E50" s="100" t="str">
        <f>+rawCat!E27</f>
        <v>Homogeneous</v>
      </c>
      <c r="F50" s="100" t="str">
        <f>+rawCat!F27</f>
        <v>gCO2/t.nm</v>
      </c>
    </row>
    <row r="51" spans="2:6" ht="14.25" customHeight="1" x14ac:dyDescent="0.25">
      <c r="B51" s="100" t="str">
        <f>+rawCat!B28</f>
        <v>Liquefied Gas Tanker</v>
      </c>
      <c r="C51" s="100" t="str">
        <f>+rawCat!C28</f>
        <v>(cbm) 50,000 - 99,999</v>
      </c>
      <c r="D51" s="100" t="str">
        <f>+rawCat!D28</f>
        <v>tonne-nautical mile (t.nm)</v>
      </c>
      <c r="E51" s="100" t="str">
        <f>+rawCat!E28</f>
        <v>Homogeneous</v>
      </c>
      <c r="F51" s="100" t="str">
        <f>+rawCat!F28</f>
        <v>gCO2/t.nm</v>
      </c>
    </row>
    <row r="52" spans="2:6" ht="14.25" customHeight="1" x14ac:dyDescent="0.25">
      <c r="B52" s="100" t="str">
        <f>+rawCat!B29</f>
        <v>Liquefied Gas Tanker</v>
      </c>
      <c r="C52" s="100" t="str">
        <f>+rawCat!C29</f>
        <v>(cbm) 100,000 - 199,999</v>
      </c>
      <c r="D52" s="100" t="str">
        <f>+rawCat!D29</f>
        <v>tonne-nautical mile (t.nm)</v>
      </c>
      <c r="E52" s="100" t="str">
        <f>+rawCat!E29</f>
        <v>Homogeneous</v>
      </c>
      <c r="F52" s="100" t="str">
        <f>+rawCat!F29</f>
        <v>gCO2/t.nm</v>
      </c>
    </row>
    <row r="53" spans="2:6" ht="14.25" customHeight="1" x14ac:dyDescent="0.25">
      <c r="B53" s="100" t="str">
        <f>+rawCat!B30</f>
        <v>Liquefied Gas Tanker</v>
      </c>
      <c r="C53" s="100" t="str">
        <f>+rawCat!C30</f>
        <v>(cbm) &gt;200,000</v>
      </c>
      <c r="D53" s="100" t="str">
        <f>+rawCat!D30</f>
        <v>tonne-nautical mile (t.nm)</v>
      </c>
      <c r="E53" s="100" t="str">
        <f>+rawCat!E30</f>
        <v>Homogeneous</v>
      </c>
      <c r="F53" s="100" t="str">
        <f>+rawCat!F30</f>
        <v>gCO2/t.nm</v>
      </c>
    </row>
    <row r="54" spans="2:6" ht="14.25" customHeight="1" x14ac:dyDescent="0.25">
      <c r="B54" s="100" t="str">
        <f>+rawCat!B72</f>
        <v>Liquefied Gas Tanker</v>
      </c>
      <c r="C54" s="100" t="str">
        <f>+rawCat!C72</f>
        <v>Default</v>
      </c>
      <c r="D54" s="100" t="str">
        <f>+rawCat!D72</f>
        <v>tonne-nautical mile (t.nm)</v>
      </c>
      <c r="E54" s="100" t="str">
        <f>+rawCat!E72</f>
        <v>Homogeneous</v>
      </c>
      <c r="F54" s="100" t="str">
        <f>+rawCat!F72</f>
        <v>gCO2/t.nm</v>
      </c>
    </row>
    <row r="55" spans="2:6" ht="14.25" customHeight="1" x14ac:dyDescent="0.25">
      <c r="B55" s="198" t="str">
        <f>+rawCat!B67</f>
        <v>Offshore</v>
      </c>
      <c r="C55" s="198" t="str">
        <f>+rawCat!C80</f>
        <v>Default</v>
      </c>
      <c r="D55" s="100" t="str">
        <f>+rawCat!D67</f>
        <v>gross tonne nautical miles (GT.nm)</v>
      </c>
      <c r="E55" s="100" t="str">
        <f>+rawCat!E67</f>
        <v>Homogeneous</v>
      </c>
      <c r="F55" s="100" t="str">
        <f>+rawCat!F67</f>
        <v>gCO2/t.nm</v>
      </c>
    </row>
    <row r="56" spans="2:6" ht="14.25" customHeight="1" x14ac:dyDescent="0.25">
      <c r="B56" s="100" t="str">
        <f>+rawCat!B31</f>
        <v>Oil Tanker</v>
      </c>
      <c r="C56" s="100" t="str">
        <f>+rawCat!C31</f>
        <v>(DWT) 0 - 4,999</v>
      </c>
      <c r="D56" s="100" t="str">
        <f>+rawCat!D31</f>
        <v>tonne-nautical mile (t.nm)</v>
      </c>
      <c r="E56" s="100" t="str">
        <f>+rawCat!E31</f>
        <v>Homogeneous</v>
      </c>
      <c r="F56" s="100" t="str">
        <f>+rawCat!F31</f>
        <v>gCO2/t.nm</v>
      </c>
    </row>
    <row r="57" spans="2:6" ht="14.25" customHeight="1" x14ac:dyDescent="0.25">
      <c r="B57" s="100" t="str">
        <f>+rawCat!B32</f>
        <v>Oil Tanker</v>
      </c>
      <c r="C57" s="100" t="str">
        <f>+rawCat!C32</f>
        <v>(DWT) 5,000 - 9,999</v>
      </c>
      <c r="D57" s="100" t="str">
        <f>+rawCat!D32</f>
        <v>tonne-nautical mile (t.nm)</v>
      </c>
      <c r="E57" s="100" t="str">
        <f>+rawCat!E32</f>
        <v>Homogeneous</v>
      </c>
      <c r="F57" s="100" t="str">
        <f>+rawCat!F32</f>
        <v>gCO2/t.nm</v>
      </c>
    </row>
    <row r="58" spans="2:6" ht="14.25" customHeight="1" x14ac:dyDescent="0.25">
      <c r="B58" s="100" t="str">
        <f>+rawCat!B33</f>
        <v>Oil Tanker</v>
      </c>
      <c r="C58" s="100" t="str">
        <f>+rawCat!C33</f>
        <v>(DWT) 10,000 - 19,999</v>
      </c>
      <c r="D58" s="100" t="str">
        <f>+rawCat!D33</f>
        <v>tonne-nautical mile (t.nm)</v>
      </c>
      <c r="E58" s="100" t="str">
        <f>+rawCat!E33</f>
        <v>Homogeneous</v>
      </c>
      <c r="F58" s="100" t="str">
        <f>+rawCat!F33</f>
        <v>gCO2/t.nm</v>
      </c>
    </row>
    <row r="59" spans="2:6" ht="14.25" customHeight="1" x14ac:dyDescent="0.25">
      <c r="B59" s="100" t="str">
        <f>+rawCat!B34</f>
        <v>Oil Tanker</v>
      </c>
      <c r="C59" s="100" t="str">
        <f>+rawCat!C34</f>
        <v>(DWT) 20,000 - 59,999</v>
      </c>
      <c r="D59" s="100" t="str">
        <f>+rawCat!D34</f>
        <v>tonne-nautical mile (t.nm)</v>
      </c>
      <c r="E59" s="100" t="str">
        <f>+rawCat!E34</f>
        <v>Homogeneous</v>
      </c>
      <c r="F59" s="100" t="str">
        <f>+rawCat!F34</f>
        <v>gCO2/t.nm</v>
      </c>
    </row>
    <row r="60" spans="2:6" ht="14.25" customHeight="1" x14ac:dyDescent="0.25">
      <c r="B60" s="100" t="str">
        <f>+rawCat!B35</f>
        <v>Oil Tanker</v>
      </c>
      <c r="C60" s="100" t="str">
        <f>+rawCat!C35</f>
        <v>(DWT) 60,000 - 79,999</v>
      </c>
      <c r="D60" s="100" t="str">
        <f>+rawCat!D35</f>
        <v>tonne-nautical mile (t.nm)</v>
      </c>
      <c r="E60" s="100" t="str">
        <f>+rawCat!E35</f>
        <v>Homogeneous</v>
      </c>
      <c r="F60" s="100" t="str">
        <f>+rawCat!F35</f>
        <v>gCO2/t.nm</v>
      </c>
    </row>
    <row r="61" spans="2:6" ht="14.25" customHeight="1" x14ac:dyDescent="0.25">
      <c r="B61" s="100" t="str">
        <f>+rawCat!B36</f>
        <v>Oil Tanker</v>
      </c>
      <c r="C61" s="100" t="str">
        <f>+rawCat!C36</f>
        <v>(DWT) 80,000 - 119,999</v>
      </c>
      <c r="D61" s="100" t="str">
        <f>+rawCat!D36</f>
        <v>tonne-nautical mile (t.nm)</v>
      </c>
      <c r="E61" s="100" t="str">
        <f>+rawCat!E36</f>
        <v>Homogeneous</v>
      </c>
      <c r="F61" s="100" t="str">
        <f>+rawCat!F36</f>
        <v>gCO2/t.nm</v>
      </c>
    </row>
    <row r="62" spans="2:6" ht="14.25" customHeight="1" x14ac:dyDescent="0.25">
      <c r="B62" s="100" t="str">
        <f>+rawCat!B37</f>
        <v>Oil Tanker</v>
      </c>
      <c r="C62" s="100" t="str">
        <f>+rawCat!C37</f>
        <v>(DWT) 120,000 - 199,999</v>
      </c>
      <c r="D62" s="100" t="str">
        <f>+rawCat!D37</f>
        <v>tonne-nautical mile (t.nm)</v>
      </c>
      <c r="E62" s="100" t="str">
        <f>+rawCat!E37</f>
        <v>Homogeneous</v>
      </c>
      <c r="F62" s="100" t="str">
        <f>+rawCat!F37</f>
        <v>gCO2/t.nm</v>
      </c>
    </row>
    <row r="63" spans="2:6" ht="14.25" customHeight="1" x14ac:dyDescent="0.25">
      <c r="B63" s="100" t="str">
        <f>+rawCat!B38</f>
        <v>Oil Tanker</v>
      </c>
      <c r="C63" s="100" t="str">
        <f>+rawCat!C38</f>
        <v>(DWT) &gt;200,000</v>
      </c>
      <c r="D63" s="100" t="str">
        <f>+rawCat!D38</f>
        <v>tonne-nautical mile (t.nm)</v>
      </c>
      <c r="E63" s="100" t="str">
        <f>+rawCat!E38</f>
        <v>Homogeneous</v>
      </c>
      <c r="F63" s="100" t="str">
        <f>+rawCat!F38</f>
        <v>gCO2/t.nm</v>
      </c>
    </row>
    <row r="64" spans="2:6" ht="14.25" customHeight="1" x14ac:dyDescent="0.25">
      <c r="B64" s="100" t="str">
        <f>+rawCat!B73</f>
        <v>Oil Tanker</v>
      </c>
      <c r="C64" s="100" t="str">
        <f>+rawCat!C73</f>
        <v>Default</v>
      </c>
      <c r="D64" s="100" t="str">
        <f>+rawCat!D73</f>
        <v>tonne-nautical mile (t.nm)</v>
      </c>
      <c r="E64" s="100" t="str">
        <f>+rawCat!E73</f>
        <v>Homogeneous</v>
      </c>
      <c r="F64" s="100" t="str">
        <f>+rawCat!F73</f>
        <v>gCO2/t.nm</v>
      </c>
    </row>
    <row r="65" spans="2:6" ht="14.25" customHeight="1" x14ac:dyDescent="0.25">
      <c r="B65" s="100" t="str">
        <f>+rawCat!B39</f>
        <v>Other Liquids Tankers</v>
      </c>
      <c r="C65" s="100" t="str">
        <f>+rawCat!C39</f>
        <v>(DWT) 0 - 999</v>
      </c>
      <c r="D65" s="100" t="str">
        <f>+rawCat!D39</f>
        <v>tonne-nautical mile (t.nm)</v>
      </c>
      <c r="E65" s="100" t="str">
        <f>+rawCat!E39</f>
        <v>Homogeneous</v>
      </c>
      <c r="F65" s="100" t="str">
        <f>+rawCat!F39</f>
        <v>gCO2/t.nm</v>
      </c>
    </row>
    <row r="66" spans="2:6" ht="14.25" customHeight="1" x14ac:dyDescent="0.25">
      <c r="B66" s="100" t="str">
        <f>+rawCat!B40</f>
        <v>Other Liquids Tankers</v>
      </c>
      <c r="C66" s="100" t="str">
        <f>+rawCat!C40</f>
        <v>(DWT) &gt;1,000</v>
      </c>
      <c r="D66" s="100" t="str">
        <f>+rawCat!D40</f>
        <v>tonne-nautical mile (t.nm)</v>
      </c>
      <c r="E66" s="100" t="str">
        <f>+rawCat!E40</f>
        <v>Homogeneous</v>
      </c>
      <c r="F66" s="100" t="str">
        <f>+rawCat!F40</f>
        <v>gCO2/t.nm</v>
      </c>
    </row>
    <row r="67" spans="2:6" ht="14.25" customHeight="1" x14ac:dyDescent="0.25">
      <c r="B67" s="100" t="str">
        <f>+rawCat!B74</f>
        <v>Other Liquids Tankers</v>
      </c>
      <c r="C67" s="100" t="str">
        <f>+rawCat!C74</f>
        <v>Default</v>
      </c>
      <c r="D67" s="100" t="str">
        <f>+rawCat!D74</f>
        <v>tonne-nautical mile (t.nm)</v>
      </c>
      <c r="E67" s="100" t="str">
        <f>+rawCat!E74</f>
        <v>Homogeneous</v>
      </c>
      <c r="F67" s="100" t="str">
        <f>+rawCat!F74</f>
        <v>gCO2/t.nm</v>
      </c>
    </row>
    <row r="68" spans="2:6" ht="14.25" customHeight="1" x14ac:dyDescent="0.25">
      <c r="B68" s="100" t="str">
        <f>+rawCat!B56</f>
        <v>Refrigerated Bulk</v>
      </c>
      <c r="C68" s="100" t="str">
        <f>+rawCat!C56</f>
        <v>(DWT) 0 - 1,999</v>
      </c>
      <c r="D68" s="100" t="str">
        <f>+rawCat!D56</f>
        <v>tonne-nautical mile (t.nm)</v>
      </c>
      <c r="E68" s="100" t="str">
        <f>+rawCat!E56</f>
        <v>Homogeneous</v>
      </c>
      <c r="F68" s="100" t="str">
        <f>+rawCat!F56</f>
        <v>gCO2/t.nm</v>
      </c>
    </row>
    <row r="69" spans="2:6" ht="14.25" customHeight="1" x14ac:dyDescent="0.25">
      <c r="B69" s="100" t="str">
        <f>+rawCat!B57</f>
        <v>Refrigerated Bulk</v>
      </c>
      <c r="C69" s="100" t="str">
        <f>+rawCat!C57</f>
        <v>(DWT) 2,000 - 5,999</v>
      </c>
      <c r="D69" s="100" t="str">
        <f>+rawCat!D57</f>
        <v>tonne-nautical mile (t.nm)</v>
      </c>
      <c r="E69" s="100" t="str">
        <f>+rawCat!E57</f>
        <v>Homogeneous</v>
      </c>
      <c r="F69" s="100" t="str">
        <f>+rawCat!F57</f>
        <v>gCO2/t.nm</v>
      </c>
    </row>
    <row r="70" spans="2:6" ht="14.25" customHeight="1" x14ac:dyDescent="0.25">
      <c r="B70" s="100" t="str">
        <f>+rawCat!B58</f>
        <v>Refrigerated Bulk</v>
      </c>
      <c r="C70" s="100" t="str">
        <f>+rawCat!C58</f>
        <v>(DWT) 6,000 - 9,999</v>
      </c>
      <c r="D70" s="100" t="str">
        <f>+rawCat!D58</f>
        <v>tonne-nautical mile (t.nm)</v>
      </c>
      <c r="E70" s="100" t="str">
        <f>+rawCat!E58</f>
        <v>Homogeneous</v>
      </c>
      <c r="F70" s="100" t="str">
        <f>+rawCat!F58</f>
        <v>gCO2/t.nm</v>
      </c>
    </row>
    <row r="71" spans="2:6" ht="14.25" customHeight="1" x14ac:dyDescent="0.25">
      <c r="B71" s="100" t="str">
        <f>+rawCat!B59</f>
        <v>Refrigerated Bulk</v>
      </c>
      <c r="C71" s="100" t="str">
        <f>+rawCat!C59</f>
        <v>(DWT) &gt;10,000</v>
      </c>
      <c r="D71" s="100" t="str">
        <f>+rawCat!D59</f>
        <v>tonne-nautical mile (t.nm)</v>
      </c>
      <c r="E71" s="100" t="str">
        <f>+rawCat!E59</f>
        <v>Homogeneous</v>
      </c>
      <c r="F71" s="100" t="str">
        <f>+rawCat!F59</f>
        <v>gCO2/t.nm</v>
      </c>
    </row>
    <row r="72" spans="2:6" ht="14.25" customHeight="1" x14ac:dyDescent="0.25">
      <c r="B72" s="100" t="str">
        <f>+rawCat!B78</f>
        <v>Refrigerated Bulk</v>
      </c>
      <c r="C72" s="100" t="str">
        <f>+rawCat!C78</f>
        <v>Default</v>
      </c>
      <c r="D72" s="100" t="str">
        <f>+rawCat!D78</f>
        <v>tonne-nautical mile (t.nm)</v>
      </c>
      <c r="E72" s="100" t="str">
        <f>+rawCat!E78</f>
        <v>Homogeneous</v>
      </c>
      <c r="F72" s="100" t="str">
        <f>+rawCat!F78</f>
        <v>gCO2/t.nm</v>
      </c>
    </row>
    <row r="73" spans="2:6" ht="14.25" customHeight="1" x14ac:dyDescent="0.25">
      <c r="B73" s="100" t="str">
        <f>+rawCat!B60</f>
        <v>RoRo</v>
      </c>
      <c r="C73" s="100" t="str">
        <f>+rawCat!C60</f>
        <v>(DWT) 0 - 4,999</v>
      </c>
      <c r="D73" s="100" t="str">
        <f>+rawCat!D60</f>
        <v>tonne-nautical mile (t.nm)</v>
      </c>
      <c r="E73" s="100" t="str">
        <f>+rawCat!E60</f>
        <v>Homogeneous</v>
      </c>
      <c r="F73" s="100" t="str">
        <f>+rawCat!F60</f>
        <v>gCO2/t.nm</v>
      </c>
    </row>
    <row r="74" spans="2:6" ht="14.25" customHeight="1" x14ac:dyDescent="0.25">
      <c r="B74" s="100" t="str">
        <f>+rawCat!B61</f>
        <v>RoRo</v>
      </c>
      <c r="C74" s="100" t="str">
        <f>+rawCat!C61</f>
        <v>(DWT) 5,000 - 9,999</v>
      </c>
      <c r="D74" s="100" t="str">
        <f>+rawCat!D61</f>
        <v>tonne-nautical mile (t.nm)</v>
      </c>
      <c r="E74" s="100" t="str">
        <f>+rawCat!E61</f>
        <v>Homogeneous</v>
      </c>
      <c r="F74" s="100" t="str">
        <f>+rawCat!F61</f>
        <v>gCO2/t.nm</v>
      </c>
    </row>
    <row r="75" spans="2:6" ht="14.25" customHeight="1" x14ac:dyDescent="0.25">
      <c r="B75" s="100" t="str">
        <f>+rawCat!B62</f>
        <v>RoRo</v>
      </c>
      <c r="C75" s="100" t="str">
        <f>+rawCat!C62</f>
        <v>(DWT) 10,000 - 14,999</v>
      </c>
      <c r="D75" s="100" t="str">
        <f>+rawCat!D62</f>
        <v>tonne-nautical mile (t.nm)</v>
      </c>
      <c r="E75" s="100" t="str">
        <f>+rawCat!E62</f>
        <v>Homogeneous</v>
      </c>
      <c r="F75" s="100" t="str">
        <f>+rawCat!F62</f>
        <v>gCO2/t.nm</v>
      </c>
    </row>
    <row r="76" spans="2:6" ht="14.25" customHeight="1" x14ac:dyDescent="0.25">
      <c r="B76" s="100" t="str">
        <f>+rawCat!B63</f>
        <v>RoRo</v>
      </c>
      <c r="C76" s="100" t="str">
        <f>+rawCat!C63</f>
        <v>(DWT) &gt;15,000</v>
      </c>
      <c r="D76" s="100" t="str">
        <f>+rawCat!D63</f>
        <v>tonne-nautical mile (t.nm)</v>
      </c>
      <c r="E76" s="100" t="str">
        <f>+rawCat!E63</f>
        <v>Homogeneous</v>
      </c>
      <c r="F76" s="100" t="str">
        <f>+rawCat!F63</f>
        <v>gCO2/t.nm</v>
      </c>
    </row>
    <row r="77" spans="2:6" ht="14.25" customHeight="1" x14ac:dyDescent="0.25">
      <c r="B77" s="100" t="str">
        <f>+rawCat!B79</f>
        <v>RoRo</v>
      </c>
      <c r="C77" s="100" t="str">
        <f>+rawCat!C79</f>
        <v>Default</v>
      </c>
      <c r="D77" s="100" t="str">
        <f>+rawCat!D79</f>
        <v>tonne-nautical mile (t.nm)</v>
      </c>
      <c r="E77" s="100" t="str">
        <f>+rawCat!E79</f>
        <v>Homogeneous</v>
      </c>
      <c r="F77" s="100" t="str">
        <f>+rawCat!F79</f>
        <v>gCO2/t.nm</v>
      </c>
    </row>
    <row r="78" spans="2:6" ht="14.25" customHeight="1" x14ac:dyDescent="0.25">
      <c r="B78" s="100" t="str">
        <f>+rawCat!B64</f>
        <v>Vehicle Carrier</v>
      </c>
      <c r="C78" s="100" t="str">
        <f>+rawCat!C64</f>
        <v>(GT) 0 - 29,999</v>
      </c>
      <c r="D78" s="100" t="str">
        <f>+rawCat!D64</f>
        <v>tonne-nautical mile (t.nm)</v>
      </c>
      <c r="E78" s="100" t="str">
        <f>+rawCat!E64</f>
        <v>Homogeneous</v>
      </c>
      <c r="F78" s="100" t="str">
        <f>+rawCat!F64</f>
        <v>gCO2/t.nm</v>
      </c>
    </row>
    <row r="79" spans="2:6" ht="14.25" customHeight="1" x14ac:dyDescent="0.25">
      <c r="B79" s="100" t="str">
        <f>+rawCat!B65</f>
        <v>Vehicle Carrier</v>
      </c>
      <c r="C79" s="100" t="str">
        <f>+rawCat!C65</f>
        <v>(GT) 30,000 - 49,999</v>
      </c>
      <c r="D79" s="100" t="str">
        <f>+rawCat!D65</f>
        <v>tonne-nautical mile (t.nm)</v>
      </c>
      <c r="E79" s="100" t="str">
        <f>+rawCat!E65</f>
        <v>Homogeneous</v>
      </c>
      <c r="F79" s="100" t="str">
        <f>+rawCat!F65</f>
        <v>gCO2/t.nm</v>
      </c>
    </row>
    <row r="80" spans="2:6" ht="14.25" customHeight="1" x14ac:dyDescent="0.25">
      <c r="B80" s="100" t="str">
        <f>+rawCat!B66</f>
        <v>Vehicle Carrier</v>
      </c>
      <c r="C80" s="100" t="str">
        <f>+rawCat!C66</f>
        <v>(GT) &gt;50,000</v>
      </c>
      <c r="D80" s="100" t="str">
        <f>+rawCat!D66</f>
        <v>tonne-nautical mile (t.nm)</v>
      </c>
      <c r="E80" s="100" t="str">
        <f>+rawCat!E66</f>
        <v>Homogeneous</v>
      </c>
      <c r="F80" s="100" t="str">
        <f>+rawCat!F66</f>
        <v>gCO2/t.nm</v>
      </c>
    </row>
    <row r="81" spans="2:6" ht="14.25" customHeight="1" x14ac:dyDescent="0.25">
      <c r="B81" s="100" t="str">
        <f>+rawCat!B80</f>
        <v>Vehicle Carrier</v>
      </c>
      <c r="C81" s="100" t="str">
        <f>+rawCat!C80</f>
        <v>Default</v>
      </c>
      <c r="D81" s="100" t="str">
        <f>+rawCat!D80</f>
        <v>tonne-nautical mile (t.nm)</v>
      </c>
      <c r="E81" s="100" t="str">
        <f>+rawCat!E80</f>
        <v>Homogeneous</v>
      </c>
      <c r="F81" s="100" t="str">
        <f>+rawCat!F80</f>
        <v>gCO2/t.nm</v>
      </c>
    </row>
    <row r="82" spans="2:6" ht="14.25" customHeight="1" x14ac:dyDescent="0.25"/>
    <row r="83" spans="2:6" ht="14.25" customHeight="1" x14ac:dyDescent="0.25"/>
    <row r="84" spans="2:6" ht="14.25" customHeight="1" x14ac:dyDescent="0.25"/>
    <row r="85" spans="2:6" ht="14.25" customHeight="1" x14ac:dyDescent="0.25"/>
    <row r="86" spans="2:6" ht="14.25" customHeight="1" x14ac:dyDescent="0.25"/>
    <row r="87" spans="2:6" ht="14.25" customHeight="1" x14ac:dyDescent="0.25"/>
    <row r="88" spans="2:6" ht="14.25" customHeight="1" x14ac:dyDescent="0.25"/>
    <row r="89" spans="2:6" ht="14.25" customHeight="1" x14ac:dyDescent="0.25"/>
    <row r="90" spans="2:6" ht="14.25" customHeight="1" x14ac:dyDescent="0.25"/>
    <row r="91" spans="2:6" ht="14.25" customHeight="1" x14ac:dyDescent="0.25"/>
    <row r="92" spans="2:6" ht="14.25" customHeight="1" x14ac:dyDescent="0.25"/>
    <row r="93" spans="2:6" ht="14.25" customHeight="1" x14ac:dyDescent="0.25"/>
    <row r="94" spans="2:6" ht="14.25" customHeight="1" x14ac:dyDescent="0.25"/>
    <row r="95" spans="2:6" ht="14.25" customHeight="1" x14ac:dyDescent="0.25"/>
    <row r="96" spans="2: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U933"/>
  <sheetViews>
    <sheetView zoomScaleNormal="100" workbookViewId="0">
      <pane xSplit="2" topLeftCell="C1" activePane="topRight" state="frozen"/>
      <selection pane="topRight" activeCell="C24" sqref="C24"/>
    </sheetView>
  </sheetViews>
  <sheetFormatPr defaultColWidth="14.42578125" defaultRowHeight="12.75" customHeight="1" x14ac:dyDescent="0.25"/>
  <cols>
    <col min="1" max="1" width="4.28515625" customWidth="1"/>
    <col min="2" max="2" width="46" bestFit="1" customWidth="1"/>
    <col min="3" max="3" width="13.42578125" customWidth="1"/>
    <col min="4" max="28" width="9.42578125" customWidth="1"/>
    <col min="29" max="30" width="10" customWidth="1"/>
    <col min="31" max="47" width="12.42578125" customWidth="1"/>
  </cols>
  <sheetData>
    <row r="1" spans="1:47" ht="12.75" customHeight="1" x14ac:dyDescent="0.25">
      <c r="A1" s="100"/>
      <c r="B1" s="100"/>
      <c r="C1" s="87"/>
      <c r="D1" s="87"/>
      <c r="E1" s="87"/>
      <c r="F1" s="87"/>
      <c r="G1" s="87"/>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row>
    <row r="2" spans="1:47" ht="21" thickBot="1" x14ac:dyDescent="0.3">
      <c r="A2" s="100"/>
      <c r="B2" s="18" t="s">
        <v>238</v>
      </c>
      <c r="C2" s="19"/>
      <c r="D2" s="20"/>
      <c r="E2" s="178"/>
      <c r="F2" s="178"/>
      <c r="G2" s="178"/>
      <c r="H2" s="21"/>
      <c r="I2" s="177"/>
      <c r="J2" s="177"/>
      <c r="K2" s="177"/>
      <c r="L2" s="177"/>
      <c r="M2" s="177"/>
      <c r="N2" s="177"/>
      <c r="O2" s="177"/>
      <c r="P2" s="177"/>
      <c r="Q2" s="177"/>
      <c r="R2" s="20"/>
      <c r="S2" s="178"/>
      <c r="T2" s="178"/>
      <c r="U2" s="178"/>
      <c r="V2" s="178"/>
      <c r="W2" s="178"/>
      <c r="X2" s="178"/>
      <c r="Y2" s="178"/>
      <c r="Z2" s="178"/>
      <c r="AA2" s="178"/>
      <c r="AB2" s="20"/>
      <c r="AC2" s="20"/>
      <c r="AD2" s="20"/>
      <c r="AE2" s="100"/>
      <c r="AF2" s="100"/>
      <c r="AG2" s="100"/>
      <c r="AH2" s="100"/>
      <c r="AI2" s="100"/>
      <c r="AJ2" s="100"/>
      <c r="AK2" s="100"/>
      <c r="AL2" s="100"/>
      <c r="AM2" s="100"/>
      <c r="AN2" s="100"/>
      <c r="AO2" s="100"/>
      <c r="AP2" s="100"/>
      <c r="AQ2" s="100"/>
      <c r="AR2" s="100"/>
      <c r="AS2" s="100"/>
      <c r="AT2" s="100"/>
      <c r="AU2" s="100"/>
    </row>
    <row r="3" spans="1:47" ht="12.75" customHeight="1" x14ac:dyDescent="0.25">
      <c r="A3" s="100"/>
      <c r="B3" s="100"/>
      <c r="C3" s="100"/>
      <c r="D3" s="87"/>
      <c r="E3" s="87"/>
      <c r="F3" s="87"/>
      <c r="G3" s="87"/>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row>
    <row r="4" spans="1:47" ht="12.75" customHeight="1" x14ac:dyDescent="0.25">
      <c r="A4" s="100"/>
      <c r="B4" s="101" t="s">
        <v>239</v>
      </c>
      <c r="C4" s="284">
        <f>ship_size</f>
        <v>0</v>
      </c>
      <c r="D4" s="285"/>
      <c r="E4" s="98"/>
      <c r="F4" s="98"/>
      <c r="G4" s="101" t="s">
        <v>258</v>
      </c>
      <c r="H4" s="116"/>
      <c r="J4" s="101"/>
      <c r="K4" s="101"/>
      <c r="L4" s="101"/>
      <c r="M4" s="101" t="s">
        <v>259</v>
      </c>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row>
    <row r="5" spans="1:47" ht="12.75" customHeight="1" x14ac:dyDescent="0.25">
      <c r="A5" s="100"/>
      <c r="B5" s="101" t="s">
        <v>240</v>
      </c>
      <c r="C5" s="102" t="e">
        <f>+VLOOKUP(ship_size,Catalogues!C3:E81,3,FALSE)</f>
        <v>#N/A</v>
      </c>
      <c r="D5" s="103"/>
      <c r="E5" s="103"/>
      <c r="F5" s="103"/>
      <c r="G5" s="100" t="s">
        <v>260</v>
      </c>
      <c r="H5" s="115"/>
      <c r="J5" s="100"/>
      <c r="K5" s="100"/>
      <c r="L5" s="100"/>
      <c r="M5" s="100" t="s">
        <v>261</v>
      </c>
      <c r="O5" s="100"/>
      <c r="P5" s="100"/>
      <c r="Q5" s="100"/>
      <c r="R5" s="104"/>
      <c r="S5" s="104"/>
      <c r="T5" s="104"/>
      <c r="U5" s="104"/>
      <c r="V5" s="104"/>
      <c r="W5" s="104"/>
      <c r="X5" s="104"/>
      <c r="Y5" s="104"/>
      <c r="Z5" s="104"/>
      <c r="AA5" s="104"/>
      <c r="AB5" s="104"/>
      <c r="AC5" s="104"/>
      <c r="AD5" s="104"/>
      <c r="AE5" s="100"/>
      <c r="AF5" s="100"/>
      <c r="AG5" s="100"/>
      <c r="AH5" s="100"/>
      <c r="AI5" s="100"/>
      <c r="AJ5" s="100"/>
      <c r="AK5" s="100"/>
      <c r="AL5" s="100"/>
      <c r="AM5" s="100"/>
      <c r="AN5" s="100"/>
      <c r="AO5" s="100"/>
      <c r="AP5" s="100"/>
      <c r="AQ5" s="100"/>
      <c r="AR5" s="100"/>
      <c r="AS5" s="100"/>
      <c r="AT5" s="100"/>
      <c r="AU5" s="100"/>
    </row>
    <row r="6" spans="1:47" ht="12.75" customHeight="1" x14ac:dyDescent="0.25">
      <c r="A6" s="100"/>
      <c r="B6" s="101" t="s">
        <v>241</v>
      </c>
      <c r="C6" s="105">
        <f>by</f>
        <v>0</v>
      </c>
      <c r="D6" s="103"/>
      <c r="E6" s="103"/>
      <c r="F6" s="103"/>
      <c r="G6" s="100"/>
      <c r="H6" s="115"/>
      <c r="J6" s="100"/>
      <c r="K6" s="100"/>
      <c r="L6" s="100"/>
      <c r="M6" s="100" t="s">
        <v>262</v>
      </c>
      <c r="O6" s="100"/>
      <c r="P6" s="100"/>
      <c r="Q6" s="100"/>
      <c r="R6" s="100"/>
      <c r="S6" s="100"/>
      <c r="T6" s="100"/>
      <c r="U6" s="100"/>
      <c r="V6" s="100"/>
      <c r="W6" s="100"/>
      <c r="X6" s="100"/>
      <c r="Y6" s="100"/>
      <c r="Z6" s="100"/>
      <c r="AA6" s="100"/>
      <c r="AB6" s="104" t="str">
        <f>IF(ship_type="Emissions from new vehicles",VLOOKUP(ship_size,Load_WB2C,by-2010+2,FALSE),"")</f>
        <v/>
      </c>
      <c r="AC6" s="104"/>
      <c r="AD6" s="104"/>
      <c r="AE6" s="100"/>
      <c r="AF6" s="100"/>
      <c r="AG6" s="100"/>
      <c r="AH6" s="100"/>
      <c r="AI6" s="100"/>
      <c r="AJ6" s="100"/>
      <c r="AK6" s="100"/>
      <c r="AL6" s="100"/>
      <c r="AM6" s="100"/>
      <c r="AN6" s="100"/>
      <c r="AO6" s="100"/>
      <c r="AP6" s="100"/>
      <c r="AQ6" s="100"/>
      <c r="AR6" s="100"/>
      <c r="AS6" s="100"/>
      <c r="AT6" s="100"/>
      <c r="AU6" s="100"/>
    </row>
    <row r="7" spans="1:47" ht="12.75" customHeight="1" x14ac:dyDescent="0.25">
      <c r="A7" s="100"/>
      <c r="B7" s="101" t="s">
        <v>242</v>
      </c>
      <c r="C7" s="105">
        <f>ty</f>
        <v>0</v>
      </c>
      <c r="D7" s="103"/>
      <c r="E7" s="103"/>
      <c r="F7" s="103"/>
      <c r="G7" s="100" t="s">
        <v>263</v>
      </c>
      <c r="H7" s="87"/>
      <c r="J7" s="100"/>
      <c r="K7" s="100"/>
      <c r="L7" s="100"/>
      <c r="M7" s="100" t="s">
        <v>264</v>
      </c>
      <c r="N7" s="100"/>
      <c r="O7" s="100"/>
      <c r="P7" s="100"/>
      <c r="Q7" s="100"/>
      <c r="R7" s="100"/>
      <c r="S7" s="100"/>
      <c r="T7" s="100"/>
      <c r="U7" s="100"/>
      <c r="V7" s="100"/>
      <c r="W7" s="100"/>
      <c r="X7" s="100"/>
      <c r="Y7" s="100"/>
      <c r="Z7" s="100"/>
      <c r="AA7" s="100"/>
      <c r="AB7" s="104" t="str">
        <f>IF(ship_type="Emissions from new vehicles",VLOOKUP(ship_size,Load_WB2C,ty-2010+2,FALSE),"")</f>
        <v/>
      </c>
      <c r="AC7" s="104"/>
      <c r="AD7" s="104"/>
      <c r="AE7" s="100"/>
      <c r="AF7" s="100"/>
      <c r="AG7" s="100"/>
      <c r="AH7" s="100"/>
      <c r="AI7" s="100"/>
      <c r="AJ7" s="100"/>
      <c r="AK7" s="100"/>
      <c r="AL7" s="100"/>
      <c r="AM7" s="100"/>
      <c r="AN7" s="100"/>
      <c r="AO7" s="100"/>
      <c r="AP7" s="100"/>
      <c r="AQ7" s="100"/>
      <c r="AR7" s="100"/>
      <c r="AS7" s="100"/>
      <c r="AT7" s="100"/>
      <c r="AU7" s="100"/>
    </row>
    <row r="8" spans="1:47" ht="12.75" customHeight="1" x14ac:dyDescent="0.25">
      <c r="A8" s="100"/>
      <c r="B8" s="101" t="s">
        <v>243</v>
      </c>
      <c r="C8" s="199">
        <f>activity_by</f>
        <v>0</v>
      </c>
      <c r="D8" s="103" t="str">
        <f>unit</f>
        <v>Please select a vessel type and size</v>
      </c>
      <c r="E8" s="103"/>
      <c r="F8" s="103"/>
      <c r="G8" s="100" t="s">
        <v>265</v>
      </c>
      <c r="H8" s="87"/>
      <c r="J8" s="100"/>
      <c r="K8" s="100"/>
      <c r="L8" s="100"/>
      <c r="M8" s="100" t="s">
        <v>266</v>
      </c>
      <c r="N8" s="100"/>
      <c r="O8" s="107"/>
      <c r="P8" s="107"/>
      <c r="Q8" s="107"/>
      <c r="R8" s="100"/>
      <c r="S8" s="100"/>
      <c r="T8" s="100"/>
      <c r="U8" s="100"/>
      <c r="V8" s="100"/>
      <c r="W8" s="100"/>
      <c r="X8" s="100"/>
      <c r="Y8" s="100"/>
      <c r="Z8" s="100"/>
      <c r="AA8" s="100"/>
      <c r="AB8" s="108"/>
      <c r="AC8" s="108"/>
      <c r="AD8" s="108"/>
      <c r="AE8" s="108"/>
      <c r="AF8" s="100"/>
      <c r="AG8" s="100"/>
      <c r="AH8" s="100"/>
      <c r="AI8" s="100"/>
      <c r="AJ8" s="100"/>
      <c r="AK8" s="100"/>
      <c r="AL8" s="100"/>
      <c r="AM8" s="100"/>
      <c r="AN8" s="100"/>
      <c r="AO8" s="100"/>
      <c r="AP8" s="100"/>
      <c r="AQ8" s="100"/>
      <c r="AR8" s="100"/>
      <c r="AS8" s="100"/>
      <c r="AT8" s="100"/>
      <c r="AU8" s="100"/>
    </row>
    <row r="9" spans="1:47" ht="12.75" customHeight="1" x14ac:dyDescent="0.25">
      <c r="A9" s="100"/>
      <c r="B9" s="101" t="s">
        <v>244</v>
      </c>
      <c r="C9" s="199">
        <f>activity_ty</f>
        <v>0</v>
      </c>
      <c r="D9" s="103" t="str">
        <f>unit</f>
        <v>Please select a vessel type and size</v>
      </c>
      <c r="E9" s="103"/>
      <c r="F9" s="103"/>
      <c r="G9" s="100" t="s">
        <v>267</v>
      </c>
      <c r="H9" s="87"/>
      <c r="J9" s="87"/>
      <c r="K9" s="87"/>
      <c r="L9" s="87"/>
      <c r="M9" s="87"/>
      <c r="N9" s="100"/>
      <c r="O9" s="107"/>
      <c r="P9" s="107"/>
      <c r="Q9" s="107"/>
      <c r="R9" s="100"/>
      <c r="S9" s="100"/>
      <c r="T9" s="100"/>
      <c r="U9" s="100"/>
      <c r="V9" s="100"/>
      <c r="W9" s="100"/>
      <c r="X9" s="100"/>
      <c r="Y9" s="100"/>
      <c r="Z9" s="100"/>
      <c r="AA9" s="100"/>
      <c r="AB9" s="104" t="str">
        <f>IF(ship_type="Emissions from new vehicles",VLOOKUP(ship_size,Load_1.5C,by-2010+2,FALSE),"")</f>
        <v/>
      </c>
      <c r="AC9" s="104"/>
      <c r="AD9" s="100"/>
      <c r="AE9" s="100"/>
      <c r="AF9" s="100"/>
      <c r="AG9" s="100"/>
      <c r="AH9" s="100"/>
      <c r="AI9" s="100"/>
      <c r="AJ9" s="100"/>
      <c r="AK9" s="100"/>
      <c r="AL9" s="100"/>
      <c r="AM9" s="100"/>
      <c r="AN9" s="100"/>
      <c r="AO9" s="100"/>
      <c r="AP9" s="100"/>
      <c r="AQ9" s="100"/>
      <c r="AR9" s="100"/>
      <c r="AS9" s="100"/>
      <c r="AT9" s="100"/>
      <c r="AU9" s="100"/>
    </row>
    <row r="10" spans="1:47" ht="12.75" customHeight="1" x14ac:dyDescent="0.25">
      <c r="A10" s="100"/>
      <c r="B10" s="101" t="s">
        <v>245</v>
      </c>
      <c r="C10" s="106">
        <f>wtw_by</f>
        <v>0</v>
      </c>
      <c r="D10" s="103" t="s">
        <v>101</v>
      </c>
      <c r="E10" s="103"/>
      <c r="F10" s="103"/>
      <c r="G10" s="100" t="s">
        <v>268</v>
      </c>
      <c r="H10" s="87"/>
      <c r="J10" s="100"/>
      <c r="K10" s="100"/>
      <c r="L10" s="100"/>
      <c r="M10" s="100"/>
      <c r="N10" s="100"/>
      <c r="O10" s="100"/>
      <c r="P10" s="100"/>
      <c r="Q10" s="100"/>
      <c r="R10" s="100"/>
      <c r="S10" s="100"/>
      <c r="T10" s="100"/>
      <c r="U10" s="100"/>
      <c r="V10" s="100"/>
      <c r="W10" s="100"/>
      <c r="X10" s="100"/>
      <c r="Y10" s="100"/>
      <c r="Z10" s="100"/>
      <c r="AA10" s="100"/>
      <c r="AB10" s="104" t="str">
        <f>IF(ship_type="Emissions from new vehicles",VLOOKUP(ship_size,Load_1.5C,ty-2010+2,FALSE),"")</f>
        <v/>
      </c>
      <c r="AC10" s="109"/>
      <c r="AD10" s="100"/>
      <c r="AE10" s="100"/>
      <c r="AF10" s="100"/>
      <c r="AG10" s="100"/>
      <c r="AH10" s="100"/>
      <c r="AI10" s="100"/>
      <c r="AJ10" s="100"/>
      <c r="AK10" s="100"/>
      <c r="AL10" s="100"/>
      <c r="AM10" s="100"/>
      <c r="AN10" s="100"/>
      <c r="AO10" s="100"/>
      <c r="AP10" s="100"/>
      <c r="AQ10" s="100"/>
      <c r="AR10" s="100"/>
      <c r="AS10" s="100"/>
      <c r="AT10" s="100"/>
      <c r="AU10" s="100"/>
    </row>
    <row r="11" spans="1:47" ht="12.75" customHeight="1" x14ac:dyDescent="0.25">
      <c r="A11" s="100"/>
      <c r="B11" s="101"/>
      <c r="C11" s="196"/>
      <c r="D11" s="103"/>
      <c r="E11" s="103"/>
      <c r="F11" s="103"/>
      <c r="G11" s="100" t="s">
        <v>269</v>
      </c>
      <c r="H11" s="87"/>
      <c r="J11" s="100"/>
      <c r="K11" s="100"/>
      <c r="L11" s="100"/>
      <c r="M11" s="100"/>
      <c r="N11" s="100"/>
      <c r="O11" s="100"/>
      <c r="P11" s="100"/>
      <c r="Q11" s="100"/>
      <c r="R11" s="100"/>
      <c r="S11" s="100"/>
      <c r="T11" s="100"/>
      <c r="U11" s="100"/>
      <c r="V11" s="100"/>
      <c r="W11" s="100"/>
      <c r="X11" s="100"/>
      <c r="Y11" s="100"/>
      <c r="Z11" s="100"/>
      <c r="AA11" s="100"/>
      <c r="AB11" s="104"/>
      <c r="AC11" s="109"/>
      <c r="AD11" s="100"/>
      <c r="AE11" s="100"/>
      <c r="AF11" s="100"/>
      <c r="AG11" s="100"/>
      <c r="AH11" s="100"/>
      <c r="AI11" s="100"/>
      <c r="AJ11" s="100"/>
      <c r="AK11" s="100"/>
      <c r="AL11" s="100"/>
      <c r="AM11" s="100"/>
      <c r="AN11" s="100"/>
      <c r="AO11" s="100"/>
      <c r="AP11" s="100"/>
      <c r="AQ11" s="100"/>
      <c r="AR11" s="100"/>
      <c r="AS11" s="100"/>
      <c r="AT11" s="100"/>
      <c r="AU11" s="100"/>
    </row>
    <row r="12" spans="1:47" ht="12.75" customHeight="1" x14ac:dyDescent="0.25">
      <c r="A12" s="100"/>
      <c r="B12" s="101"/>
      <c r="C12" s="196"/>
      <c r="D12" s="103"/>
      <c r="E12" s="103"/>
      <c r="F12" s="103"/>
      <c r="G12" s="100" t="s">
        <v>270</v>
      </c>
      <c r="H12" s="87"/>
      <c r="J12" s="100"/>
      <c r="K12" s="100"/>
      <c r="L12" s="100"/>
      <c r="M12" s="100"/>
      <c r="N12" s="182"/>
      <c r="O12" s="100"/>
      <c r="P12" s="100"/>
      <c r="Q12" s="100"/>
      <c r="R12" s="100"/>
      <c r="S12" s="100"/>
      <c r="T12" s="100"/>
      <c r="U12" s="100"/>
      <c r="V12" s="100"/>
      <c r="W12" s="100"/>
      <c r="X12" s="100"/>
      <c r="Y12" s="100"/>
      <c r="Z12" s="100"/>
      <c r="AA12" s="100"/>
      <c r="AB12" s="104"/>
      <c r="AC12" s="109"/>
      <c r="AD12" s="100"/>
      <c r="AE12" s="100"/>
      <c r="AF12" s="100"/>
      <c r="AG12" s="100"/>
      <c r="AH12" s="100"/>
      <c r="AI12" s="100"/>
      <c r="AJ12" s="100"/>
      <c r="AK12" s="100"/>
      <c r="AL12" s="100"/>
      <c r="AM12" s="100"/>
      <c r="AN12" s="100"/>
      <c r="AO12" s="100"/>
      <c r="AP12" s="100"/>
      <c r="AQ12" s="100"/>
      <c r="AR12" s="100"/>
      <c r="AS12" s="100"/>
      <c r="AT12" s="100"/>
      <c r="AU12" s="100"/>
    </row>
    <row r="13" spans="1:47" ht="12.75" customHeight="1" x14ac:dyDescent="0.25">
      <c r="A13" s="100"/>
      <c r="B13" s="101"/>
      <c r="C13" s="11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row>
    <row r="14" spans="1:47" ht="12.75" customHeight="1" x14ac:dyDescent="0.25">
      <c r="A14" s="100"/>
      <c r="B14" s="111"/>
      <c r="C14" s="112" t="s">
        <v>230</v>
      </c>
      <c r="D14" s="181"/>
      <c r="E14" s="181"/>
      <c r="F14" s="181"/>
      <c r="G14" s="286" t="s">
        <v>246</v>
      </c>
      <c r="H14" s="287"/>
      <c r="I14" s="287"/>
      <c r="J14" s="287"/>
      <c r="K14" s="287"/>
      <c r="L14" s="287"/>
      <c r="M14" s="287"/>
      <c r="N14" s="287"/>
      <c r="O14" s="287"/>
      <c r="P14" s="287"/>
      <c r="Q14" s="288"/>
      <c r="R14" s="288"/>
      <c r="S14" s="288"/>
      <c r="T14" s="288"/>
      <c r="U14" s="288"/>
      <c r="V14" s="288"/>
      <c r="W14" s="288"/>
      <c r="X14" s="288"/>
      <c r="Y14" s="288"/>
      <c r="Z14" s="288"/>
      <c r="AA14" s="288"/>
      <c r="AB14" s="288"/>
      <c r="AC14" s="285"/>
      <c r="AD14" s="100"/>
      <c r="AE14" s="100"/>
      <c r="AF14" s="100"/>
      <c r="AG14" s="100"/>
      <c r="AH14" s="100"/>
      <c r="AI14" s="100"/>
      <c r="AJ14" s="100"/>
      <c r="AK14" s="100"/>
      <c r="AL14" s="100"/>
      <c r="AM14" s="100"/>
      <c r="AN14" s="100"/>
      <c r="AO14" s="100"/>
      <c r="AP14" s="100"/>
      <c r="AQ14" s="100"/>
      <c r="AR14" s="100"/>
      <c r="AS14" s="100"/>
      <c r="AT14" s="100"/>
    </row>
    <row r="15" spans="1:47" ht="12.75" customHeight="1" x14ac:dyDescent="0.25">
      <c r="A15" s="100"/>
      <c r="B15" s="112" t="s">
        <v>247</v>
      </c>
      <c r="C15" s="183">
        <f>+ty</f>
        <v>0</v>
      </c>
      <c r="D15" s="183">
        <f>+by</f>
        <v>0</v>
      </c>
      <c r="E15" s="183">
        <v>2018</v>
      </c>
      <c r="F15" s="183">
        <v>2019</v>
      </c>
      <c r="G15" s="183">
        <v>2020</v>
      </c>
      <c r="H15" s="183">
        <v>2021</v>
      </c>
      <c r="I15" s="183">
        <v>2022</v>
      </c>
      <c r="J15" s="183">
        <v>2023</v>
      </c>
      <c r="K15" s="183">
        <v>2024</v>
      </c>
      <c r="L15" s="183">
        <v>2025</v>
      </c>
      <c r="M15" s="183">
        <v>2026</v>
      </c>
      <c r="N15" s="183">
        <v>2027</v>
      </c>
      <c r="O15" s="183">
        <v>2028</v>
      </c>
      <c r="P15" s="183">
        <v>2029</v>
      </c>
      <c r="Q15" s="183">
        <v>2030</v>
      </c>
      <c r="R15" s="183">
        <v>2031</v>
      </c>
      <c r="S15" s="183">
        <v>2032</v>
      </c>
      <c r="T15" s="183">
        <v>2033</v>
      </c>
      <c r="U15" s="183">
        <v>2034</v>
      </c>
      <c r="V15" s="183">
        <v>2035</v>
      </c>
      <c r="W15" s="183">
        <v>2036</v>
      </c>
      <c r="X15" s="183">
        <v>2037</v>
      </c>
      <c r="Y15" s="183">
        <v>2038</v>
      </c>
      <c r="Z15" s="183">
        <v>2039</v>
      </c>
      <c r="AA15" s="183">
        <v>2040</v>
      </c>
      <c r="AB15" s="183">
        <v>2050</v>
      </c>
      <c r="AC15" s="184">
        <v>2060</v>
      </c>
      <c r="AD15" s="100"/>
      <c r="AE15" s="100"/>
      <c r="AF15" s="100"/>
      <c r="AG15" s="100"/>
      <c r="AH15" s="100"/>
      <c r="AI15" s="100"/>
      <c r="AJ15" s="100"/>
      <c r="AK15" s="100"/>
      <c r="AL15" s="100"/>
      <c r="AM15" s="100"/>
      <c r="AN15" s="100"/>
      <c r="AO15" s="100"/>
      <c r="AP15" s="100"/>
      <c r="AQ15" s="100"/>
      <c r="AR15" s="100"/>
      <c r="AS15" s="100"/>
      <c r="AT15" s="100"/>
    </row>
    <row r="16" spans="1:47" ht="12.75" customHeight="1" x14ac:dyDescent="0.25">
      <c r="A16" s="100"/>
      <c r="B16" s="113" t="s">
        <v>248</v>
      </c>
      <c r="C16" s="185" t="e">
        <f>VLOOKUP(ship_type&amp;" "&amp;ship_size,WTWEmissions_WB2C,ty-2015+2,FALSE)</f>
        <v>#N/A</v>
      </c>
      <c r="D16" s="185" t="e">
        <f>VLOOKUP(ship_type&amp;" "&amp;ship_size,WTWEmissions_WB2C,by-2015+2,FALSE)</f>
        <v>#N/A</v>
      </c>
      <c r="E16" s="185" t="e">
        <f t="shared" ref="E16:AB16" si="0">VLOOKUP(ship_type&amp;" "&amp;ship_size,WTWEmissions_WB2C,E15-2015+2,FALSE)</f>
        <v>#N/A</v>
      </c>
      <c r="F16" s="185" t="e">
        <f t="shared" si="0"/>
        <v>#N/A</v>
      </c>
      <c r="G16" s="185" t="e">
        <f t="shared" si="0"/>
        <v>#N/A</v>
      </c>
      <c r="H16" s="185" t="e">
        <f t="shared" si="0"/>
        <v>#N/A</v>
      </c>
      <c r="I16" s="185" t="e">
        <f t="shared" si="0"/>
        <v>#N/A</v>
      </c>
      <c r="J16" s="185" t="e">
        <f t="shared" si="0"/>
        <v>#N/A</v>
      </c>
      <c r="K16" s="185" t="e">
        <f t="shared" si="0"/>
        <v>#N/A</v>
      </c>
      <c r="L16" s="185" t="e">
        <f t="shared" si="0"/>
        <v>#N/A</v>
      </c>
      <c r="M16" s="185" t="e">
        <f t="shared" si="0"/>
        <v>#N/A</v>
      </c>
      <c r="N16" s="185" t="e">
        <f t="shared" si="0"/>
        <v>#N/A</v>
      </c>
      <c r="O16" s="185" t="e">
        <f t="shared" si="0"/>
        <v>#N/A</v>
      </c>
      <c r="P16" s="185" t="e">
        <f t="shared" si="0"/>
        <v>#N/A</v>
      </c>
      <c r="Q16" s="185" t="e">
        <f t="shared" si="0"/>
        <v>#N/A</v>
      </c>
      <c r="R16" s="185" t="e">
        <f t="shared" si="0"/>
        <v>#N/A</v>
      </c>
      <c r="S16" s="185" t="e">
        <f t="shared" si="0"/>
        <v>#N/A</v>
      </c>
      <c r="T16" s="185" t="e">
        <f t="shared" si="0"/>
        <v>#N/A</v>
      </c>
      <c r="U16" s="185" t="e">
        <f t="shared" si="0"/>
        <v>#N/A</v>
      </c>
      <c r="V16" s="185" t="e">
        <f t="shared" si="0"/>
        <v>#N/A</v>
      </c>
      <c r="W16" s="185" t="e">
        <f t="shared" si="0"/>
        <v>#N/A</v>
      </c>
      <c r="X16" s="185" t="e">
        <f t="shared" si="0"/>
        <v>#N/A</v>
      </c>
      <c r="Y16" s="185" t="e">
        <f t="shared" si="0"/>
        <v>#N/A</v>
      </c>
      <c r="Z16" s="185" t="e">
        <f t="shared" si="0"/>
        <v>#N/A</v>
      </c>
      <c r="AA16" s="185" t="e">
        <f t="shared" si="0"/>
        <v>#N/A</v>
      </c>
      <c r="AB16" s="185" t="e">
        <f t="shared" si="0"/>
        <v>#N/A</v>
      </c>
      <c r="AC16" s="186" t="e">
        <f>VLOOKUP(ship_size,WTWEmissions_WB2C,AC15-2010+2,FALSE)</f>
        <v>#N/A</v>
      </c>
      <c r="AD16" s="100"/>
      <c r="AE16" s="100"/>
      <c r="AF16" s="100"/>
      <c r="AG16" s="100"/>
      <c r="AH16" s="100"/>
      <c r="AI16" s="100"/>
      <c r="AJ16" s="100"/>
      <c r="AK16" s="100"/>
      <c r="AL16" s="100"/>
      <c r="AM16" s="100"/>
      <c r="AN16" s="100"/>
      <c r="AO16" s="100"/>
      <c r="AP16" s="100"/>
      <c r="AQ16" s="100"/>
      <c r="AR16" s="100"/>
      <c r="AS16" s="100"/>
      <c r="AT16" s="100"/>
    </row>
    <row r="17" spans="1:46" ht="12.75" customHeight="1" x14ac:dyDescent="0.25">
      <c r="A17" s="100"/>
      <c r="B17" s="113" t="s">
        <v>249</v>
      </c>
      <c r="C17" s="185" t="e">
        <f>VLOOKUP(ship_type&amp;" "&amp;ship_size,ACTIVITY_WB2C,ty-2015+2,FALSE)</f>
        <v>#N/A</v>
      </c>
      <c r="D17" s="185" t="e">
        <f>VLOOKUP(ship_type&amp;" "&amp;ship_size,ACTIVITY_WB2C,by-2015+2,FALSE)</f>
        <v>#N/A</v>
      </c>
      <c r="E17" s="185" t="e">
        <f t="shared" ref="E17:AB17" si="1">VLOOKUP(ship_type&amp;" "&amp;ship_size,ACTIVITY_WB2C,E15-2015+2,FALSE)</f>
        <v>#N/A</v>
      </c>
      <c r="F17" s="185" t="e">
        <f t="shared" si="1"/>
        <v>#N/A</v>
      </c>
      <c r="G17" s="185" t="e">
        <f t="shared" si="1"/>
        <v>#N/A</v>
      </c>
      <c r="H17" s="185" t="e">
        <f t="shared" si="1"/>
        <v>#N/A</v>
      </c>
      <c r="I17" s="185" t="e">
        <f t="shared" si="1"/>
        <v>#N/A</v>
      </c>
      <c r="J17" s="185" t="e">
        <f t="shared" si="1"/>
        <v>#N/A</v>
      </c>
      <c r="K17" s="185" t="e">
        <f t="shared" si="1"/>
        <v>#N/A</v>
      </c>
      <c r="L17" s="185" t="e">
        <f t="shared" si="1"/>
        <v>#N/A</v>
      </c>
      <c r="M17" s="185" t="e">
        <f t="shared" si="1"/>
        <v>#N/A</v>
      </c>
      <c r="N17" s="185" t="e">
        <f t="shared" si="1"/>
        <v>#N/A</v>
      </c>
      <c r="O17" s="185" t="e">
        <f t="shared" si="1"/>
        <v>#N/A</v>
      </c>
      <c r="P17" s="185" t="e">
        <f t="shared" si="1"/>
        <v>#N/A</v>
      </c>
      <c r="Q17" s="185" t="e">
        <f t="shared" si="1"/>
        <v>#N/A</v>
      </c>
      <c r="R17" s="185" t="e">
        <f t="shared" si="1"/>
        <v>#N/A</v>
      </c>
      <c r="S17" s="185" t="e">
        <f t="shared" si="1"/>
        <v>#N/A</v>
      </c>
      <c r="T17" s="185" t="e">
        <f t="shared" si="1"/>
        <v>#N/A</v>
      </c>
      <c r="U17" s="185" t="e">
        <f t="shared" si="1"/>
        <v>#N/A</v>
      </c>
      <c r="V17" s="185" t="e">
        <f t="shared" si="1"/>
        <v>#N/A</v>
      </c>
      <c r="W17" s="185" t="e">
        <f t="shared" si="1"/>
        <v>#N/A</v>
      </c>
      <c r="X17" s="185" t="e">
        <f t="shared" si="1"/>
        <v>#N/A</v>
      </c>
      <c r="Y17" s="185" t="e">
        <f t="shared" si="1"/>
        <v>#N/A</v>
      </c>
      <c r="Z17" s="185" t="e">
        <f t="shared" si="1"/>
        <v>#N/A</v>
      </c>
      <c r="AA17" s="185" t="e">
        <f t="shared" si="1"/>
        <v>#N/A</v>
      </c>
      <c r="AB17" s="185" t="e">
        <f t="shared" si="1"/>
        <v>#N/A</v>
      </c>
      <c r="AC17" s="186" t="e">
        <f>VLOOKUP(ship_size,ACTIVITY_WB2C,AC15-2010+2,FALSE)*10^9</f>
        <v>#N/A</v>
      </c>
      <c r="AD17" s="100"/>
      <c r="AE17" s="100"/>
      <c r="AF17" s="100"/>
      <c r="AG17" s="100"/>
      <c r="AH17" s="100"/>
      <c r="AI17" s="100"/>
      <c r="AJ17" s="100"/>
      <c r="AK17" s="100"/>
      <c r="AL17" s="100"/>
      <c r="AM17" s="100"/>
      <c r="AN17" s="100"/>
      <c r="AO17" s="100"/>
      <c r="AP17" s="100"/>
      <c r="AQ17" s="100"/>
      <c r="AR17" s="100"/>
      <c r="AS17" s="100"/>
      <c r="AT17" s="100"/>
    </row>
    <row r="18" spans="1:46" ht="12.75" customHeight="1" x14ac:dyDescent="0.25">
      <c r="A18" s="100"/>
      <c r="B18" s="113" t="s">
        <v>250</v>
      </c>
      <c r="C18" s="185" t="e">
        <f>VLOOKUP(ship_type&amp;" "&amp;ship_size,WTWIntensity_WB2C,ty-2015+2,FALSE)</f>
        <v>#N/A</v>
      </c>
      <c r="D18" s="185" t="e">
        <f>VLOOKUP(ship_type&amp;" "&amp;ship_size,WTWIntensity_WB2C,by-2015+2,FALSE)</f>
        <v>#N/A</v>
      </c>
      <c r="E18" s="185" t="e">
        <f t="shared" ref="E18:AB18" si="2">VLOOKUP(ship_type&amp;" "&amp;ship_size,WTWIntensity_WB2C,E15-2015+2,FALSE)</f>
        <v>#N/A</v>
      </c>
      <c r="F18" s="185" t="e">
        <f t="shared" si="2"/>
        <v>#N/A</v>
      </c>
      <c r="G18" s="185" t="e">
        <f t="shared" si="2"/>
        <v>#N/A</v>
      </c>
      <c r="H18" s="185" t="e">
        <f t="shared" si="2"/>
        <v>#N/A</v>
      </c>
      <c r="I18" s="185" t="e">
        <f t="shared" si="2"/>
        <v>#N/A</v>
      </c>
      <c r="J18" s="185" t="e">
        <f t="shared" si="2"/>
        <v>#N/A</v>
      </c>
      <c r="K18" s="185" t="e">
        <f t="shared" si="2"/>
        <v>#N/A</v>
      </c>
      <c r="L18" s="185" t="e">
        <f t="shared" si="2"/>
        <v>#N/A</v>
      </c>
      <c r="M18" s="185" t="e">
        <f t="shared" si="2"/>
        <v>#N/A</v>
      </c>
      <c r="N18" s="185" t="e">
        <f t="shared" si="2"/>
        <v>#N/A</v>
      </c>
      <c r="O18" s="185" t="e">
        <f t="shared" si="2"/>
        <v>#N/A</v>
      </c>
      <c r="P18" s="185" t="e">
        <f t="shared" si="2"/>
        <v>#N/A</v>
      </c>
      <c r="Q18" s="185" t="e">
        <f t="shared" si="2"/>
        <v>#N/A</v>
      </c>
      <c r="R18" s="185" t="e">
        <f t="shared" si="2"/>
        <v>#N/A</v>
      </c>
      <c r="S18" s="185" t="e">
        <f t="shared" si="2"/>
        <v>#N/A</v>
      </c>
      <c r="T18" s="185" t="e">
        <f t="shared" si="2"/>
        <v>#N/A</v>
      </c>
      <c r="U18" s="185" t="e">
        <f t="shared" si="2"/>
        <v>#N/A</v>
      </c>
      <c r="V18" s="185" t="e">
        <f t="shared" si="2"/>
        <v>#N/A</v>
      </c>
      <c r="W18" s="185" t="e">
        <f t="shared" si="2"/>
        <v>#N/A</v>
      </c>
      <c r="X18" s="185" t="e">
        <f t="shared" si="2"/>
        <v>#N/A</v>
      </c>
      <c r="Y18" s="185" t="e">
        <f t="shared" si="2"/>
        <v>#N/A</v>
      </c>
      <c r="Z18" s="185" t="e">
        <f t="shared" si="2"/>
        <v>#N/A</v>
      </c>
      <c r="AA18" s="185" t="e">
        <f t="shared" si="2"/>
        <v>#N/A</v>
      </c>
      <c r="AB18" s="185" t="e">
        <f t="shared" si="2"/>
        <v>#N/A</v>
      </c>
      <c r="AC18" s="186" t="e">
        <f>IF($C$5="Homogeneous",VLOOKUP(ship_size,WTWIntensity_WB2C,AC15-2010+2,FALSE),0)</f>
        <v>#N/A</v>
      </c>
      <c r="AD18" s="100"/>
      <c r="AE18" s="100"/>
      <c r="AF18" s="100"/>
      <c r="AG18" s="100"/>
      <c r="AH18" s="100"/>
      <c r="AI18" s="100"/>
      <c r="AJ18" s="100"/>
      <c r="AK18" s="100"/>
      <c r="AL18" s="100"/>
      <c r="AM18" s="100"/>
      <c r="AN18" s="100"/>
      <c r="AO18" s="100"/>
      <c r="AP18" s="100"/>
      <c r="AQ18" s="100"/>
      <c r="AR18" s="100"/>
      <c r="AS18" s="100"/>
      <c r="AT18" s="100"/>
    </row>
    <row r="19" spans="1:46" ht="12.75" customHeight="1" x14ac:dyDescent="0.25">
      <c r="A19" s="100"/>
      <c r="B19" s="113" t="s">
        <v>251</v>
      </c>
      <c r="C19" s="187" t="e">
        <f>IF($C$5="Heterogeneous",wtw_by*(1-(ty-2010)*1.225%),C24*C23/1000/1000)</f>
        <v>#N/A</v>
      </c>
      <c r="D19" s="187">
        <f>wtw_by</f>
        <v>0</v>
      </c>
      <c r="E19" s="185" t="e">
        <f t="shared" ref="E19:AB19" si="3">IF(E15&lt;by,"",E24*E23/1000/1000)</f>
        <v>#N/A</v>
      </c>
      <c r="F19" s="185" t="e">
        <f t="shared" si="3"/>
        <v>#N/A</v>
      </c>
      <c r="G19" s="185" t="e">
        <f t="shared" si="3"/>
        <v>#N/A</v>
      </c>
      <c r="H19" s="185" t="e">
        <f t="shared" si="3"/>
        <v>#N/A</v>
      </c>
      <c r="I19" s="185" t="e">
        <f t="shared" si="3"/>
        <v>#N/A</v>
      </c>
      <c r="J19" s="185" t="e">
        <f t="shared" si="3"/>
        <v>#N/A</v>
      </c>
      <c r="K19" s="185" t="e">
        <f t="shared" si="3"/>
        <v>#N/A</v>
      </c>
      <c r="L19" s="185" t="e">
        <f t="shared" si="3"/>
        <v>#N/A</v>
      </c>
      <c r="M19" s="185" t="e">
        <f t="shared" si="3"/>
        <v>#N/A</v>
      </c>
      <c r="N19" s="185" t="e">
        <f t="shared" si="3"/>
        <v>#N/A</v>
      </c>
      <c r="O19" s="185" t="e">
        <f t="shared" si="3"/>
        <v>#N/A</v>
      </c>
      <c r="P19" s="185" t="e">
        <f t="shared" si="3"/>
        <v>#N/A</v>
      </c>
      <c r="Q19" s="185" t="e">
        <f t="shared" si="3"/>
        <v>#N/A</v>
      </c>
      <c r="R19" s="185" t="e">
        <f t="shared" si="3"/>
        <v>#N/A</v>
      </c>
      <c r="S19" s="185" t="e">
        <f t="shared" si="3"/>
        <v>#N/A</v>
      </c>
      <c r="T19" s="185" t="e">
        <f t="shared" si="3"/>
        <v>#N/A</v>
      </c>
      <c r="U19" s="185" t="e">
        <f t="shared" si="3"/>
        <v>#N/A</v>
      </c>
      <c r="V19" s="185" t="e">
        <f t="shared" si="3"/>
        <v>#N/A</v>
      </c>
      <c r="W19" s="185" t="e">
        <f t="shared" si="3"/>
        <v>#N/A</v>
      </c>
      <c r="X19" s="185" t="e">
        <f t="shared" si="3"/>
        <v>#N/A</v>
      </c>
      <c r="Y19" s="185" t="e">
        <f t="shared" si="3"/>
        <v>#N/A</v>
      </c>
      <c r="Z19" s="185" t="e">
        <f t="shared" si="3"/>
        <v>#N/A</v>
      </c>
      <c r="AA19" s="185" t="e">
        <f t="shared" si="3"/>
        <v>#N/A</v>
      </c>
      <c r="AB19" s="185" t="e">
        <f t="shared" si="3"/>
        <v>#N/A</v>
      </c>
      <c r="AC19" s="186" t="e">
        <f>IF($C$5="Heterogeneous",wtw_by*AC16/$D16,AC24*AC23/1000/1000)</f>
        <v>#N/A</v>
      </c>
      <c r="AD19" s="100"/>
      <c r="AE19" s="100"/>
      <c r="AF19" s="100"/>
      <c r="AG19" s="100"/>
      <c r="AH19" s="100"/>
      <c r="AI19" s="100"/>
      <c r="AJ19" s="100"/>
      <c r="AK19" s="100"/>
      <c r="AL19" s="100"/>
      <c r="AM19" s="100"/>
      <c r="AN19" s="100"/>
      <c r="AO19" s="100"/>
      <c r="AP19" s="100"/>
      <c r="AQ19" s="100"/>
      <c r="AR19" s="100"/>
      <c r="AS19" s="100"/>
      <c r="AT19" s="100"/>
    </row>
    <row r="20" spans="1:46" ht="12.75" customHeight="1" x14ac:dyDescent="0.25">
      <c r="A20" s="100"/>
      <c r="B20" s="113" t="s">
        <v>252</v>
      </c>
      <c r="C20" s="185" t="e">
        <f>$D24-$AB18</f>
        <v>#N/A</v>
      </c>
      <c r="D20" s="185" t="e">
        <f>$D24-$AB18</f>
        <v>#N/A</v>
      </c>
      <c r="E20" s="185" t="e">
        <f t="shared" ref="E20:AB20" si="4">IF(E15&lt;by,"",$D24-$AB18)</f>
        <v>#N/A</v>
      </c>
      <c r="F20" s="185" t="e">
        <f t="shared" si="4"/>
        <v>#N/A</v>
      </c>
      <c r="G20" s="185" t="e">
        <f t="shared" si="4"/>
        <v>#N/A</v>
      </c>
      <c r="H20" s="185" t="e">
        <f t="shared" si="4"/>
        <v>#N/A</v>
      </c>
      <c r="I20" s="185" t="e">
        <f t="shared" si="4"/>
        <v>#N/A</v>
      </c>
      <c r="J20" s="185" t="e">
        <f t="shared" si="4"/>
        <v>#N/A</v>
      </c>
      <c r="K20" s="185" t="e">
        <f t="shared" si="4"/>
        <v>#N/A</v>
      </c>
      <c r="L20" s="185" t="e">
        <f t="shared" si="4"/>
        <v>#N/A</v>
      </c>
      <c r="M20" s="185" t="e">
        <f t="shared" si="4"/>
        <v>#N/A</v>
      </c>
      <c r="N20" s="185" t="e">
        <f t="shared" si="4"/>
        <v>#N/A</v>
      </c>
      <c r="O20" s="185" t="e">
        <f t="shared" si="4"/>
        <v>#N/A</v>
      </c>
      <c r="P20" s="185" t="e">
        <f t="shared" si="4"/>
        <v>#N/A</v>
      </c>
      <c r="Q20" s="185" t="e">
        <f t="shared" si="4"/>
        <v>#N/A</v>
      </c>
      <c r="R20" s="185" t="e">
        <f t="shared" si="4"/>
        <v>#N/A</v>
      </c>
      <c r="S20" s="185" t="e">
        <f t="shared" si="4"/>
        <v>#N/A</v>
      </c>
      <c r="T20" s="185" t="e">
        <f t="shared" si="4"/>
        <v>#N/A</v>
      </c>
      <c r="U20" s="185" t="e">
        <f t="shared" si="4"/>
        <v>#N/A</v>
      </c>
      <c r="V20" s="185" t="e">
        <f t="shared" si="4"/>
        <v>#N/A</v>
      </c>
      <c r="W20" s="185" t="e">
        <f t="shared" si="4"/>
        <v>#N/A</v>
      </c>
      <c r="X20" s="185" t="e">
        <f t="shared" si="4"/>
        <v>#N/A</v>
      </c>
      <c r="Y20" s="185" t="e">
        <f t="shared" si="4"/>
        <v>#N/A</v>
      </c>
      <c r="Z20" s="185" t="e">
        <f t="shared" si="4"/>
        <v>#N/A</v>
      </c>
      <c r="AA20" s="185" t="e">
        <f t="shared" si="4"/>
        <v>#N/A</v>
      </c>
      <c r="AB20" s="185" t="e">
        <f t="shared" si="4"/>
        <v>#N/A</v>
      </c>
      <c r="AC20" s="186" t="e">
        <f t="shared" ref="AC20" si="5">$D24-$AB18</f>
        <v>#N/A</v>
      </c>
      <c r="AD20" s="100"/>
      <c r="AE20" s="100"/>
      <c r="AF20" s="100"/>
      <c r="AG20" s="100"/>
      <c r="AH20" s="100"/>
      <c r="AI20" s="100"/>
      <c r="AJ20" s="100"/>
      <c r="AK20" s="100"/>
      <c r="AL20" s="100"/>
      <c r="AM20" s="100"/>
      <c r="AN20" s="100"/>
      <c r="AO20" s="100"/>
      <c r="AP20" s="100"/>
      <c r="AQ20" s="100"/>
      <c r="AR20" s="100"/>
      <c r="AS20" s="100"/>
      <c r="AT20" s="100"/>
    </row>
    <row r="21" spans="1:46" ht="12.75" customHeight="1" x14ac:dyDescent="0.25">
      <c r="A21" s="100"/>
      <c r="B21" s="113" t="s">
        <v>253</v>
      </c>
      <c r="C21" s="185" t="e">
        <f>IF((C17)*($D23/C23)&lt;=1,(C17)*($D23/C23),1)</f>
        <v>#N/A</v>
      </c>
      <c r="D21" s="185" t="e">
        <f>IF((D17)*($D23/D23)&lt;=1,(D17)*($D23/D23),1)</f>
        <v>#N/A</v>
      </c>
      <c r="E21" s="185" t="e">
        <f t="shared" ref="E21:AB21" si="6">IF((E17)*($D23/E23)&lt;=1,(E17)*($D23/E23),1)</f>
        <v>#N/A</v>
      </c>
      <c r="F21" s="185" t="e">
        <f t="shared" si="6"/>
        <v>#N/A</v>
      </c>
      <c r="G21" s="185" t="e">
        <f t="shared" si="6"/>
        <v>#N/A</v>
      </c>
      <c r="H21" s="185" t="e">
        <f t="shared" si="6"/>
        <v>#N/A</v>
      </c>
      <c r="I21" s="185" t="e">
        <f t="shared" si="6"/>
        <v>#N/A</v>
      </c>
      <c r="J21" s="185" t="e">
        <f t="shared" si="6"/>
        <v>#N/A</v>
      </c>
      <c r="K21" s="185" t="e">
        <f t="shared" si="6"/>
        <v>#N/A</v>
      </c>
      <c r="L21" s="185" t="e">
        <f t="shared" si="6"/>
        <v>#N/A</v>
      </c>
      <c r="M21" s="185" t="e">
        <f t="shared" si="6"/>
        <v>#N/A</v>
      </c>
      <c r="N21" s="185" t="e">
        <f t="shared" si="6"/>
        <v>#N/A</v>
      </c>
      <c r="O21" s="185" t="e">
        <f t="shared" si="6"/>
        <v>#N/A</v>
      </c>
      <c r="P21" s="185" t="e">
        <f t="shared" si="6"/>
        <v>#N/A</v>
      </c>
      <c r="Q21" s="185" t="e">
        <f t="shared" si="6"/>
        <v>#N/A</v>
      </c>
      <c r="R21" s="185" t="e">
        <f t="shared" si="6"/>
        <v>#N/A</v>
      </c>
      <c r="S21" s="185" t="e">
        <f t="shared" si="6"/>
        <v>#N/A</v>
      </c>
      <c r="T21" s="185" t="e">
        <f t="shared" si="6"/>
        <v>#N/A</v>
      </c>
      <c r="U21" s="185" t="e">
        <f t="shared" si="6"/>
        <v>#N/A</v>
      </c>
      <c r="V21" s="185" t="e">
        <f t="shared" si="6"/>
        <v>#N/A</v>
      </c>
      <c r="W21" s="185" t="e">
        <f t="shared" si="6"/>
        <v>#N/A</v>
      </c>
      <c r="X21" s="185" t="e">
        <f t="shared" si="6"/>
        <v>#N/A</v>
      </c>
      <c r="Y21" s="185" t="e">
        <f t="shared" si="6"/>
        <v>#N/A</v>
      </c>
      <c r="Z21" s="185" t="e">
        <f t="shared" si="6"/>
        <v>#N/A</v>
      </c>
      <c r="AA21" s="185" t="e">
        <f t="shared" si="6"/>
        <v>#N/A</v>
      </c>
      <c r="AB21" s="185" t="e">
        <f t="shared" si="6"/>
        <v>#N/A</v>
      </c>
      <c r="AC21" s="186" t="e">
        <f>IF(($D23/$D17)/(AC23/AC17)&lt;=1,($D23/$D17)/(AC23/AC17),1)</f>
        <v>#N/A</v>
      </c>
      <c r="AD21" s="100"/>
      <c r="AE21" s="100"/>
      <c r="AF21" s="100"/>
      <c r="AG21" s="100"/>
      <c r="AH21" s="100"/>
      <c r="AI21" s="100"/>
      <c r="AJ21" s="100"/>
      <c r="AK21" s="100"/>
      <c r="AL21" s="100"/>
      <c r="AM21" s="100"/>
      <c r="AN21" s="100"/>
      <c r="AO21" s="100"/>
      <c r="AP21" s="100"/>
      <c r="AQ21" s="100"/>
      <c r="AR21" s="100"/>
      <c r="AS21" s="100"/>
      <c r="AT21" s="100"/>
    </row>
    <row r="22" spans="1:46" ht="12.75" customHeight="1" x14ac:dyDescent="0.25">
      <c r="A22" s="100"/>
      <c r="B22" s="113" t="s">
        <v>254</v>
      </c>
      <c r="C22" s="185" t="e">
        <f>(C18-$AB18)/($D18-$AB18)</f>
        <v>#N/A</v>
      </c>
      <c r="D22" s="185" t="e">
        <f>(D18-$AB18)/($D18-$AB18)</f>
        <v>#N/A</v>
      </c>
      <c r="E22" s="185" t="e">
        <f t="shared" ref="E22:AB22" si="7">(E18-$AB18)/($D18-$AB18)</f>
        <v>#N/A</v>
      </c>
      <c r="F22" s="185" t="e">
        <f t="shared" si="7"/>
        <v>#N/A</v>
      </c>
      <c r="G22" s="185" t="e">
        <f t="shared" si="7"/>
        <v>#N/A</v>
      </c>
      <c r="H22" s="185" t="e">
        <f t="shared" si="7"/>
        <v>#N/A</v>
      </c>
      <c r="I22" s="185" t="e">
        <f t="shared" si="7"/>
        <v>#N/A</v>
      </c>
      <c r="J22" s="185" t="e">
        <f t="shared" si="7"/>
        <v>#N/A</v>
      </c>
      <c r="K22" s="185" t="e">
        <f t="shared" si="7"/>
        <v>#N/A</v>
      </c>
      <c r="L22" s="185" t="e">
        <f t="shared" si="7"/>
        <v>#N/A</v>
      </c>
      <c r="M22" s="185" t="e">
        <f t="shared" si="7"/>
        <v>#N/A</v>
      </c>
      <c r="N22" s="185" t="e">
        <f t="shared" si="7"/>
        <v>#N/A</v>
      </c>
      <c r="O22" s="185" t="e">
        <f t="shared" si="7"/>
        <v>#N/A</v>
      </c>
      <c r="P22" s="185" t="e">
        <f t="shared" si="7"/>
        <v>#N/A</v>
      </c>
      <c r="Q22" s="185" t="e">
        <f t="shared" si="7"/>
        <v>#N/A</v>
      </c>
      <c r="R22" s="185" t="e">
        <f t="shared" si="7"/>
        <v>#N/A</v>
      </c>
      <c r="S22" s="185" t="e">
        <f t="shared" si="7"/>
        <v>#N/A</v>
      </c>
      <c r="T22" s="185" t="e">
        <f t="shared" si="7"/>
        <v>#N/A</v>
      </c>
      <c r="U22" s="185" t="e">
        <f t="shared" si="7"/>
        <v>#N/A</v>
      </c>
      <c r="V22" s="185" t="e">
        <f t="shared" si="7"/>
        <v>#N/A</v>
      </c>
      <c r="W22" s="185" t="e">
        <f t="shared" si="7"/>
        <v>#N/A</v>
      </c>
      <c r="X22" s="185" t="e">
        <f t="shared" si="7"/>
        <v>#N/A</v>
      </c>
      <c r="Y22" s="185" t="e">
        <f t="shared" si="7"/>
        <v>#N/A</v>
      </c>
      <c r="Z22" s="185" t="e">
        <f t="shared" si="7"/>
        <v>#N/A</v>
      </c>
      <c r="AA22" s="185" t="e">
        <f t="shared" si="7"/>
        <v>#N/A</v>
      </c>
      <c r="AB22" s="185" t="e">
        <f t="shared" si="7"/>
        <v>#N/A</v>
      </c>
      <c r="AC22" s="186" t="e">
        <f t="shared" ref="AC22" si="8">(AC18-$AB18)/($D18-$AB18)</f>
        <v>#N/A</v>
      </c>
      <c r="AD22" s="100"/>
      <c r="AE22" s="100"/>
      <c r="AF22" s="100"/>
      <c r="AG22" s="100"/>
      <c r="AH22" s="100"/>
      <c r="AI22" s="100"/>
      <c r="AJ22" s="100"/>
      <c r="AK22" s="100"/>
      <c r="AL22" s="100"/>
      <c r="AM22" s="100"/>
      <c r="AN22" s="100"/>
      <c r="AO22" s="100"/>
      <c r="AP22" s="100"/>
      <c r="AQ22" s="100"/>
      <c r="AR22" s="100"/>
      <c r="AS22" s="100"/>
      <c r="AT22" s="100"/>
    </row>
    <row r="23" spans="1:46" ht="12.75" customHeight="1" x14ac:dyDescent="0.25">
      <c r="A23" s="100"/>
      <c r="B23" s="113" t="s">
        <v>255</v>
      </c>
      <c r="C23" s="185" t="e">
        <f>IF($C$5="Homogeneous",activity_ty,activity_ty/activity_by)</f>
        <v>#N/A</v>
      </c>
      <c r="D23" s="190" t="e">
        <f>IF($C$5="Homogeneous",activity_by,0)</f>
        <v>#N/A</v>
      </c>
      <c r="E23" s="190" t="e">
        <f t="shared" ref="E23" si="9">IF($C$5="Homogeneous",(activity_ty-activity_by)/(ty-by)*(E15-by)+activity_by,((activity_ty-activity_by)/(ty-by)*(E15-by)+activity_by)/activity_by)</f>
        <v>#N/A</v>
      </c>
      <c r="F23" s="190" t="e">
        <f t="shared" ref="F23:AB23" si="10">IF($C$5="Homogeneous",(activity_ty-activity_by)/(ty-by)*(F15-by)+activity_by,((activity_ty-activity_by)/(ty-by)*(F15-by)+activity_by)/activity_by)</f>
        <v>#N/A</v>
      </c>
      <c r="G23" s="190" t="e">
        <f t="shared" si="10"/>
        <v>#N/A</v>
      </c>
      <c r="H23" s="190" t="e">
        <f t="shared" si="10"/>
        <v>#N/A</v>
      </c>
      <c r="I23" s="190" t="e">
        <f t="shared" si="10"/>
        <v>#N/A</v>
      </c>
      <c r="J23" s="190" t="e">
        <f t="shared" si="10"/>
        <v>#N/A</v>
      </c>
      <c r="K23" s="190" t="e">
        <f t="shared" si="10"/>
        <v>#N/A</v>
      </c>
      <c r="L23" s="190" t="e">
        <f t="shared" si="10"/>
        <v>#N/A</v>
      </c>
      <c r="M23" s="190" t="e">
        <f t="shared" si="10"/>
        <v>#N/A</v>
      </c>
      <c r="N23" s="190" t="e">
        <f t="shared" si="10"/>
        <v>#N/A</v>
      </c>
      <c r="O23" s="190" t="e">
        <f t="shared" si="10"/>
        <v>#N/A</v>
      </c>
      <c r="P23" s="190" t="e">
        <f t="shared" si="10"/>
        <v>#N/A</v>
      </c>
      <c r="Q23" s="190" t="e">
        <f t="shared" si="10"/>
        <v>#N/A</v>
      </c>
      <c r="R23" s="190" t="e">
        <f t="shared" si="10"/>
        <v>#N/A</v>
      </c>
      <c r="S23" s="190" t="e">
        <f t="shared" si="10"/>
        <v>#N/A</v>
      </c>
      <c r="T23" s="190" t="e">
        <f t="shared" si="10"/>
        <v>#N/A</v>
      </c>
      <c r="U23" s="190" t="e">
        <f t="shared" si="10"/>
        <v>#N/A</v>
      </c>
      <c r="V23" s="190" t="e">
        <f t="shared" si="10"/>
        <v>#N/A</v>
      </c>
      <c r="W23" s="190" t="e">
        <f t="shared" si="10"/>
        <v>#N/A</v>
      </c>
      <c r="X23" s="190" t="e">
        <f t="shared" si="10"/>
        <v>#N/A</v>
      </c>
      <c r="Y23" s="190" t="e">
        <f t="shared" si="10"/>
        <v>#N/A</v>
      </c>
      <c r="Z23" s="190" t="e">
        <f t="shared" si="10"/>
        <v>#N/A</v>
      </c>
      <c r="AA23" s="190" t="e">
        <f t="shared" si="10"/>
        <v>#N/A</v>
      </c>
      <c r="AB23" s="190" t="e">
        <f t="shared" si="10"/>
        <v>#N/A</v>
      </c>
      <c r="AC23" s="186" t="e">
        <f t="shared" ref="AC23" si="11">IF($C$5="Homogeneous",(activity_ty-activity_by)/(ty-by)*(AC15-by)+activity_by,((activity_ty-activity_by)/(ty-by)*(AC15-by)+activity_by)/activity_by)</f>
        <v>#N/A</v>
      </c>
      <c r="AD23" s="100"/>
      <c r="AE23" s="100"/>
      <c r="AF23" s="100"/>
      <c r="AG23" s="100"/>
      <c r="AH23" s="100"/>
      <c r="AI23" s="100"/>
      <c r="AJ23" s="100"/>
      <c r="AK23" s="100"/>
      <c r="AL23" s="100"/>
      <c r="AM23" s="100"/>
      <c r="AN23" s="100"/>
      <c r="AO23" s="100"/>
      <c r="AP23" s="100"/>
      <c r="AQ23" s="100"/>
      <c r="AR23" s="100"/>
      <c r="AS23" s="100"/>
      <c r="AT23" s="100"/>
    </row>
    <row r="24" spans="1:46" ht="12.75" customHeight="1" x14ac:dyDescent="0.25">
      <c r="A24" s="100"/>
      <c r="B24" s="113" t="s">
        <v>256</v>
      </c>
      <c r="C24" s="187" t="e">
        <f>(C20*C21*C22)+$AB18</f>
        <v>#N/A</v>
      </c>
      <c r="D24" s="187" t="e">
        <f>IF($C$5="Homogeneous",D19/D23*1000000,"")</f>
        <v>#N/A</v>
      </c>
      <c r="E24" s="185" t="e">
        <f t="shared" ref="E24:AB24" si="12">IF(E15&lt;by,"",(E20*E21*E22)+$AB18)</f>
        <v>#N/A</v>
      </c>
      <c r="F24" s="185" t="e">
        <f t="shared" si="12"/>
        <v>#N/A</v>
      </c>
      <c r="G24" s="185" t="e">
        <f t="shared" si="12"/>
        <v>#N/A</v>
      </c>
      <c r="H24" s="185" t="e">
        <f t="shared" si="12"/>
        <v>#N/A</v>
      </c>
      <c r="I24" s="185" t="e">
        <f t="shared" si="12"/>
        <v>#N/A</v>
      </c>
      <c r="J24" s="185" t="e">
        <f t="shared" si="12"/>
        <v>#N/A</v>
      </c>
      <c r="K24" s="185" t="e">
        <f t="shared" si="12"/>
        <v>#N/A</v>
      </c>
      <c r="L24" s="185" t="e">
        <f t="shared" si="12"/>
        <v>#N/A</v>
      </c>
      <c r="M24" s="185" t="e">
        <f t="shared" si="12"/>
        <v>#N/A</v>
      </c>
      <c r="N24" s="185" t="e">
        <f t="shared" si="12"/>
        <v>#N/A</v>
      </c>
      <c r="O24" s="185" t="e">
        <f t="shared" si="12"/>
        <v>#N/A</v>
      </c>
      <c r="P24" s="185" t="e">
        <f t="shared" si="12"/>
        <v>#N/A</v>
      </c>
      <c r="Q24" s="185" t="e">
        <f t="shared" si="12"/>
        <v>#N/A</v>
      </c>
      <c r="R24" s="185" t="e">
        <f t="shared" si="12"/>
        <v>#N/A</v>
      </c>
      <c r="S24" s="185" t="e">
        <f t="shared" si="12"/>
        <v>#N/A</v>
      </c>
      <c r="T24" s="185" t="e">
        <f t="shared" si="12"/>
        <v>#N/A</v>
      </c>
      <c r="U24" s="185" t="e">
        <f t="shared" si="12"/>
        <v>#N/A</v>
      </c>
      <c r="V24" s="185" t="e">
        <f t="shared" si="12"/>
        <v>#N/A</v>
      </c>
      <c r="W24" s="185" t="e">
        <f t="shared" si="12"/>
        <v>#N/A</v>
      </c>
      <c r="X24" s="185" t="e">
        <f t="shared" si="12"/>
        <v>#N/A</v>
      </c>
      <c r="Y24" s="185" t="e">
        <f t="shared" si="12"/>
        <v>#N/A</v>
      </c>
      <c r="Z24" s="185" t="e">
        <f t="shared" si="12"/>
        <v>#N/A</v>
      </c>
      <c r="AA24" s="185" t="e">
        <f t="shared" si="12"/>
        <v>#N/A</v>
      </c>
      <c r="AB24" s="185" t="e">
        <f t="shared" si="12"/>
        <v>#N/A</v>
      </c>
      <c r="AC24" s="186" t="e">
        <f>(AC20*AC21*AC22)+$AB18</f>
        <v>#N/A</v>
      </c>
      <c r="AD24" s="100"/>
      <c r="AE24" s="100"/>
      <c r="AF24" s="100"/>
      <c r="AG24" s="100"/>
      <c r="AH24" s="100"/>
      <c r="AI24" s="100"/>
      <c r="AJ24" s="100"/>
      <c r="AK24" s="100"/>
      <c r="AL24" s="100"/>
      <c r="AM24" s="100"/>
      <c r="AN24" s="100"/>
      <c r="AO24" s="100"/>
      <c r="AP24" s="100"/>
      <c r="AQ24" s="100"/>
      <c r="AR24" s="100"/>
      <c r="AS24" s="100"/>
      <c r="AT24" s="100"/>
    </row>
    <row r="25" spans="1:46" ht="12.75" customHeight="1" x14ac:dyDescent="0.25">
      <c r="A25" s="100"/>
      <c r="B25" s="114"/>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00"/>
      <c r="AE25" s="100"/>
      <c r="AF25" s="100"/>
      <c r="AG25" s="100"/>
      <c r="AH25" s="100"/>
      <c r="AI25" s="100"/>
      <c r="AJ25" s="100"/>
      <c r="AK25" s="100"/>
      <c r="AL25" s="100"/>
      <c r="AM25" s="100"/>
      <c r="AN25" s="100"/>
      <c r="AO25" s="100"/>
      <c r="AP25" s="100"/>
      <c r="AQ25" s="100"/>
      <c r="AR25" s="100"/>
      <c r="AS25" s="100"/>
      <c r="AT25" s="100"/>
    </row>
    <row r="26" spans="1:46" ht="12.75" customHeight="1" x14ac:dyDescent="0.25">
      <c r="A26" s="100"/>
      <c r="B26" s="111"/>
      <c r="C26" s="189" t="s">
        <v>230</v>
      </c>
      <c r="D26" s="189" t="s">
        <v>229</v>
      </c>
      <c r="E26" s="189"/>
      <c r="F26" s="189"/>
      <c r="G26" s="289" t="s">
        <v>246</v>
      </c>
      <c r="H26" s="290"/>
      <c r="I26" s="290"/>
      <c r="J26" s="290"/>
      <c r="K26" s="290"/>
      <c r="L26" s="290"/>
      <c r="M26" s="290"/>
      <c r="N26" s="290"/>
      <c r="O26" s="290"/>
      <c r="P26" s="290"/>
      <c r="Q26" s="291"/>
      <c r="R26" s="291"/>
      <c r="S26" s="291"/>
      <c r="T26" s="291"/>
      <c r="U26" s="291"/>
      <c r="V26" s="291"/>
      <c r="W26" s="291"/>
      <c r="X26" s="291"/>
      <c r="Y26" s="291"/>
      <c r="Z26" s="291"/>
      <c r="AA26" s="291"/>
      <c r="AB26" s="291"/>
      <c r="AC26" s="292"/>
      <c r="AD26" s="100"/>
      <c r="AE26" s="100"/>
      <c r="AF26" s="100"/>
      <c r="AG26" s="100"/>
      <c r="AH26" s="100"/>
      <c r="AI26" s="100"/>
      <c r="AJ26" s="100"/>
      <c r="AK26" s="100"/>
      <c r="AL26" s="100"/>
      <c r="AM26" s="100"/>
      <c r="AN26" s="100"/>
      <c r="AO26" s="100"/>
      <c r="AP26" s="100"/>
      <c r="AQ26" s="100"/>
      <c r="AR26" s="100"/>
      <c r="AS26" s="100"/>
      <c r="AT26" s="100"/>
    </row>
    <row r="27" spans="1:46" ht="12.75" customHeight="1" x14ac:dyDescent="0.25">
      <c r="A27" s="100"/>
      <c r="B27" s="112" t="s">
        <v>257</v>
      </c>
      <c r="C27" s="183">
        <f>+ty</f>
        <v>0</v>
      </c>
      <c r="D27" s="183">
        <f>+by</f>
        <v>0</v>
      </c>
      <c r="E27" s="183">
        <v>2018</v>
      </c>
      <c r="F27" s="183">
        <v>2019</v>
      </c>
      <c r="G27" s="183">
        <f>+G15</f>
        <v>2020</v>
      </c>
      <c r="H27" s="183">
        <f t="shared" ref="H27:P27" si="13">+H15</f>
        <v>2021</v>
      </c>
      <c r="I27" s="183">
        <f t="shared" si="13"/>
        <v>2022</v>
      </c>
      <c r="J27" s="183">
        <f t="shared" si="13"/>
        <v>2023</v>
      </c>
      <c r="K27" s="183">
        <f t="shared" si="13"/>
        <v>2024</v>
      </c>
      <c r="L27" s="183">
        <f t="shared" si="13"/>
        <v>2025</v>
      </c>
      <c r="M27" s="183">
        <f t="shared" si="13"/>
        <v>2026</v>
      </c>
      <c r="N27" s="183">
        <f t="shared" si="13"/>
        <v>2027</v>
      </c>
      <c r="O27" s="183">
        <f t="shared" si="13"/>
        <v>2028</v>
      </c>
      <c r="P27" s="183">
        <f t="shared" si="13"/>
        <v>2029</v>
      </c>
      <c r="Q27" s="183">
        <v>2030</v>
      </c>
      <c r="R27" s="183">
        <f>+R15</f>
        <v>2031</v>
      </c>
      <c r="S27" s="183">
        <f t="shared" ref="S27:Z27" si="14">+S15</f>
        <v>2032</v>
      </c>
      <c r="T27" s="183">
        <f t="shared" si="14"/>
        <v>2033</v>
      </c>
      <c r="U27" s="183">
        <f t="shared" si="14"/>
        <v>2034</v>
      </c>
      <c r="V27" s="183">
        <f t="shared" si="14"/>
        <v>2035</v>
      </c>
      <c r="W27" s="183">
        <f t="shared" si="14"/>
        <v>2036</v>
      </c>
      <c r="X27" s="183">
        <f t="shared" si="14"/>
        <v>2037</v>
      </c>
      <c r="Y27" s="183">
        <f t="shared" si="14"/>
        <v>2038</v>
      </c>
      <c r="Z27" s="183">
        <f t="shared" si="14"/>
        <v>2039</v>
      </c>
      <c r="AA27" s="183">
        <v>2040</v>
      </c>
      <c r="AB27" s="183">
        <v>2050</v>
      </c>
      <c r="AC27" s="184">
        <v>2060</v>
      </c>
      <c r="AD27" s="100"/>
      <c r="AE27" s="100"/>
      <c r="AF27" s="100"/>
      <c r="AG27" s="100"/>
      <c r="AH27" s="100"/>
      <c r="AI27" s="100"/>
      <c r="AJ27" s="100"/>
      <c r="AK27" s="100"/>
      <c r="AL27" s="100"/>
      <c r="AM27" s="100"/>
      <c r="AN27" s="100"/>
      <c r="AO27" s="100"/>
      <c r="AP27" s="100"/>
      <c r="AQ27" s="100"/>
      <c r="AR27" s="100"/>
      <c r="AS27" s="100"/>
      <c r="AT27" s="100"/>
    </row>
    <row r="28" spans="1:46" ht="12.75" customHeight="1" x14ac:dyDescent="0.25">
      <c r="A28" s="100"/>
      <c r="B28" s="113" t="s">
        <v>248</v>
      </c>
      <c r="C28" s="185" t="e">
        <f>VLOOKUP(ship_type&amp;" "&amp;ship_size,WTWEmissions_1.5C,ty-2015+2,FALSE)</f>
        <v>#N/A</v>
      </c>
      <c r="D28" s="185" t="e">
        <f>VLOOKUP(ship_type&amp;" "&amp;ship_size,WTWEmissions_1.5C,by-2015+2,FALSE)</f>
        <v>#N/A</v>
      </c>
      <c r="E28" s="185" t="e">
        <f t="shared" ref="E28:AB28" si="15">VLOOKUP(ship_type&amp;" "&amp;ship_size,WTWEmissions_1.5C,E27-2015+2,FALSE)</f>
        <v>#N/A</v>
      </c>
      <c r="F28" s="185" t="e">
        <f t="shared" si="15"/>
        <v>#N/A</v>
      </c>
      <c r="G28" s="185" t="e">
        <f t="shared" si="15"/>
        <v>#N/A</v>
      </c>
      <c r="H28" s="185" t="e">
        <f t="shared" si="15"/>
        <v>#N/A</v>
      </c>
      <c r="I28" s="185" t="e">
        <f t="shared" si="15"/>
        <v>#N/A</v>
      </c>
      <c r="J28" s="185" t="e">
        <f t="shared" si="15"/>
        <v>#N/A</v>
      </c>
      <c r="K28" s="185" t="e">
        <f t="shared" si="15"/>
        <v>#N/A</v>
      </c>
      <c r="L28" s="185" t="e">
        <f t="shared" si="15"/>
        <v>#N/A</v>
      </c>
      <c r="M28" s="185" t="e">
        <f t="shared" si="15"/>
        <v>#N/A</v>
      </c>
      <c r="N28" s="185" t="e">
        <f t="shared" si="15"/>
        <v>#N/A</v>
      </c>
      <c r="O28" s="185" t="e">
        <f t="shared" si="15"/>
        <v>#N/A</v>
      </c>
      <c r="P28" s="185" t="e">
        <f t="shared" si="15"/>
        <v>#N/A</v>
      </c>
      <c r="Q28" s="185" t="e">
        <f t="shared" si="15"/>
        <v>#N/A</v>
      </c>
      <c r="R28" s="185" t="e">
        <f t="shared" si="15"/>
        <v>#N/A</v>
      </c>
      <c r="S28" s="185" t="e">
        <f t="shared" si="15"/>
        <v>#N/A</v>
      </c>
      <c r="T28" s="185" t="e">
        <f t="shared" si="15"/>
        <v>#N/A</v>
      </c>
      <c r="U28" s="185" t="e">
        <f t="shared" si="15"/>
        <v>#N/A</v>
      </c>
      <c r="V28" s="185" t="e">
        <f t="shared" si="15"/>
        <v>#N/A</v>
      </c>
      <c r="W28" s="185" t="e">
        <f t="shared" si="15"/>
        <v>#N/A</v>
      </c>
      <c r="X28" s="185" t="e">
        <f t="shared" si="15"/>
        <v>#N/A</v>
      </c>
      <c r="Y28" s="185" t="e">
        <f t="shared" si="15"/>
        <v>#N/A</v>
      </c>
      <c r="Z28" s="185" t="e">
        <f t="shared" si="15"/>
        <v>#N/A</v>
      </c>
      <c r="AA28" s="185" t="e">
        <f t="shared" si="15"/>
        <v>#N/A</v>
      </c>
      <c r="AB28" s="185" t="e">
        <f t="shared" si="15"/>
        <v>#N/A</v>
      </c>
      <c r="AC28" s="186" t="e">
        <f>VLOOKUP(ship_size,WTWEmissions_1.5C,AC27-2010+2,FALSE)</f>
        <v>#N/A</v>
      </c>
      <c r="AD28" s="100"/>
      <c r="AE28" s="100"/>
      <c r="AF28" s="100"/>
      <c r="AG28" s="100"/>
      <c r="AH28" s="100"/>
      <c r="AI28" s="100"/>
      <c r="AJ28" s="100"/>
      <c r="AK28" s="100"/>
      <c r="AL28" s="100"/>
      <c r="AM28" s="100"/>
      <c r="AN28" s="100"/>
      <c r="AO28" s="100"/>
      <c r="AP28" s="100"/>
      <c r="AQ28" s="100"/>
      <c r="AR28" s="100"/>
      <c r="AS28" s="100"/>
      <c r="AT28" s="100"/>
    </row>
    <row r="29" spans="1:46" ht="12.75" customHeight="1" x14ac:dyDescent="0.25">
      <c r="A29" s="100"/>
      <c r="B29" s="113" t="s">
        <v>249</v>
      </c>
      <c r="C29" s="185" t="e">
        <f>VLOOKUP(ship_type&amp;" "&amp;ship_size,ACTIVITY_1.5C,ty-2015+2,FALSE)</f>
        <v>#N/A</v>
      </c>
      <c r="D29" s="185" t="e">
        <f>VLOOKUP(ship_type&amp;" "&amp;ship_size,ACTIVITY_1.5C,by-2015+2,FALSE)</f>
        <v>#N/A</v>
      </c>
      <c r="E29" s="185" t="e">
        <f t="shared" ref="E29:AB29" si="16">VLOOKUP(ship_type&amp;" "&amp;ship_size,ACTIVITY_1.5C,E27-2015+2,FALSE)</f>
        <v>#N/A</v>
      </c>
      <c r="F29" s="185" t="e">
        <f t="shared" si="16"/>
        <v>#N/A</v>
      </c>
      <c r="G29" s="185" t="e">
        <f t="shared" si="16"/>
        <v>#N/A</v>
      </c>
      <c r="H29" s="185" t="e">
        <f t="shared" si="16"/>
        <v>#N/A</v>
      </c>
      <c r="I29" s="185" t="e">
        <f t="shared" si="16"/>
        <v>#N/A</v>
      </c>
      <c r="J29" s="185" t="e">
        <f t="shared" si="16"/>
        <v>#N/A</v>
      </c>
      <c r="K29" s="185" t="e">
        <f t="shared" si="16"/>
        <v>#N/A</v>
      </c>
      <c r="L29" s="185" t="e">
        <f t="shared" si="16"/>
        <v>#N/A</v>
      </c>
      <c r="M29" s="185" t="e">
        <f t="shared" si="16"/>
        <v>#N/A</v>
      </c>
      <c r="N29" s="185" t="e">
        <f t="shared" si="16"/>
        <v>#N/A</v>
      </c>
      <c r="O29" s="185" t="e">
        <f t="shared" si="16"/>
        <v>#N/A</v>
      </c>
      <c r="P29" s="185" t="e">
        <f t="shared" si="16"/>
        <v>#N/A</v>
      </c>
      <c r="Q29" s="185" t="e">
        <f t="shared" si="16"/>
        <v>#N/A</v>
      </c>
      <c r="R29" s="185" t="e">
        <f t="shared" si="16"/>
        <v>#N/A</v>
      </c>
      <c r="S29" s="185" t="e">
        <f t="shared" si="16"/>
        <v>#N/A</v>
      </c>
      <c r="T29" s="185" t="e">
        <f t="shared" si="16"/>
        <v>#N/A</v>
      </c>
      <c r="U29" s="185" t="e">
        <f t="shared" si="16"/>
        <v>#N/A</v>
      </c>
      <c r="V29" s="185" t="e">
        <f t="shared" si="16"/>
        <v>#N/A</v>
      </c>
      <c r="W29" s="185" t="e">
        <f t="shared" si="16"/>
        <v>#N/A</v>
      </c>
      <c r="X29" s="185" t="e">
        <f t="shared" si="16"/>
        <v>#N/A</v>
      </c>
      <c r="Y29" s="185" t="e">
        <f t="shared" si="16"/>
        <v>#N/A</v>
      </c>
      <c r="Z29" s="185" t="e">
        <f t="shared" si="16"/>
        <v>#N/A</v>
      </c>
      <c r="AA29" s="185" t="e">
        <f t="shared" si="16"/>
        <v>#N/A</v>
      </c>
      <c r="AB29" s="185" t="e">
        <f t="shared" si="16"/>
        <v>#N/A</v>
      </c>
      <c r="AC29" s="186" t="e">
        <f>VLOOKUP(ship_size,ACTIVITY_1.5C,AC27-2010+2,FALSE)*10^9</f>
        <v>#N/A</v>
      </c>
      <c r="AD29" s="100"/>
      <c r="AE29" s="100"/>
      <c r="AF29" s="100"/>
      <c r="AG29" s="100"/>
      <c r="AH29" s="100"/>
      <c r="AI29" s="100"/>
      <c r="AJ29" s="100"/>
      <c r="AK29" s="100"/>
      <c r="AL29" s="100"/>
      <c r="AM29" s="100"/>
      <c r="AN29" s="100"/>
      <c r="AO29" s="100"/>
      <c r="AP29" s="100"/>
      <c r="AQ29" s="100"/>
      <c r="AR29" s="100"/>
      <c r="AS29" s="100"/>
      <c r="AT29" s="100"/>
    </row>
    <row r="30" spans="1:46" ht="12.75" customHeight="1" x14ac:dyDescent="0.25">
      <c r="A30" s="100"/>
      <c r="B30" s="113" t="s">
        <v>250</v>
      </c>
      <c r="C30" s="185" t="e">
        <f>VLOOKUP(ship_type&amp;" "&amp;ship_size,WTWIntensity_1.5C,ty-2015+2,FALSE)</f>
        <v>#N/A</v>
      </c>
      <c r="D30" s="185" t="e">
        <f>VLOOKUP(ship_type&amp;" "&amp;ship_size,WTWIntensity_1.5C,by-2015+2,FALSE)</f>
        <v>#N/A</v>
      </c>
      <c r="E30" s="185" t="e">
        <f t="shared" ref="E30:AB30" si="17">VLOOKUP(ship_type&amp;" "&amp;ship_size,WTWIntensity_1.5C,E27-2015+2,FALSE)</f>
        <v>#N/A</v>
      </c>
      <c r="F30" s="185" t="e">
        <f t="shared" si="17"/>
        <v>#N/A</v>
      </c>
      <c r="G30" s="185" t="e">
        <f t="shared" si="17"/>
        <v>#N/A</v>
      </c>
      <c r="H30" s="185" t="e">
        <f t="shared" si="17"/>
        <v>#N/A</v>
      </c>
      <c r="I30" s="185" t="e">
        <f t="shared" si="17"/>
        <v>#N/A</v>
      </c>
      <c r="J30" s="185" t="e">
        <f t="shared" si="17"/>
        <v>#N/A</v>
      </c>
      <c r="K30" s="185" t="e">
        <f t="shared" si="17"/>
        <v>#N/A</v>
      </c>
      <c r="L30" s="185" t="e">
        <f t="shared" si="17"/>
        <v>#N/A</v>
      </c>
      <c r="M30" s="185" t="e">
        <f t="shared" si="17"/>
        <v>#N/A</v>
      </c>
      <c r="N30" s="185" t="e">
        <f t="shared" si="17"/>
        <v>#N/A</v>
      </c>
      <c r="O30" s="185" t="e">
        <f t="shared" si="17"/>
        <v>#N/A</v>
      </c>
      <c r="P30" s="185" t="e">
        <f t="shared" si="17"/>
        <v>#N/A</v>
      </c>
      <c r="Q30" s="185" t="e">
        <f t="shared" si="17"/>
        <v>#N/A</v>
      </c>
      <c r="R30" s="185" t="e">
        <f t="shared" si="17"/>
        <v>#N/A</v>
      </c>
      <c r="S30" s="185" t="e">
        <f t="shared" si="17"/>
        <v>#N/A</v>
      </c>
      <c r="T30" s="185" t="e">
        <f t="shared" si="17"/>
        <v>#N/A</v>
      </c>
      <c r="U30" s="185" t="e">
        <f t="shared" si="17"/>
        <v>#N/A</v>
      </c>
      <c r="V30" s="185" t="e">
        <f t="shared" si="17"/>
        <v>#N/A</v>
      </c>
      <c r="W30" s="185" t="e">
        <f t="shared" si="17"/>
        <v>#N/A</v>
      </c>
      <c r="X30" s="185" t="e">
        <f t="shared" si="17"/>
        <v>#N/A</v>
      </c>
      <c r="Y30" s="185" t="e">
        <f t="shared" si="17"/>
        <v>#N/A</v>
      </c>
      <c r="Z30" s="185" t="e">
        <f t="shared" si="17"/>
        <v>#N/A</v>
      </c>
      <c r="AA30" s="185" t="e">
        <f t="shared" si="17"/>
        <v>#N/A</v>
      </c>
      <c r="AB30" s="185" t="e">
        <f t="shared" si="17"/>
        <v>#N/A</v>
      </c>
      <c r="AC30" s="186" t="e">
        <f>IF($C$5="Homogeneous",VLOOKUP(ship_size,WTWIntensity_1.5C,AC27-2010+2,FALSE),0)</f>
        <v>#N/A</v>
      </c>
      <c r="AD30" s="100"/>
      <c r="AE30" s="100"/>
      <c r="AF30" s="100"/>
      <c r="AG30" s="100"/>
      <c r="AH30" s="100"/>
      <c r="AI30" s="100"/>
      <c r="AJ30" s="100"/>
      <c r="AK30" s="100"/>
      <c r="AL30" s="100"/>
      <c r="AM30" s="100"/>
      <c r="AN30" s="100"/>
      <c r="AO30" s="100"/>
      <c r="AP30" s="100"/>
      <c r="AQ30" s="100"/>
      <c r="AR30" s="100"/>
      <c r="AS30" s="100"/>
      <c r="AT30" s="100"/>
    </row>
    <row r="31" spans="1:46" ht="12.75" customHeight="1" x14ac:dyDescent="0.25">
      <c r="A31" s="100"/>
      <c r="B31" s="113" t="s">
        <v>251</v>
      </c>
      <c r="C31" s="187" t="e">
        <f>IF($C$5="Heterogeneous",wtw_by*(1-(ty-2010)*1.225%),C36*C35/1000/1000)</f>
        <v>#N/A</v>
      </c>
      <c r="D31" s="187">
        <f>wtw_by</f>
        <v>0</v>
      </c>
      <c r="E31" s="185" t="e">
        <f t="shared" ref="E31:AB31" si="18">IF(E27&lt;by,"",E36*E35/1000/1000)</f>
        <v>#N/A</v>
      </c>
      <c r="F31" s="185" t="e">
        <f t="shared" si="18"/>
        <v>#N/A</v>
      </c>
      <c r="G31" s="185" t="e">
        <f t="shared" si="18"/>
        <v>#N/A</v>
      </c>
      <c r="H31" s="185" t="e">
        <f t="shared" si="18"/>
        <v>#N/A</v>
      </c>
      <c r="I31" s="185" t="e">
        <f t="shared" si="18"/>
        <v>#N/A</v>
      </c>
      <c r="J31" s="185" t="e">
        <f t="shared" si="18"/>
        <v>#N/A</v>
      </c>
      <c r="K31" s="185" t="e">
        <f t="shared" si="18"/>
        <v>#N/A</v>
      </c>
      <c r="L31" s="185" t="e">
        <f t="shared" si="18"/>
        <v>#N/A</v>
      </c>
      <c r="M31" s="185" t="e">
        <f t="shared" si="18"/>
        <v>#N/A</v>
      </c>
      <c r="N31" s="185" t="e">
        <f t="shared" si="18"/>
        <v>#N/A</v>
      </c>
      <c r="O31" s="185" t="e">
        <f t="shared" si="18"/>
        <v>#N/A</v>
      </c>
      <c r="P31" s="185" t="e">
        <f t="shared" si="18"/>
        <v>#N/A</v>
      </c>
      <c r="Q31" s="185" t="e">
        <f t="shared" si="18"/>
        <v>#N/A</v>
      </c>
      <c r="R31" s="185" t="e">
        <f t="shared" si="18"/>
        <v>#N/A</v>
      </c>
      <c r="S31" s="185" t="e">
        <f t="shared" si="18"/>
        <v>#N/A</v>
      </c>
      <c r="T31" s="185" t="e">
        <f t="shared" si="18"/>
        <v>#N/A</v>
      </c>
      <c r="U31" s="185" t="e">
        <f t="shared" si="18"/>
        <v>#N/A</v>
      </c>
      <c r="V31" s="185" t="e">
        <f t="shared" si="18"/>
        <v>#N/A</v>
      </c>
      <c r="W31" s="185" t="e">
        <f t="shared" si="18"/>
        <v>#N/A</v>
      </c>
      <c r="X31" s="185" t="e">
        <f t="shared" si="18"/>
        <v>#N/A</v>
      </c>
      <c r="Y31" s="185" t="e">
        <f t="shared" si="18"/>
        <v>#N/A</v>
      </c>
      <c r="Z31" s="185" t="e">
        <f t="shared" si="18"/>
        <v>#N/A</v>
      </c>
      <c r="AA31" s="185" t="e">
        <f t="shared" si="18"/>
        <v>#N/A</v>
      </c>
      <c r="AB31" s="185" t="e">
        <f t="shared" si="18"/>
        <v>#N/A</v>
      </c>
      <c r="AC31" s="186" t="e">
        <f>IF($C$5="Heterogeneous",wtw_by*AC28/$D28,AC36*AC35/1000/1000)</f>
        <v>#N/A</v>
      </c>
      <c r="AD31" s="100"/>
      <c r="AE31" s="100"/>
      <c r="AF31" s="100"/>
      <c r="AG31" s="100"/>
      <c r="AH31" s="100"/>
      <c r="AI31" s="100"/>
      <c r="AJ31" s="100"/>
      <c r="AK31" s="100"/>
      <c r="AL31" s="100"/>
      <c r="AM31" s="100"/>
      <c r="AN31" s="100"/>
      <c r="AO31" s="100"/>
      <c r="AP31" s="100"/>
      <c r="AQ31" s="100"/>
      <c r="AR31" s="100"/>
      <c r="AS31" s="100"/>
      <c r="AT31" s="100"/>
    </row>
    <row r="32" spans="1:46" ht="12.75" customHeight="1" x14ac:dyDescent="0.25">
      <c r="A32" s="100"/>
      <c r="B32" s="113" t="s">
        <v>252</v>
      </c>
      <c r="C32" s="185" t="e">
        <f>$D36-$AB30</f>
        <v>#N/A</v>
      </c>
      <c r="D32" s="185" t="e">
        <f>$D36-$AB30</f>
        <v>#N/A</v>
      </c>
      <c r="E32" s="185" t="e">
        <f>IF(E27&lt;by,"",$D36-$AB30)</f>
        <v>#N/A</v>
      </c>
      <c r="F32" s="185" t="e">
        <f>IF(F27&lt;by,"",$D36-$AB30)</f>
        <v>#N/A</v>
      </c>
      <c r="G32" s="185" t="e">
        <f t="shared" ref="G32:AC32" si="19">$D36-$AB30</f>
        <v>#N/A</v>
      </c>
      <c r="H32" s="185" t="e">
        <f t="shared" si="19"/>
        <v>#N/A</v>
      </c>
      <c r="I32" s="185" t="e">
        <f t="shared" si="19"/>
        <v>#N/A</v>
      </c>
      <c r="J32" s="185" t="e">
        <f t="shared" si="19"/>
        <v>#N/A</v>
      </c>
      <c r="K32" s="185" t="e">
        <f t="shared" si="19"/>
        <v>#N/A</v>
      </c>
      <c r="L32" s="185" t="e">
        <f t="shared" si="19"/>
        <v>#N/A</v>
      </c>
      <c r="M32" s="185" t="e">
        <f t="shared" si="19"/>
        <v>#N/A</v>
      </c>
      <c r="N32" s="185" t="e">
        <f t="shared" si="19"/>
        <v>#N/A</v>
      </c>
      <c r="O32" s="185" t="e">
        <f t="shared" si="19"/>
        <v>#N/A</v>
      </c>
      <c r="P32" s="185" t="e">
        <f t="shared" si="19"/>
        <v>#N/A</v>
      </c>
      <c r="Q32" s="185" t="e">
        <f t="shared" si="19"/>
        <v>#N/A</v>
      </c>
      <c r="R32" s="185" t="e">
        <f t="shared" si="19"/>
        <v>#N/A</v>
      </c>
      <c r="S32" s="185" t="e">
        <f t="shared" si="19"/>
        <v>#N/A</v>
      </c>
      <c r="T32" s="185" t="e">
        <f t="shared" si="19"/>
        <v>#N/A</v>
      </c>
      <c r="U32" s="185" t="e">
        <f t="shared" si="19"/>
        <v>#N/A</v>
      </c>
      <c r="V32" s="185" t="e">
        <f t="shared" si="19"/>
        <v>#N/A</v>
      </c>
      <c r="W32" s="185" t="e">
        <f t="shared" si="19"/>
        <v>#N/A</v>
      </c>
      <c r="X32" s="185" t="e">
        <f t="shared" si="19"/>
        <v>#N/A</v>
      </c>
      <c r="Y32" s="185" t="e">
        <f t="shared" si="19"/>
        <v>#N/A</v>
      </c>
      <c r="Z32" s="185" t="e">
        <f t="shared" si="19"/>
        <v>#N/A</v>
      </c>
      <c r="AA32" s="185" t="e">
        <f t="shared" si="19"/>
        <v>#N/A</v>
      </c>
      <c r="AB32" s="185" t="e">
        <f t="shared" si="19"/>
        <v>#N/A</v>
      </c>
      <c r="AC32" s="186" t="e">
        <f t="shared" si="19"/>
        <v>#N/A</v>
      </c>
      <c r="AD32" s="100"/>
      <c r="AE32" s="100"/>
      <c r="AF32" s="100"/>
      <c r="AG32" s="100"/>
      <c r="AH32" s="100"/>
      <c r="AI32" s="100"/>
      <c r="AJ32" s="100"/>
      <c r="AK32" s="100"/>
      <c r="AL32" s="100"/>
      <c r="AM32" s="100"/>
      <c r="AN32" s="100"/>
      <c r="AO32" s="100"/>
      <c r="AP32" s="100"/>
      <c r="AQ32" s="100"/>
      <c r="AR32" s="100"/>
      <c r="AS32" s="100"/>
      <c r="AT32" s="100"/>
    </row>
    <row r="33" spans="1:47" ht="12.75" customHeight="1" x14ac:dyDescent="0.25">
      <c r="A33" s="100"/>
      <c r="B33" s="113" t="s">
        <v>253</v>
      </c>
      <c r="C33" s="185" t="e">
        <f>IF((C29)*($D35/C35)&lt;=1,(C29)*($D35/C35),1)</f>
        <v>#N/A</v>
      </c>
      <c r="D33" s="185" t="e">
        <f>IF((D29)*($D35/D35)&lt;=1,(D29)*($D35/D35),1)</f>
        <v>#N/A</v>
      </c>
      <c r="E33" s="185" t="e">
        <f t="shared" ref="E33:AB33" si="20">IF((E29)*($D35/E35)&lt;=1,(E29)*($D35/E35),1)</f>
        <v>#N/A</v>
      </c>
      <c r="F33" s="185" t="e">
        <f t="shared" si="20"/>
        <v>#N/A</v>
      </c>
      <c r="G33" s="185" t="e">
        <f t="shared" si="20"/>
        <v>#N/A</v>
      </c>
      <c r="H33" s="185" t="e">
        <f t="shared" si="20"/>
        <v>#N/A</v>
      </c>
      <c r="I33" s="185" t="e">
        <f t="shared" si="20"/>
        <v>#N/A</v>
      </c>
      <c r="J33" s="185" t="e">
        <f t="shared" si="20"/>
        <v>#N/A</v>
      </c>
      <c r="K33" s="185" t="e">
        <f t="shared" si="20"/>
        <v>#N/A</v>
      </c>
      <c r="L33" s="185" t="e">
        <f t="shared" si="20"/>
        <v>#N/A</v>
      </c>
      <c r="M33" s="185" t="e">
        <f t="shared" si="20"/>
        <v>#N/A</v>
      </c>
      <c r="N33" s="185" t="e">
        <f t="shared" si="20"/>
        <v>#N/A</v>
      </c>
      <c r="O33" s="185" t="e">
        <f t="shared" si="20"/>
        <v>#N/A</v>
      </c>
      <c r="P33" s="185" t="e">
        <f t="shared" si="20"/>
        <v>#N/A</v>
      </c>
      <c r="Q33" s="185" t="e">
        <f t="shared" si="20"/>
        <v>#N/A</v>
      </c>
      <c r="R33" s="185" t="e">
        <f t="shared" si="20"/>
        <v>#N/A</v>
      </c>
      <c r="S33" s="185" t="e">
        <f t="shared" si="20"/>
        <v>#N/A</v>
      </c>
      <c r="T33" s="185" t="e">
        <f t="shared" si="20"/>
        <v>#N/A</v>
      </c>
      <c r="U33" s="185" t="e">
        <f t="shared" si="20"/>
        <v>#N/A</v>
      </c>
      <c r="V33" s="185" t="e">
        <f t="shared" si="20"/>
        <v>#N/A</v>
      </c>
      <c r="W33" s="185" t="e">
        <f t="shared" si="20"/>
        <v>#N/A</v>
      </c>
      <c r="X33" s="185" t="e">
        <f t="shared" si="20"/>
        <v>#N/A</v>
      </c>
      <c r="Y33" s="185" t="e">
        <f t="shared" si="20"/>
        <v>#N/A</v>
      </c>
      <c r="Z33" s="185" t="e">
        <f t="shared" si="20"/>
        <v>#N/A</v>
      </c>
      <c r="AA33" s="185" t="e">
        <f t="shared" si="20"/>
        <v>#N/A</v>
      </c>
      <c r="AB33" s="185" t="e">
        <f t="shared" si="20"/>
        <v>#N/A</v>
      </c>
      <c r="AC33" s="186" t="e">
        <f>IF(($D35/$D29)/(AC35/AC29)&lt;=1,($D35/$D29)/(AC35/AC29),1)</f>
        <v>#N/A</v>
      </c>
      <c r="AD33" s="100"/>
      <c r="AE33" s="100"/>
      <c r="AF33" s="100"/>
      <c r="AG33" s="100"/>
      <c r="AH33" s="100"/>
      <c r="AI33" s="100"/>
      <c r="AJ33" s="100"/>
      <c r="AK33" s="100"/>
      <c r="AL33" s="100"/>
      <c r="AM33" s="100"/>
      <c r="AN33" s="100"/>
      <c r="AO33" s="100"/>
      <c r="AP33" s="100"/>
      <c r="AQ33" s="100"/>
      <c r="AR33" s="100"/>
      <c r="AS33" s="100"/>
      <c r="AT33" s="100"/>
    </row>
    <row r="34" spans="1:47" ht="12.75" customHeight="1" x14ac:dyDescent="0.25">
      <c r="A34" s="100"/>
      <c r="B34" s="113" t="s">
        <v>254</v>
      </c>
      <c r="C34" s="185" t="e">
        <f>(C30-$AB30)/($D30-$AB30)</f>
        <v>#N/A</v>
      </c>
      <c r="D34" s="185" t="e">
        <f>(D30-$AB30)/($D30-$AB30)</f>
        <v>#N/A</v>
      </c>
      <c r="E34" s="185" t="e">
        <f t="shared" ref="E34:AC34" si="21">(E30-$AB30)/($D30-$AB30)</f>
        <v>#N/A</v>
      </c>
      <c r="F34" s="185" t="e">
        <f t="shared" si="21"/>
        <v>#N/A</v>
      </c>
      <c r="G34" s="185" t="e">
        <f t="shared" si="21"/>
        <v>#N/A</v>
      </c>
      <c r="H34" s="185" t="e">
        <f t="shared" si="21"/>
        <v>#N/A</v>
      </c>
      <c r="I34" s="185" t="e">
        <f t="shared" si="21"/>
        <v>#N/A</v>
      </c>
      <c r="J34" s="185" t="e">
        <f t="shared" si="21"/>
        <v>#N/A</v>
      </c>
      <c r="K34" s="185" t="e">
        <f t="shared" si="21"/>
        <v>#N/A</v>
      </c>
      <c r="L34" s="185" t="e">
        <f t="shared" si="21"/>
        <v>#N/A</v>
      </c>
      <c r="M34" s="185" t="e">
        <f t="shared" si="21"/>
        <v>#N/A</v>
      </c>
      <c r="N34" s="185" t="e">
        <f t="shared" si="21"/>
        <v>#N/A</v>
      </c>
      <c r="O34" s="185" t="e">
        <f t="shared" si="21"/>
        <v>#N/A</v>
      </c>
      <c r="P34" s="185" t="e">
        <f t="shared" si="21"/>
        <v>#N/A</v>
      </c>
      <c r="Q34" s="185" t="e">
        <f t="shared" si="21"/>
        <v>#N/A</v>
      </c>
      <c r="R34" s="185" t="e">
        <f t="shared" si="21"/>
        <v>#N/A</v>
      </c>
      <c r="S34" s="185" t="e">
        <f t="shared" si="21"/>
        <v>#N/A</v>
      </c>
      <c r="T34" s="185" t="e">
        <f t="shared" si="21"/>
        <v>#N/A</v>
      </c>
      <c r="U34" s="185" t="e">
        <f t="shared" si="21"/>
        <v>#N/A</v>
      </c>
      <c r="V34" s="185" t="e">
        <f t="shared" si="21"/>
        <v>#N/A</v>
      </c>
      <c r="W34" s="185" t="e">
        <f t="shared" si="21"/>
        <v>#N/A</v>
      </c>
      <c r="X34" s="185" t="e">
        <f t="shared" si="21"/>
        <v>#N/A</v>
      </c>
      <c r="Y34" s="185" t="e">
        <f t="shared" si="21"/>
        <v>#N/A</v>
      </c>
      <c r="Z34" s="185" t="e">
        <f t="shared" si="21"/>
        <v>#N/A</v>
      </c>
      <c r="AA34" s="185" t="e">
        <f t="shared" si="21"/>
        <v>#N/A</v>
      </c>
      <c r="AB34" s="185" t="e">
        <f t="shared" si="21"/>
        <v>#N/A</v>
      </c>
      <c r="AC34" s="186" t="e">
        <f t="shared" si="21"/>
        <v>#N/A</v>
      </c>
      <c r="AD34" s="100"/>
      <c r="AE34" s="100"/>
      <c r="AF34" s="100"/>
      <c r="AG34" s="100"/>
      <c r="AH34" s="100"/>
      <c r="AI34" s="100"/>
      <c r="AJ34" s="100"/>
      <c r="AK34" s="100"/>
      <c r="AL34" s="100"/>
      <c r="AM34" s="100"/>
      <c r="AN34" s="100"/>
      <c r="AO34" s="100"/>
      <c r="AP34" s="100"/>
      <c r="AQ34" s="100"/>
      <c r="AR34" s="100"/>
      <c r="AS34" s="100"/>
      <c r="AT34" s="100"/>
    </row>
    <row r="35" spans="1:47" ht="12.75" customHeight="1" x14ac:dyDescent="0.25">
      <c r="A35" s="100"/>
      <c r="B35" s="113" t="s">
        <v>255</v>
      </c>
      <c r="C35" s="190" t="e">
        <f>IF($C$5="Homogeneous",activity_ty,activity_ty/activity_by)</f>
        <v>#N/A</v>
      </c>
      <c r="D35" s="190" t="e">
        <f>IF($C$5="Homogeneous",activity_by,0)</f>
        <v>#N/A</v>
      </c>
      <c r="E35" s="190" t="e">
        <f t="shared" ref="E35:AC35" si="22">IF($C$5="Homogeneous",(activity_ty-activity_by)/(ty-by)*(E27-by)+activity_by,((activity_ty-activity_by)/(ty-by)*(E27-by)+activity_by)/activity_by)</f>
        <v>#N/A</v>
      </c>
      <c r="F35" s="190" t="e">
        <f t="shared" si="22"/>
        <v>#N/A</v>
      </c>
      <c r="G35" s="190" t="e">
        <f t="shared" si="22"/>
        <v>#N/A</v>
      </c>
      <c r="H35" s="190" t="e">
        <f t="shared" si="22"/>
        <v>#N/A</v>
      </c>
      <c r="I35" s="190" t="e">
        <f t="shared" si="22"/>
        <v>#N/A</v>
      </c>
      <c r="J35" s="190" t="e">
        <f t="shared" si="22"/>
        <v>#N/A</v>
      </c>
      <c r="K35" s="190" t="e">
        <f t="shared" si="22"/>
        <v>#N/A</v>
      </c>
      <c r="L35" s="190" t="e">
        <f t="shared" si="22"/>
        <v>#N/A</v>
      </c>
      <c r="M35" s="190" t="e">
        <f t="shared" si="22"/>
        <v>#N/A</v>
      </c>
      <c r="N35" s="190" t="e">
        <f t="shared" si="22"/>
        <v>#N/A</v>
      </c>
      <c r="O35" s="190" t="e">
        <f t="shared" si="22"/>
        <v>#N/A</v>
      </c>
      <c r="P35" s="190" t="e">
        <f t="shared" si="22"/>
        <v>#N/A</v>
      </c>
      <c r="Q35" s="190" t="e">
        <f t="shared" si="22"/>
        <v>#N/A</v>
      </c>
      <c r="R35" s="190" t="e">
        <f t="shared" si="22"/>
        <v>#N/A</v>
      </c>
      <c r="S35" s="190" t="e">
        <f t="shared" si="22"/>
        <v>#N/A</v>
      </c>
      <c r="T35" s="190" t="e">
        <f t="shared" si="22"/>
        <v>#N/A</v>
      </c>
      <c r="U35" s="190" t="e">
        <f t="shared" si="22"/>
        <v>#N/A</v>
      </c>
      <c r="V35" s="190" t="e">
        <f t="shared" si="22"/>
        <v>#N/A</v>
      </c>
      <c r="W35" s="190" t="e">
        <f t="shared" si="22"/>
        <v>#N/A</v>
      </c>
      <c r="X35" s="190" t="e">
        <f t="shared" si="22"/>
        <v>#N/A</v>
      </c>
      <c r="Y35" s="190" t="e">
        <f t="shared" si="22"/>
        <v>#N/A</v>
      </c>
      <c r="Z35" s="190" t="e">
        <f t="shared" si="22"/>
        <v>#N/A</v>
      </c>
      <c r="AA35" s="190" t="e">
        <f t="shared" si="22"/>
        <v>#N/A</v>
      </c>
      <c r="AB35" s="190" t="e">
        <f t="shared" si="22"/>
        <v>#N/A</v>
      </c>
      <c r="AC35" s="186" t="e">
        <f t="shared" si="22"/>
        <v>#N/A</v>
      </c>
      <c r="AD35" s="100"/>
      <c r="AE35" s="100"/>
      <c r="AF35" s="100"/>
      <c r="AG35" s="100"/>
      <c r="AH35" s="100"/>
      <c r="AI35" s="100"/>
      <c r="AJ35" s="100"/>
      <c r="AK35" s="100"/>
      <c r="AL35" s="100"/>
      <c r="AM35" s="100"/>
      <c r="AN35" s="100"/>
      <c r="AO35" s="100"/>
      <c r="AP35" s="100"/>
      <c r="AQ35" s="100"/>
      <c r="AR35" s="100"/>
      <c r="AS35" s="100"/>
      <c r="AT35" s="100"/>
    </row>
    <row r="36" spans="1:47" ht="12.75" customHeight="1" x14ac:dyDescent="0.25">
      <c r="A36" s="100"/>
      <c r="B36" s="113" t="s">
        <v>256</v>
      </c>
      <c r="C36" s="187" t="e">
        <f>(C32*C33*C34)+$AB30</f>
        <v>#N/A</v>
      </c>
      <c r="D36" s="187" t="e">
        <f>IF($C$5="Homogeneous",D31/D35*1000000,"")</f>
        <v>#N/A</v>
      </c>
      <c r="E36" s="185" t="e">
        <f t="shared" ref="E36:AB36" si="23">IF(E27&lt;by,"",(E32*E33*E34)+$AB30)</f>
        <v>#N/A</v>
      </c>
      <c r="F36" s="185" t="e">
        <f t="shared" si="23"/>
        <v>#N/A</v>
      </c>
      <c r="G36" s="185" t="e">
        <f t="shared" si="23"/>
        <v>#N/A</v>
      </c>
      <c r="H36" s="185" t="e">
        <f t="shared" si="23"/>
        <v>#N/A</v>
      </c>
      <c r="I36" s="185" t="e">
        <f t="shared" si="23"/>
        <v>#N/A</v>
      </c>
      <c r="J36" s="185" t="e">
        <f t="shared" si="23"/>
        <v>#N/A</v>
      </c>
      <c r="K36" s="185" t="e">
        <f t="shared" si="23"/>
        <v>#N/A</v>
      </c>
      <c r="L36" s="185" t="e">
        <f t="shared" si="23"/>
        <v>#N/A</v>
      </c>
      <c r="M36" s="185" t="e">
        <f t="shared" si="23"/>
        <v>#N/A</v>
      </c>
      <c r="N36" s="185" t="e">
        <f t="shared" si="23"/>
        <v>#N/A</v>
      </c>
      <c r="O36" s="185" t="e">
        <f t="shared" si="23"/>
        <v>#N/A</v>
      </c>
      <c r="P36" s="185" t="e">
        <f t="shared" si="23"/>
        <v>#N/A</v>
      </c>
      <c r="Q36" s="185" t="e">
        <f t="shared" si="23"/>
        <v>#N/A</v>
      </c>
      <c r="R36" s="185" t="e">
        <f t="shared" si="23"/>
        <v>#N/A</v>
      </c>
      <c r="S36" s="185" t="e">
        <f t="shared" si="23"/>
        <v>#N/A</v>
      </c>
      <c r="T36" s="185" t="e">
        <f t="shared" si="23"/>
        <v>#N/A</v>
      </c>
      <c r="U36" s="185" t="e">
        <f t="shared" si="23"/>
        <v>#N/A</v>
      </c>
      <c r="V36" s="185" t="e">
        <f t="shared" si="23"/>
        <v>#N/A</v>
      </c>
      <c r="W36" s="185" t="e">
        <f t="shared" si="23"/>
        <v>#N/A</v>
      </c>
      <c r="X36" s="185" t="e">
        <f t="shared" si="23"/>
        <v>#N/A</v>
      </c>
      <c r="Y36" s="185" t="e">
        <f t="shared" si="23"/>
        <v>#N/A</v>
      </c>
      <c r="Z36" s="185" t="e">
        <f t="shared" si="23"/>
        <v>#N/A</v>
      </c>
      <c r="AA36" s="185" t="e">
        <f t="shared" si="23"/>
        <v>#N/A</v>
      </c>
      <c r="AB36" s="185" t="e">
        <f t="shared" si="23"/>
        <v>#N/A</v>
      </c>
      <c r="AC36" s="186" t="e">
        <f>(AC32*AC33*AC34)+$AB30</f>
        <v>#N/A</v>
      </c>
      <c r="AD36" s="100"/>
      <c r="AE36" s="100"/>
      <c r="AF36" s="100"/>
      <c r="AG36" s="100"/>
      <c r="AH36" s="100"/>
      <c r="AI36" s="100"/>
      <c r="AJ36" s="100"/>
      <c r="AK36" s="100"/>
      <c r="AL36" s="100"/>
      <c r="AM36" s="100"/>
      <c r="AN36" s="100"/>
      <c r="AO36" s="100"/>
      <c r="AP36" s="100"/>
      <c r="AQ36" s="100"/>
      <c r="AR36" s="100"/>
      <c r="AS36" s="100"/>
      <c r="AT36" s="100"/>
    </row>
    <row r="37" spans="1:47" ht="12.75" customHeight="1" x14ac:dyDescent="0.25">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row>
    <row r="38" spans="1:47" ht="12.75" customHeight="1" x14ac:dyDescent="0.25">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row>
    <row r="39" spans="1:47" ht="12.75" customHeight="1" x14ac:dyDescent="0.25">
      <c r="A39" s="100"/>
      <c r="B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row>
    <row r="40" spans="1:47" ht="12.75" customHeight="1" x14ac:dyDescent="0.25">
      <c r="A40" s="100"/>
      <c r="B40" s="180" t="str">
        <f>ship_type&amp;" "&amp;ship_size&amp;" | WTW Carbon Intensity (1.5C)"</f>
        <v xml:space="preserve">  | WTW Carbon Intensity (1.5C)</v>
      </c>
      <c r="C40" s="100"/>
      <c r="D40" s="100"/>
      <c r="E40" s="194">
        <f t="shared" ref="E40:L40" si="24">+IF(E27&lt;by,"",E27)</f>
        <v>2018</v>
      </c>
      <c r="F40" s="194">
        <f t="shared" si="24"/>
        <v>2019</v>
      </c>
      <c r="G40" s="194">
        <f t="shared" si="24"/>
        <v>2020</v>
      </c>
      <c r="H40" s="194">
        <f t="shared" si="24"/>
        <v>2021</v>
      </c>
      <c r="I40" s="194">
        <f t="shared" si="24"/>
        <v>2022</v>
      </c>
      <c r="J40" s="194">
        <f t="shared" si="24"/>
        <v>2023</v>
      </c>
      <c r="K40" s="194">
        <f t="shared" si="24"/>
        <v>2024</v>
      </c>
      <c r="L40" s="194">
        <f t="shared" si="24"/>
        <v>2025</v>
      </c>
      <c r="M40" s="194">
        <f t="shared" ref="M40:AA40" si="25">+IF(M27&lt;by,NA(),M27)</f>
        <v>2026</v>
      </c>
      <c r="N40" s="194">
        <f t="shared" si="25"/>
        <v>2027</v>
      </c>
      <c r="O40" s="194">
        <f t="shared" si="25"/>
        <v>2028</v>
      </c>
      <c r="P40" s="194">
        <f t="shared" si="25"/>
        <v>2029</v>
      </c>
      <c r="Q40" s="194">
        <f t="shared" si="25"/>
        <v>2030</v>
      </c>
      <c r="R40" s="194">
        <f t="shared" si="25"/>
        <v>2031</v>
      </c>
      <c r="S40" s="194">
        <f t="shared" si="25"/>
        <v>2032</v>
      </c>
      <c r="T40" s="194">
        <f t="shared" si="25"/>
        <v>2033</v>
      </c>
      <c r="U40" s="194">
        <f t="shared" si="25"/>
        <v>2034</v>
      </c>
      <c r="V40" s="194">
        <f t="shared" si="25"/>
        <v>2035</v>
      </c>
      <c r="W40" s="194">
        <f t="shared" si="25"/>
        <v>2036</v>
      </c>
      <c r="X40" s="194">
        <f t="shared" si="25"/>
        <v>2037</v>
      </c>
      <c r="Y40" s="194">
        <f t="shared" si="25"/>
        <v>2038</v>
      </c>
      <c r="Z40" s="194">
        <f t="shared" si="25"/>
        <v>2039</v>
      </c>
      <c r="AA40" s="194">
        <f t="shared" si="25"/>
        <v>2040</v>
      </c>
      <c r="AB40" s="194">
        <v>2041</v>
      </c>
      <c r="AC40" s="194">
        <v>2042</v>
      </c>
      <c r="AD40" s="194"/>
      <c r="AE40" s="194"/>
      <c r="AF40" s="194"/>
      <c r="AG40" s="100"/>
      <c r="AH40" s="100"/>
      <c r="AI40" s="100"/>
      <c r="AJ40" s="100"/>
      <c r="AK40" s="100"/>
      <c r="AL40" s="100"/>
      <c r="AM40" s="100"/>
      <c r="AN40" s="100"/>
      <c r="AO40" s="100"/>
      <c r="AP40" s="100"/>
      <c r="AQ40" s="100"/>
      <c r="AR40" s="100"/>
      <c r="AS40" s="100"/>
      <c r="AT40" s="100"/>
      <c r="AU40" s="100"/>
    </row>
    <row r="41" spans="1:47" ht="12.75" customHeight="1" x14ac:dyDescent="0.25">
      <c r="A41" s="100"/>
      <c r="B41" s="172" t="s">
        <v>369</v>
      </c>
      <c r="C41" s="100"/>
      <c r="D41" s="100"/>
      <c r="E41" s="193" t="e">
        <f t="shared" ref="E41:AA41" si="26">IF(E27&lt;by,NA(),E36)</f>
        <v>#N/A</v>
      </c>
      <c r="F41" s="193" t="e">
        <f t="shared" si="26"/>
        <v>#N/A</v>
      </c>
      <c r="G41" s="193" t="e">
        <f t="shared" si="26"/>
        <v>#N/A</v>
      </c>
      <c r="H41" s="193" t="e">
        <f t="shared" si="26"/>
        <v>#N/A</v>
      </c>
      <c r="I41" s="193" t="e">
        <f t="shared" si="26"/>
        <v>#N/A</v>
      </c>
      <c r="J41" s="193" t="e">
        <f t="shared" si="26"/>
        <v>#N/A</v>
      </c>
      <c r="K41" s="193" t="e">
        <f t="shared" si="26"/>
        <v>#N/A</v>
      </c>
      <c r="L41" s="193" t="e">
        <f t="shared" si="26"/>
        <v>#N/A</v>
      </c>
      <c r="M41" s="193" t="e">
        <f t="shared" si="26"/>
        <v>#N/A</v>
      </c>
      <c r="N41" s="193" t="e">
        <f t="shared" si="26"/>
        <v>#N/A</v>
      </c>
      <c r="O41" s="193" t="e">
        <f t="shared" si="26"/>
        <v>#N/A</v>
      </c>
      <c r="P41" s="193" t="e">
        <f t="shared" si="26"/>
        <v>#N/A</v>
      </c>
      <c r="Q41" s="193" t="e">
        <f t="shared" si="26"/>
        <v>#N/A</v>
      </c>
      <c r="R41" s="193" t="e">
        <f t="shared" si="26"/>
        <v>#N/A</v>
      </c>
      <c r="S41" s="193" t="e">
        <f t="shared" si="26"/>
        <v>#N/A</v>
      </c>
      <c r="T41" s="193" t="e">
        <f t="shared" si="26"/>
        <v>#N/A</v>
      </c>
      <c r="U41" s="193" t="e">
        <f t="shared" si="26"/>
        <v>#N/A</v>
      </c>
      <c r="V41" s="193" t="e">
        <f t="shared" si="26"/>
        <v>#N/A</v>
      </c>
      <c r="W41" s="193" t="e">
        <f t="shared" si="26"/>
        <v>#N/A</v>
      </c>
      <c r="X41" s="193" t="e">
        <f t="shared" si="26"/>
        <v>#N/A</v>
      </c>
      <c r="Y41" s="193" t="e">
        <f t="shared" si="26"/>
        <v>#N/A</v>
      </c>
      <c r="Z41" s="193" t="e">
        <f t="shared" si="26"/>
        <v>#N/A</v>
      </c>
      <c r="AA41" s="193" t="e">
        <f t="shared" si="26"/>
        <v>#N/A</v>
      </c>
      <c r="AB41" s="100"/>
      <c r="AC41" s="100"/>
      <c r="AD41" s="100"/>
      <c r="AE41" s="100"/>
      <c r="AF41" s="100"/>
      <c r="AG41" s="100"/>
      <c r="AH41" s="100"/>
      <c r="AI41" s="100"/>
      <c r="AJ41" s="100"/>
      <c r="AK41" s="100"/>
      <c r="AL41" s="100"/>
      <c r="AM41" s="100"/>
      <c r="AN41" s="100"/>
      <c r="AO41" s="100"/>
      <c r="AP41" s="100"/>
      <c r="AQ41" s="100"/>
      <c r="AR41" s="100"/>
      <c r="AS41" s="100"/>
      <c r="AT41" s="100"/>
      <c r="AU41" s="100"/>
    </row>
    <row r="42" spans="1:47" ht="12.75" customHeight="1" x14ac:dyDescent="0.25">
      <c r="A42" s="100"/>
      <c r="B42" s="172" t="s">
        <v>370</v>
      </c>
      <c r="C42" s="100"/>
      <c r="D42" s="100"/>
      <c r="E42" s="193" t="e">
        <f t="shared" ref="E42:AA42" si="27">IF(E27&lt;by,NA(),E30)</f>
        <v>#N/A</v>
      </c>
      <c r="F42" s="193" t="e">
        <f t="shared" si="27"/>
        <v>#N/A</v>
      </c>
      <c r="G42" s="193" t="e">
        <f t="shared" si="27"/>
        <v>#N/A</v>
      </c>
      <c r="H42" s="193" t="e">
        <f t="shared" si="27"/>
        <v>#N/A</v>
      </c>
      <c r="I42" s="193" t="e">
        <f t="shared" si="27"/>
        <v>#N/A</v>
      </c>
      <c r="J42" s="193" t="e">
        <f t="shared" si="27"/>
        <v>#N/A</v>
      </c>
      <c r="K42" s="193" t="e">
        <f t="shared" si="27"/>
        <v>#N/A</v>
      </c>
      <c r="L42" s="193" t="e">
        <f t="shared" si="27"/>
        <v>#N/A</v>
      </c>
      <c r="M42" s="193" t="e">
        <f t="shared" si="27"/>
        <v>#N/A</v>
      </c>
      <c r="N42" s="193" t="e">
        <f t="shared" si="27"/>
        <v>#N/A</v>
      </c>
      <c r="O42" s="193" t="e">
        <f t="shared" si="27"/>
        <v>#N/A</v>
      </c>
      <c r="P42" s="193" t="e">
        <f t="shared" si="27"/>
        <v>#N/A</v>
      </c>
      <c r="Q42" s="193" t="e">
        <f t="shared" si="27"/>
        <v>#N/A</v>
      </c>
      <c r="R42" s="193" t="e">
        <f t="shared" si="27"/>
        <v>#N/A</v>
      </c>
      <c r="S42" s="193" t="e">
        <f t="shared" si="27"/>
        <v>#N/A</v>
      </c>
      <c r="T42" s="193" t="e">
        <f t="shared" si="27"/>
        <v>#N/A</v>
      </c>
      <c r="U42" s="193" t="e">
        <f t="shared" si="27"/>
        <v>#N/A</v>
      </c>
      <c r="V42" s="193" t="e">
        <f t="shared" si="27"/>
        <v>#N/A</v>
      </c>
      <c r="W42" s="193" t="e">
        <f t="shared" si="27"/>
        <v>#N/A</v>
      </c>
      <c r="X42" s="193" t="e">
        <f t="shared" si="27"/>
        <v>#N/A</v>
      </c>
      <c r="Y42" s="193" t="e">
        <f t="shared" si="27"/>
        <v>#N/A</v>
      </c>
      <c r="Z42" s="193" t="e">
        <f t="shared" si="27"/>
        <v>#N/A</v>
      </c>
      <c r="AA42" s="193" t="e">
        <f t="shared" si="27"/>
        <v>#N/A</v>
      </c>
      <c r="AB42" s="100"/>
      <c r="AC42" s="100"/>
      <c r="AD42" s="100"/>
      <c r="AE42" s="100"/>
      <c r="AF42" s="100"/>
      <c r="AG42" s="100"/>
      <c r="AH42" s="100"/>
      <c r="AI42" s="100"/>
      <c r="AJ42" s="100"/>
      <c r="AK42" s="100"/>
      <c r="AL42" s="100"/>
      <c r="AM42" s="100"/>
      <c r="AN42" s="100"/>
      <c r="AO42" s="100"/>
      <c r="AP42" s="100"/>
      <c r="AQ42" s="100"/>
      <c r="AR42" s="100"/>
      <c r="AS42" s="100"/>
      <c r="AT42" s="100"/>
      <c r="AU42" s="100"/>
    </row>
    <row r="43" spans="1:47" ht="12.75" customHeight="1" x14ac:dyDescent="0.25">
      <c r="A43" s="100"/>
      <c r="B43" s="172" t="s">
        <v>371</v>
      </c>
      <c r="C43" s="100"/>
      <c r="D43" s="100"/>
      <c r="E43" s="193" t="e">
        <f t="shared" ref="E43:AA43" si="28">IF(E27=ty,E36,NA())</f>
        <v>#N/A</v>
      </c>
      <c r="F43" s="193" t="e">
        <f t="shared" si="28"/>
        <v>#N/A</v>
      </c>
      <c r="G43" s="193" t="e">
        <f t="shared" si="28"/>
        <v>#N/A</v>
      </c>
      <c r="H43" s="193" t="e">
        <f t="shared" si="28"/>
        <v>#N/A</v>
      </c>
      <c r="I43" s="193" t="e">
        <f t="shared" si="28"/>
        <v>#N/A</v>
      </c>
      <c r="J43" s="193" t="e">
        <f t="shared" si="28"/>
        <v>#N/A</v>
      </c>
      <c r="K43" s="193" t="e">
        <f t="shared" si="28"/>
        <v>#N/A</v>
      </c>
      <c r="L43" s="193" t="e">
        <f t="shared" si="28"/>
        <v>#N/A</v>
      </c>
      <c r="M43" s="193" t="e">
        <f t="shared" si="28"/>
        <v>#N/A</v>
      </c>
      <c r="N43" s="193" t="e">
        <f t="shared" si="28"/>
        <v>#N/A</v>
      </c>
      <c r="O43" s="193" t="e">
        <f t="shared" si="28"/>
        <v>#N/A</v>
      </c>
      <c r="P43" s="193" t="e">
        <f t="shared" si="28"/>
        <v>#N/A</v>
      </c>
      <c r="Q43" s="193" t="e">
        <f t="shared" si="28"/>
        <v>#N/A</v>
      </c>
      <c r="R43" s="193" t="e">
        <f t="shared" si="28"/>
        <v>#N/A</v>
      </c>
      <c r="S43" s="193" t="e">
        <f t="shared" si="28"/>
        <v>#N/A</v>
      </c>
      <c r="T43" s="193" t="e">
        <f t="shared" si="28"/>
        <v>#N/A</v>
      </c>
      <c r="U43" s="193" t="e">
        <f t="shared" si="28"/>
        <v>#N/A</v>
      </c>
      <c r="V43" s="193" t="e">
        <f t="shared" si="28"/>
        <v>#N/A</v>
      </c>
      <c r="W43" s="193" t="e">
        <f t="shared" si="28"/>
        <v>#N/A</v>
      </c>
      <c r="X43" s="193" t="e">
        <f t="shared" si="28"/>
        <v>#N/A</v>
      </c>
      <c r="Y43" s="193" t="e">
        <f t="shared" si="28"/>
        <v>#N/A</v>
      </c>
      <c r="Z43" s="193" t="e">
        <f t="shared" si="28"/>
        <v>#N/A</v>
      </c>
      <c r="AA43" s="193" t="e">
        <f t="shared" si="28"/>
        <v>#N/A</v>
      </c>
      <c r="AB43" s="100"/>
      <c r="AC43" s="100"/>
      <c r="AD43" s="100"/>
      <c r="AE43" s="100"/>
      <c r="AF43" s="100"/>
      <c r="AG43" s="100"/>
      <c r="AH43" s="100"/>
      <c r="AI43" s="100"/>
      <c r="AJ43" s="100"/>
      <c r="AK43" s="100"/>
      <c r="AL43" s="100"/>
      <c r="AM43" s="100"/>
      <c r="AN43" s="100"/>
      <c r="AO43" s="100"/>
      <c r="AP43" s="100"/>
      <c r="AQ43" s="100"/>
      <c r="AR43" s="100"/>
      <c r="AS43" s="100"/>
      <c r="AT43" s="100"/>
      <c r="AU43" s="100"/>
    </row>
    <row r="44" spans="1:47" ht="12.75" customHeight="1" x14ac:dyDescent="0.25">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row>
    <row r="45" spans="1:47" ht="12.75" customHeight="1" x14ac:dyDescent="0.25">
      <c r="A45" s="100"/>
      <c r="B45" s="180" t="str">
        <f>ship_type&amp;" "&amp;ship_size&amp;" | WTW Absolute emissions (1.5C)"</f>
        <v xml:space="preserve">  | WTW Absolute emissions (1.5C)</v>
      </c>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row>
    <row r="46" spans="1:47" ht="12.75" customHeight="1" x14ac:dyDescent="0.25">
      <c r="A46" s="100"/>
      <c r="B46" s="172" t="s">
        <v>106</v>
      </c>
      <c r="C46" s="100"/>
      <c r="D46" s="100"/>
      <c r="E46" s="140" t="e">
        <f t="shared" ref="E46:AA46" si="29">IF(E27&lt;by,NA(),E31)</f>
        <v>#N/A</v>
      </c>
      <c r="F46" s="140" t="e">
        <f t="shared" si="29"/>
        <v>#N/A</v>
      </c>
      <c r="G46" s="140" t="e">
        <f t="shared" si="29"/>
        <v>#N/A</v>
      </c>
      <c r="H46" s="140" t="e">
        <f t="shared" si="29"/>
        <v>#N/A</v>
      </c>
      <c r="I46" s="140" t="e">
        <f t="shared" si="29"/>
        <v>#N/A</v>
      </c>
      <c r="J46" s="140" t="e">
        <f t="shared" si="29"/>
        <v>#N/A</v>
      </c>
      <c r="K46" s="140" t="e">
        <f t="shared" si="29"/>
        <v>#N/A</v>
      </c>
      <c r="L46" s="140" t="e">
        <f t="shared" si="29"/>
        <v>#N/A</v>
      </c>
      <c r="M46" s="140" t="e">
        <f t="shared" si="29"/>
        <v>#N/A</v>
      </c>
      <c r="N46" s="140" t="e">
        <f t="shared" si="29"/>
        <v>#N/A</v>
      </c>
      <c r="O46" s="140" t="e">
        <f t="shared" si="29"/>
        <v>#N/A</v>
      </c>
      <c r="P46" s="140" t="e">
        <f t="shared" si="29"/>
        <v>#N/A</v>
      </c>
      <c r="Q46" s="140" t="e">
        <f t="shared" si="29"/>
        <v>#N/A</v>
      </c>
      <c r="R46" s="140" t="e">
        <f t="shared" si="29"/>
        <v>#N/A</v>
      </c>
      <c r="S46" s="140" t="e">
        <f t="shared" si="29"/>
        <v>#N/A</v>
      </c>
      <c r="T46" s="140" t="e">
        <f t="shared" si="29"/>
        <v>#N/A</v>
      </c>
      <c r="U46" s="140" t="e">
        <f t="shared" si="29"/>
        <v>#N/A</v>
      </c>
      <c r="V46" s="140" t="e">
        <f t="shared" si="29"/>
        <v>#N/A</v>
      </c>
      <c r="W46" s="140" t="e">
        <f t="shared" si="29"/>
        <v>#N/A</v>
      </c>
      <c r="X46" s="140" t="e">
        <f t="shared" si="29"/>
        <v>#N/A</v>
      </c>
      <c r="Y46" s="140" t="e">
        <f t="shared" si="29"/>
        <v>#N/A</v>
      </c>
      <c r="Z46" s="140" t="e">
        <f t="shared" si="29"/>
        <v>#N/A</v>
      </c>
      <c r="AA46" s="140" t="e">
        <f t="shared" si="29"/>
        <v>#N/A</v>
      </c>
      <c r="AB46" s="100"/>
      <c r="AC46" s="100"/>
      <c r="AD46" s="100"/>
      <c r="AE46" s="100"/>
      <c r="AF46" s="100"/>
      <c r="AG46" s="100"/>
      <c r="AH46" s="100"/>
      <c r="AI46" s="100"/>
      <c r="AJ46" s="100"/>
      <c r="AK46" s="100"/>
      <c r="AL46" s="100"/>
      <c r="AM46" s="100"/>
      <c r="AN46" s="100"/>
      <c r="AO46" s="100"/>
      <c r="AP46" s="100"/>
      <c r="AQ46" s="100"/>
      <c r="AR46" s="100"/>
      <c r="AS46" s="100"/>
      <c r="AT46" s="100"/>
      <c r="AU46" s="100"/>
    </row>
    <row r="47" spans="1:47" ht="12.75" customHeight="1" x14ac:dyDescent="0.25">
      <c r="A47" s="100"/>
      <c r="B47" s="172" t="s">
        <v>372</v>
      </c>
      <c r="C47" s="100"/>
      <c r="D47" s="100"/>
      <c r="E47" s="140" t="e">
        <f t="shared" ref="E47:AA47" si="30">IF(E27&lt;by,NA(),E28)</f>
        <v>#N/A</v>
      </c>
      <c r="F47" s="140" t="e">
        <f t="shared" si="30"/>
        <v>#N/A</v>
      </c>
      <c r="G47" s="140" t="e">
        <f t="shared" si="30"/>
        <v>#N/A</v>
      </c>
      <c r="H47" s="140" t="e">
        <f t="shared" si="30"/>
        <v>#N/A</v>
      </c>
      <c r="I47" s="140" t="e">
        <f t="shared" si="30"/>
        <v>#N/A</v>
      </c>
      <c r="J47" s="140" t="e">
        <f t="shared" si="30"/>
        <v>#N/A</v>
      </c>
      <c r="K47" s="140" t="e">
        <f t="shared" si="30"/>
        <v>#N/A</v>
      </c>
      <c r="L47" s="140" t="e">
        <f t="shared" si="30"/>
        <v>#N/A</v>
      </c>
      <c r="M47" s="140" t="e">
        <f t="shared" si="30"/>
        <v>#N/A</v>
      </c>
      <c r="N47" s="140" t="e">
        <f t="shared" si="30"/>
        <v>#N/A</v>
      </c>
      <c r="O47" s="140" t="e">
        <f t="shared" si="30"/>
        <v>#N/A</v>
      </c>
      <c r="P47" s="140" t="e">
        <f t="shared" si="30"/>
        <v>#N/A</v>
      </c>
      <c r="Q47" s="140" t="e">
        <f t="shared" si="30"/>
        <v>#N/A</v>
      </c>
      <c r="R47" s="140" t="e">
        <f t="shared" si="30"/>
        <v>#N/A</v>
      </c>
      <c r="S47" s="140" t="e">
        <f t="shared" si="30"/>
        <v>#N/A</v>
      </c>
      <c r="T47" s="140" t="e">
        <f t="shared" si="30"/>
        <v>#N/A</v>
      </c>
      <c r="U47" s="140" t="e">
        <f t="shared" si="30"/>
        <v>#N/A</v>
      </c>
      <c r="V47" s="140" t="e">
        <f t="shared" si="30"/>
        <v>#N/A</v>
      </c>
      <c r="W47" s="140" t="e">
        <f t="shared" si="30"/>
        <v>#N/A</v>
      </c>
      <c r="X47" s="140" t="e">
        <f t="shared" si="30"/>
        <v>#N/A</v>
      </c>
      <c r="Y47" s="140" t="e">
        <f t="shared" si="30"/>
        <v>#N/A</v>
      </c>
      <c r="Z47" s="140" t="e">
        <f t="shared" si="30"/>
        <v>#N/A</v>
      </c>
      <c r="AA47" s="140" t="e">
        <f t="shared" si="30"/>
        <v>#N/A</v>
      </c>
      <c r="AB47" s="100"/>
      <c r="AC47" s="100"/>
      <c r="AD47" s="100"/>
      <c r="AE47" s="100"/>
      <c r="AF47" s="100"/>
      <c r="AG47" s="100"/>
      <c r="AH47" s="100"/>
      <c r="AI47" s="100"/>
      <c r="AJ47" s="100"/>
      <c r="AK47" s="100"/>
      <c r="AL47" s="100"/>
      <c r="AM47" s="100"/>
      <c r="AN47" s="100"/>
      <c r="AO47" s="100"/>
      <c r="AP47" s="100"/>
      <c r="AQ47" s="100"/>
      <c r="AR47" s="100"/>
      <c r="AS47" s="100"/>
      <c r="AT47" s="100"/>
      <c r="AU47" s="100"/>
    </row>
    <row r="48" spans="1:47" ht="12.75" customHeight="1" x14ac:dyDescent="0.25">
      <c r="A48" s="100"/>
      <c r="B48" s="172" t="s">
        <v>373</v>
      </c>
      <c r="C48" s="100"/>
      <c r="D48" s="100"/>
      <c r="E48" s="100" t="e">
        <f t="shared" ref="E48:AA48" si="31">IF(E27=ty,E31,NA())</f>
        <v>#N/A</v>
      </c>
      <c r="F48" s="100" t="e">
        <f t="shared" si="31"/>
        <v>#N/A</v>
      </c>
      <c r="G48" s="100" t="e">
        <f t="shared" si="31"/>
        <v>#N/A</v>
      </c>
      <c r="H48" s="100" t="e">
        <f t="shared" si="31"/>
        <v>#N/A</v>
      </c>
      <c r="I48" s="100" t="e">
        <f t="shared" si="31"/>
        <v>#N/A</v>
      </c>
      <c r="J48" s="100" t="e">
        <f t="shared" si="31"/>
        <v>#N/A</v>
      </c>
      <c r="K48" s="100" t="e">
        <f t="shared" si="31"/>
        <v>#N/A</v>
      </c>
      <c r="L48" s="100" t="e">
        <f t="shared" si="31"/>
        <v>#N/A</v>
      </c>
      <c r="M48" s="100" t="e">
        <f t="shared" si="31"/>
        <v>#N/A</v>
      </c>
      <c r="N48" s="100" t="e">
        <f t="shared" si="31"/>
        <v>#N/A</v>
      </c>
      <c r="O48" s="100" t="e">
        <f t="shared" si="31"/>
        <v>#N/A</v>
      </c>
      <c r="P48" s="100" t="e">
        <f t="shared" si="31"/>
        <v>#N/A</v>
      </c>
      <c r="Q48" s="100" t="e">
        <f t="shared" si="31"/>
        <v>#N/A</v>
      </c>
      <c r="R48" s="100" t="e">
        <f t="shared" si="31"/>
        <v>#N/A</v>
      </c>
      <c r="S48" s="100" t="e">
        <f t="shared" si="31"/>
        <v>#N/A</v>
      </c>
      <c r="T48" s="100" t="e">
        <f t="shared" si="31"/>
        <v>#N/A</v>
      </c>
      <c r="U48" s="100" t="e">
        <f t="shared" si="31"/>
        <v>#N/A</v>
      </c>
      <c r="V48" s="193" t="e">
        <f t="shared" si="31"/>
        <v>#N/A</v>
      </c>
      <c r="W48" s="100" t="e">
        <f t="shared" si="31"/>
        <v>#N/A</v>
      </c>
      <c r="X48" s="100" t="e">
        <f t="shared" si="31"/>
        <v>#N/A</v>
      </c>
      <c r="Y48" s="100" t="e">
        <f t="shared" si="31"/>
        <v>#N/A</v>
      </c>
      <c r="Z48" s="100" t="e">
        <f t="shared" si="31"/>
        <v>#N/A</v>
      </c>
      <c r="AA48" s="100" t="e">
        <f t="shared" si="31"/>
        <v>#N/A</v>
      </c>
      <c r="AB48" s="100"/>
      <c r="AC48" s="100"/>
      <c r="AD48" s="100"/>
      <c r="AE48" s="100"/>
      <c r="AF48" s="100"/>
      <c r="AG48" s="100"/>
      <c r="AH48" s="100"/>
      <c r="AI48" s="100"/>
      <c r="AJ48" s="100"/>
      <c r="AK48" s="100"/>
      <c r="AL48" s="100"/>
      <c r="AM48" s="100"/>
      <c r="AN48" s="100"/>
      <c r="AO48" s="100"/>
      <c r="AP48" s="100"/>
      <c r="AQ48" s="100"/>
      <c r="AR48" s="100"/>
      <c r="AS48" s="100"/>
      <c r="AT48" s="100"/>
      <c r="AU48" s="100"/>
    </row>
    <row r="49" spans="1:47" ht="12.75" customHeight="1" x14ac:dyDescent="0.25">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row>
    <row r="50" spans="1:47" ht="12.75" customHeight="1" x14ac:dyDescent="0.25">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row>
    <row r="51" spans="1:47" ht="12.75" customHeight="1" x14ac:dyDescent="0.25">
      <c r="A51" s="100"/>
      <c r="B51" s="180" t="str">
        <f>ship_type&amp;" "&amp;ship_size&amp;" | WTW Carbon Intensity (WB2C)"</f>
        <v xml:space="preserve">  | WTW Carbon Intensity (WB2C)</v>
      </c>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row>
    <row r="52" spans="1:47" ht="12.75" customHeight="1" x14ac:dyDescent="0.25">
      <c r="A52" s="100"/>
      <c r="B52" s="172" t="s">
        <v>369</v>
      </c>
      <c r="C52" s="100"/>
      <c r="D52" s="100"/>
      <c r="E52" s="193" t="e">
        <f t="shared" ref="E52:AA52" si="32">IF(E15&lt;by,NA(),E24)</f>
        <v>#N/A</v>
      </c>
      <c r="F52" s="193" t="e">
        <f t="shared" si="32"/>
        <v>#N/A</v>
      </c>
      <c r="G52" s="193" t="e">
        <f t="shared" si="32"/>
        <v>#N/A</v>
      </c>
      <c r="H52" s="193" t="e">
        <f t="shared" si="32"/>
        <v>#N/A</v>
      </c>
      <c r="I52" s="193" t="e">
        <f t="shared" si="32"/>
        <v>#N/A</v>
      </c>
      <c r="J52" s="193" t="e">
        <f t="shared" si="32"/>
        <v>#N/A</v>
      </c>
      <c r="K52" s="193" t="e">
        <f t="shared" si="32"/>
        <v>#N/A</v>
      </c>
      <c r="L52" s="193" t="e">
        <f t="shared" si="32"/>
        <v>#N/A</v>
      </c>
      <c r="M52" s="193" t="e">
        <f t="shared" si="32"/>
        <v>#N/A</v>
      </c>
      <c r="N52" s="193" t="e">
        <f t="shared" si="32"/>
        <v>#N/A</v>
      </c>
      <c r="O52" s="193" t="e">
        <f t="shared" si="32"/>
        <v>#N/A</v>
      </c>
      <c r="P52" s="193" t="e">
        <f t="shared" si="32"/>
        <v>#N/A</v>
      </c>
      <c r="Q52" s="193" t="e">
        <f t="shared" si="32"/>
        <v>#N/A</v>
      </c>
      <c r="R52" s="193" t="e">
        <f t="shared" si="32"/>
        <v>#N/A</v>
      </c>
      <c r="S52" s="193" t="e">
        <f t="shared" si="32"/>
        <v>#N/A</v>
      </c>
      <c r="T52" s="193" t="e">
        <f t="shared" si="32"/>
        <v>#N/A</v>
      </c>
      <c r="U52" s="193" t="e">
        <f t="shared" si="32"/>
        <v>#N/A</v>
      </c>
      <c r="V52" s="193" t="e">
        <f t="shared" si="32"/>
        <v>#N/A</v>
      </c>
      <c r="W52" s="193" t="e">
        <f t="shared" si="32"/>
        <v>#N/A</v>
      </c>
      <c r="X52" s="193" t="e">
        <f t="shared" si="32"/>
        <v>#N/A</v>
      </c>
      <c r="Y52" s="193" t="e">
        <f t="shared" si="32"/>
        <v>#N/A</v>
      </c>
      <c r="Z52" s="193" t="e">
        <f t="shared" si="32"/>
        <v>#N/A</v>
      </c>
      <c r="AA52" s="193" t="e">
        <f t="shared" si="32"/>
        <v>#N/A</v>
      </c>
      <c r="AB52" s="100"/>
      <c r="AC52" s="100"/>
      <c r="AD52" s="100"/>
      <c r="AE52" s="100"/>
      <c r="AF52" s="100"/>
      <c r="AG52" s="100"/>
      <c r="AH52" s="100"/>
      <c r="AI52" s="100"/>
      <c r="AJ52" s="100"/>
      <c r="AK52" s="100"/>
      <c r="AL52" s="100"/>
      <c r="AM52" s="100"/>
      <c r="AN52" s="100"/>
      <c r="AO52" s="100"/>
      <c r="AP52" s="100"/>
      <c r="AQ52" s="100"/>
      <c r="AR52" s="100"/>
      <c r="AS52" s="100"/>
      <c r="AT52" s="100"/>
      <c r="AU52" s="100"/>
    </row>
    <row r="53" spans="1:47" ht="12.75" customHeight="1" x14ac:dyDescent="0.25">
      <c r="A53" s="100"/>
      <c r="B53" s="172" t="s">
        <v>370</v>
      </c>
      <c r="C53" s="87"/>
      <c r="D53" s="87"/>
      <c r="E53" s="193" t="e">
        <f t="shared" ref="E53:AA53" si="33">IF(E15&lt;by,NA(),E18)</f>
        <v>#N/A</v>
      </c>
      <c r="F53" s="193" t="e">
        <f t="shared" si="33"/>
        <v>#N/A</v>
      </c>
      <c r="G53" s="193" t="e">
        <f t="shared" si="33"/>
        <v>#N/A</v>
      </c>
      <c r="H53" s="193" t="e">
        <f t="shared" si="33"/>
        <v>#N/A</v>
      </c>
      <c r="I53" s="193" t="e">
        <f t="shared" si="33"/>
        <v>#N/A</v>
      </c>
      <c r="J53" s="193" t="e">
        <f t="shared" si="33"/>
        <v>#N/A</v>
      </c>
      <c r="K53" s="193" t="e">
        <f t="shared" si="33"/>
        <v>#N/A</v>
      </c>
      <c r="L53" s="193" t="e">
        <f t="shared" si="33"/>
        <v>#N/A</v>
      </c>
      <c r="M53" s="193" t="e">
        <f t="shared" si="33"/>
        <v>#N/A</v>
      </c>
      <c r="N53" s="193" t="e">
        <f t="shared" si="33"/>
        <v>#N/A</v>
      </c>
      <c r="O53" s="193" t="e">
        <f t="shared" si="33"/>
        <v>#N/A</v>
      </c>
      <c r="P53" s="193" t="e">
        <f t="shared" si="33"/>
        <v>#N/A</v>
      </c>
      <c r="Q53" s="193" t="e">
        <f t="shared" si="33"/>
        <v>#N/A</v>
      </c>
      <c r="R53" s="193" t="e">
        <f t="shared" si="33"/>
        <v>#N/A</v>
      </c>
      <c r="S53" s="193" t="e">
        <f t="shared" si="33"/>
        <v>#N/A</v>
      </c>
      <c r="T53" s="193" t="e">
        <f t="shared" si="33"/>
        <v>#N/A</v>
      </c>
      <c r="U53" s="193" t="e">
        <f t="shared" si="33"/>
        <v>#N/A</v>
      </c>
      <c r="V53" s="193" t="e">
        <f t="shared" si="33"/>
        <v>#N/A</v>
      </c>
      <c r="W53" s="193" t="e">
        <f t="shared" si="33"/>
        <v>#N/A</v>
      </c>
      <c r="X53" s="193" t="e">
        <f t="shared" si="33"/>
        <v>#N/A</v>
      </c>
      <c r="Y53" s="193" t="e">
        <f t="shared" si="33"/>
        <v>#N/A</v>
      </c>
      <c r="Z53" s="193" t="e">
        <f t="shared" si="33"/>
        <v>#N/A</v>
      </c>
      <c r="AA53" s="193" t="e">
        <f t="shared" si="33"/>
        <v>#N/A</v>
      </c>
      <c r="AB53" s="100"/>
      <c r="AC53" s="100"/>
      <c r="AD53" s="100"/>
      <c r="AE53" s="100"/>
      <c r="AF53" s="100"/>
      <c r="AG53" s="100"/>
      <c r="AH53" s="100"/>
      <c r="AI53" s="100"/>
      <c r="AJ53" s="100"/>
      <c r="AK53" s="100"/>
      <c r="AL53" s="100"/>
      <c r="AM53" s="100"/>
      <c r="AN53" s="100"/>
      <c r="AO53" s="100"/>
      <c r="AP53" s="100"/>
      <c r="AQ53" s="100"/>
      <c r="AR53" s="100"/>
      <c r="AS53" s="100"/>
      <c r="AT53" s="100"/>
      <c r="AU53" s="100"/>
    </row>
    <row r="54" spans="1:47" ht="12.75" customHeight="1" x14ac:dyDescent="0.25">
      <c r="A54" s="100"/>
      <c r="B54" s="172" t="s">
        <v>371</v>
      </c>
      <c r="C54" s="115"/>
      <c r="D54" s="87"/>
      <c r="E54" s="193" t="e">
        <f t="shared" ref="E54:AA54" si="34">IF(E15=ty,E24,NA())</f>
        <v>#N/A</v>
      </c>
      <c r="F54" s="193" t="e">
        <f t="shared" si="34"/>
        <v>#N/A</v>
      </c>
      <c r="G54" s="193" t="e">
        <f t="shared" si="34"/>
        <v>#N/A</v>
      </c>
      <c r="H54" s="193" t="e">
        <f t="shared" si="34"/>
        <v>#N/A</v>
      </c>
      <c r="I54" s="193" t="e">
        <f t="shared" si="34"/>
        <v>#N/A</v>
      </c>
      <c r="J54" s="193" t="e">
        <f t="shared" si="34"/>
        <v>#N/A</v>
      </c>
      <c r="K54" s="193" t="e">
        <f t="shared" si="34"/>
        <v>#N/A</v>
      </c>
      <c r="L54" s="193" t="e">
        <f t="shared" si="34"/>
        <v>#N/A</v>
      </c>
      <c r="M54" s="193" t="e">
        <f t="shared" si="34"/>
        <v>#N/A</v>
      </c>
      <c r="N54" s="193" t="e">
        <f t="shared" si="34"/>
        <v>#N/A</v>
      </c>
      <c r="O54" s="193" t="e">
        <f t="shared" si="34"/>
        <v>#N/A</v>
      </c>
      <c r="P54" s="193" t="e">
        <f t="shared" si="34"/>
        <v>#N/A</v>
      </c>
      <c r="Q54" s="193" t="e">
        <f t="shared" si="34"/>
        <v>#N/A</v>
      </c>
      <c r="R54" s="193" t="e">
        <f t="shared" si="34"/>
        <v>#N/A</v>
      </c>
      <c r="S54" s="193" t="e">
        <f t="shared" si="34"/>
        <v>#N/A</v>
      </c>
      <c r="T54" s="193" t="e">
        <f t="shared" si="34"/>
        <v>#N/A</v>
      </c>
      <c r="U54" s="193" t="e">
        <f t="shared" si="34"/>
        <v>#N/A</v>
      </c>
      <c r="V54" s="193" t="e">
        <f t="shared" si="34"/>
        <v>#N/A</v>
      </c>
      <c r="W54" s="193" t="e">
        <f t="shared" si="34"/>
        <v>#N/A</v>
      </c>
      <c r="X54" s="193" t="e">
        <f t="shared" si="34"/>
        <v>#N/A</v>
      </c>
      <c r="Y54" s="193" t="e">
        <f t="shared" si="34"/>
        <v>#N/A</v>
      </c>
      <c r="Z54" s="193" t="e">
        <f t="shared" si="34"/>
        <v>#N/A</v>
      </c>
      <c r="AA54" s="193" t="e">
        <f t="shared" si="34"/>
        <v>#N/A</v>
      </c>
      <c r="AB54" s="100"/>
      <c r="AC54" s="100"/>
      <c r="AD54" s="100"/>
      <c r="AE54" s="100"/>
      <c r="AF54" s="100"/>
      <c r="AG54" s="100"/>
      <c r="AH54" s="100"/>
      <c r="AI54" s="100"/>
      <c r="AJ54" s="100"/>
      <c r="AK54" s="100"/>
      <c r="AL54" s="100"/>
      <c r="AM54" s="100"/>
      <c r="AN54" s="100"/>
      <c r="AO54" s="100"/>
      <c r="AP54" s="100"/>
      <c r="AQ54" s="100"/>
      <c r="AR54" s="100"/>
      <c r="AS54" s="100"/>
      <c r="AT54" s="100"/>
      <c r="AU54" s="100"/>
    </row>
    <row r="55" spans="1:47" ht="12.75" customHeight="1" x14ac:dyDescent="0.25">
      <c r="A55" s="100"/>
      <c r="B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row>
    <row r="56" spans="1:47" ht="12.75" customHeight="1" x14ac:dyDescent="0.25">
      <c r="A56" s="100"/>
      <c r="B56" s="180" t="str">
        <f>ship_type&amp;" "&amp;ship_size&amp;" | WTW Absolute emissions (WB2C)"</f>
        <v xml:space="preserve">  | WTW Absolute emissions (WB2C)</v>
      </c>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row>
    <row r="57" spans="1:47" ht="12.75" customHeight="1" x14ac:dyDescent="0.25">
      <c r="A57" s="100"/>
      <c r="B57" s="172" t="s">
        <v>106</v>
      </c>
      <c r="E57" s="140" t="e">
        <f t="shared" ref="E57:AA57" si="35">IF(E15&lt;by,NA(),E19)</f>
        <v>#N/A</v>
      </c>
      <c r="F57" s="140" t="e">
        <f t="shared" si="35"/>
        <v>#N/A</v>
      </c>
      <c r="G57" s="140" t="e">
        <f t="shared" si="35"/>
        <v>#N/A</v>
      </c>
      <c r="H57" s="140" t="e">
        <f t="shared" si="35"/>
        <v>#N/A</v>
      </c>
      <c r="I57" s="140" t="e">
        <f t="shared" si="35"/>
        <v>#N/A</v>
      </c>
      <c r="J57" s="140" t="e">
        <f t="shared" si="35"/>
        <v>#N/A</v>
      </c>
      <c r="K57" s="140" t="e">
        <f t="shared" si="35"/>
        <v>#N/A</v>
      </c>
      <c r="L57" s="140" t="e">
        <f t="shared" si="35"/>
        <v>#N/A</v>
      </c>
      <c r="M57" s="140" t="e">
        <f t="shared" si="35"/>
        <v>#N/A</v>
      </c>
      <c r="N57" s="140" t="e">
        <f t="shared" si="35"/>
        <v>#N/A</v>
      </c>
      <c r="O57" s="140" t="e">
        <f t="shared" si="35"/>
        <v>#N/A</v>
      </c>
      <c r="P57" s="140" t="e">
        <f t="shared" si="35"/>
        <v>#N/A</v>
      </c>
      <c r="Q57" s="140" t="e">
        <f t="shared" si="35"/>
        <v>#N/A</v>
      </c>
      <c r="R57" s="140" t="e">
        <f t="shared" si="35"/>
        <v>#N/A</v>
      </c>
      <c r="S57" s="140" t="e">
        <f t="shared" si="35"/>
        <v>#N/A</v>
      </c>
      <c r="T57" s="140" t="e">
        <f t="shared" si="35"/>
        <v>#N/A</v>
      </c>
      <c r="U57" s="140" t="e">
        <f t="shared" si="35"/>
        <v>#N/A</v>
      </c>
      <c r="V57" s="140" t="e">
        <f t="shared" si="35"/>
        <v>#N/A</v>
      </c>
      <c r="W57" s="140" t="e">
        <f t="shared" si="35"/>
        <v>#N/A</v>
      </c>
      <c r="X57" s="140" t="e">
        <f t="shared" si="35"/>
        <v>#N/A</v>
      </c>
      <c r="Y57" s="140" t="e">
        <f t="shared" si="35"/>
        <v>#N/A</v>
      </c>
      <c r="Z57" s="140" t="e">
        <f t="shared" si="35"/>
        <v>#N/A</v>
      </c>
      <c r="AA57" s="140" t="e">
        <f t="shared" si="35"/>
        <v>#N/A</v>
      </c>
      <c r="AB57" s="100"/>
      <c r="AC57" s="100"/>
      <c r="AD57" s="100"/>
      <c r="AE57" s="100"/>
      <c r="AF57" s="100"/>
      <c r="AG57" s="100"/>
      <c r="AH57" s="100"/>
      <c r="AI57" s="100"/>
      <c r="AJ57" s="100"/>
      <c r="AK57" s="100"/>
      <c r="AL57" s="100"/>
      <c r="AM57" s="100"/>
      <c r="AN57" s="100"/>
      <c r="AO57" s="100"/>
      <c r="AP57" s="100"/>
      <c r="AQ57" s="100"/>
      <c r="AR57" s="100"/>
      <c r="AS57" s="100"/>
      <c r="AT57" s="100"/>
      <c r="AU57" s="100"/>
    </row>
    <row r="58" spans="1:47" ht="12.75" customHeight="1" x14ac:dyDescent="0.25">
      <c r="A58" s="100"/>
      <c r="B58" s="172" t="s">
        <v>372</v>
      </c>
      <c r="E58" s="140" t="e">
        <f t="shared" ref="E58:AA58" si="36">IF(E15&lt;by,NA(),E16)</f>
        <v>#N/A</v>
      </c>
      <c r="F58" s="140" t="e">
        <f t="shared" si="36"/>
        <v>#N/A</v>
      </c>
      <c r="G58" s="140" t="e">
        <f t="shared" si="36"/>
        <v>#N/A</v>
      </c>
      <c r="H58" s="140" t="e">
        <f t="shared" si="36"/>
        <v>#N/A</v>
      </c>
      <c r="I58" s="140" t="e">
        <f t="shared" si="36"/>
        <v>#N/A</v>
      </c>
      <c r="J58" s="140" t="e">
        <f t="shared" si="36"/>
        <v>#N/A</v>
      </c>
      <c r="K58" s="140" t="e">
        <f t="shared" si="36"/>
        <v>#N/A</v>
      </c>
      <c r="L58" s="140" t="e">
        <f t="shared" si="36"/>
        <v>#N/A</v>
      </c>
      <c r="M58" s="140" t="e">
        <f t="shared" si="36"/>
        <v>#N/A</v>
      </c>
      <c r="N58" s="140" t="e">
        <f t="shared" si="36"/>
        <v>#N/A</v>
      </c>
      <c r="O58" s="140" t="e">
        <f t="shared" si="36"/>
        <v>#N/A</v>
      </c>
      <c r="P58" s="140" t="e">
        <f t="shared" si="36"/>
        <v>#N/A</v>
      </c>
      <c r="Q58" s="140" t="e">
        <f t="shared" si="36"/>
        <v>#N/A</v>
      </c>
      <c r="R58" s="140" t="e">
        <f t="shared" si="36"/>
        <v>#N/A</v>
      </c>
      <c r="S58" s="140" t="e">
        <f t="shared" si="36"/>
        <v>#N/A</v>
      </c>
      <c r="T58" s="140" t="e">
        <f t="shared" si="36"/>
        <v>#N/A</v>
      </c>
      <c r="U58" s="140" t="e">
        <f t="shared" si="36"/>
        <v>#N/A</v>
      </c>
      <c r="V58" s="140" t="e">
        <f t="shared" si="36"/>
        <v>#N/A</v>
      </c>
      <c r="W58" s="140" t="e">
        <f t="shared" si="36"/>
        <v>#N/A</v>
      </c>
      <c r="X58" s="140" t="e">
        <f t="shared" si="36"/>
        <v>#N/A</v>
      </c>
      <c r="Y58" s="140" t="e">
        <f t="shared" si="36"/>
        <v>#N/A</v>
      </c>
      <c r="Z58" s="140" t="e">
        <f t="shared" si="36"/>
        <v>#N/A</v>
      </c>
      <c r="AA58" s="140" t="e">
        <f t="shared" si="36"/>
        <v>#N/A</v>
      </c>
      <c r="AB58" s="100"/>
      <c r="AC58" s="100"/>
      <c r="AD58" s="100"/>
      <c r="AE58" s="100"/>
      <c r="AF58" s="100"/>
      <c r="AG58" s="100"/>
      <c r="AH58" s="100"/>
      <c r="AI58" s="100"/>
      <c r="AJ58" s="100"/>
      <c r="AK58" s="100"/>
      <c r="AL58" s="100"/>
      <c r="AM58" s="100"/>
      <c r="AN58" s="100"/>
      <c r="AO58" s="100"/>
      <c r="AP58" s="100"/>
      <c r="AQ58" s="100"/>
      <c r="AR58" s="100"/>
      <c r="AS58" s="100"/>
      <c r="AT58" s="100"/>
      <c r="AU58" s="100"/>
    </row>
    <row r="59" spans="1:47" ht="12.75" customHeight="1" x14ac:dyDescent="0.25">
      <c r="A59" s="100"/>
      <c r="B59" s="172" t="s">
        <v>373</v>
      </c>
      <c r="E59" s="100" t="e">
        <f t="shared" ref="E59:AA59" si="37">IF(E15=ty,E19,NA())</f>
        <v>#N/A</v>
      </c>
      <c r="F59" s="100" t="e">
        <f t="shared" si="37"/>
        <v>#N/A</v>
      </c>
      <c r="G59" s="100" t="e">
        <f t="shared" si="37"/>
        <v>#N/A</v>
      </c>
      <c r="H59" s="100" t="e">
        <f t="shared" si="37"/>
        <v>#N/A</v>
      </c>
      <c r="I59" s="100" t="e">
        <f t="shared" si="37"/>
        <v>#N/A</v>
      </c>
      <c r="J59" s="100" t="e">
        <f t="shared" si="37"/>
        <v>#N/A</v>
      </c>
      <c r="K59" s="100" t="e">
        <f t="shared" si="37"/>
        <v>#N/A</v>
      </c>
      <c r="L59" s="100" t="e">
        <f t="shared" si="37"/>
        <v>#N/A</v>
      </c>
      <c r="M59" s="100" t="e">
        <f t="shared" si="37"/>
        <v>#N/A</v>
      </c>
      <c r="N59" s="100" t="e">
        <f t="shared" si="37"/>
        <v>#N/A</v>
      </c>
      <c r="O59" s="100" t="e">
        <f t="shared" si="37"/>
        <v>#N/A</v>
      </c>
      <c r="P59" s="100" t="e">
        <f t="shared" si="37"/>
        <v>#N/A</v>
      </c>
      <c r="Q59" s="100" t="e">
        <f t="shared" si="37"/>
        <v>#N/A</v>
      </c>
      <c r="R59" s="100" t="e">
        <f t="shared" si="37"/>
        <v>#N/A</v>
      </c>
      <c r="S59" s="100" t="e">
        <f t="shared" si="37"/>
        <v>#N/A</v>
      </c>
      <c r="T59" s="100" t="e">
        <f t="shared" si="37"/>
        <v>#N/A</v>
      </c>
      <c r="U59" s="100" t="e">
        <f t="shared" si="37"/>
        <v>#N/A</v>
      </c>
      <c r="V59" s="100" t="e">
        <f t="shared" si="37"/>
        <v>#N/A</v>
      </c>
      <c r="W59" s="100" t="e">
        <f t="shared" si="37"/>
        <v>#N/A</v>
      </c>
      <c r="X59" s="100" t="e">
        <f t="shared" si="37"/>
        <v>#N/A</v>
      </c>
      <c r="Y59" s="100" t="e">
        <f t="shared" si="37"/>
        <v>#N/A</v>
      </c>
      <c r="Z59" s="100" t="e">
        <f t="shared" si="37"/>
        <v>#N/A</v>
      </c>
      <c r="AA59" s="100" t="e">
        <f t="shared" si="37"/>
        <v>#N/A</v>
      </c>
      <c r="AB59" s="100"/>
      <c r="AC59" s="100"/>
      <c r="AD59" s="100"/>
      <c r="AE59" s="100"/>
      <c r="AF59" s="100"/>
      <c r="AG59" s="100"/>
      <c r="AH59" s="100"/>
      <c r="AI59" s="100"/>
      <c r="AJ59" s="100"/>
      <c r="AK59" s="100"/>
      <c r="AL59" s="100"/>
      <c r="AM59" s="100"/>
      <c r="AN59" s="100"/>
      <c r="AO59" s="100"/>
      <c r="AP59" s="100"/>
      <c r="AQ59" s="100"/>
      <c r="AR59" s="100"/>
      <c r="AS59" s="100"/>
      <c r="AT59" s="100"/>
      <c r="AU59" s="100"/>
    </row>
    <row r="60" spans="1:47" ht="12.75" customHeight="1" x14ac:dyDescent="0.25">
      <c r="A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row>
    <row r="61" spans="1:47" ht="12.75" customHeight="1" x14ac:dyDescent="0.25">
      <c r="A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row>
    <row r="62" spans="1:47" ht="12.75" customHeight="1" x14ac:dyDescent="0.25">
      <c r="A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row>
    <row r="63" spans="1:47" ht="12.75" customHeight="1" x14ac:dyDescent="0.25">
      <c r="A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row>
    <row r="64" spans="1:47" ht="12.75" customHeight="1" x14ac:dyDescent="0.25">
      <c r="A64" s="100"/>
      <c r="B64" s="100"/>
      <c r="C64" s="87"/>
      <c r="D64" s="87"/>
      <c r="E64" s="87"/>
      <c r="F64" s="87"/>
      <c r="G64" s="87"/>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row>
    <row r="65" spans="1:47" ht="12.75" customHeight="1" x14ac:dyDescent="0.25">
      <c r="A65" s="100"/>
      <c r="B65" s="100"/>
      <c r="C65" s="87"/>
      <c r="D65" s="87"/>
      <c r="E65" s="87"/>
      <c r="F65" s="87"/>
      <c r="G65" s="87"/>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row>
    <row r="66" spans="1:47" ht="12.75" customHeight="1" x14ac:dyDescent="0.25">
      <c r="A66" s="100"/>
      <c r="B66" s="100"/>
      <c r="C66" s="87"/>
      <c r="D66" s="87"/>
      <c r="E66" s="87"/>
      <c r="F66" s="87"/>
      <c r="G66" s="87"/>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row>
    <row r="67" spans="1:47" ht="12.75" customHeight="1" x14ac:dyDescent="0.25">
      <c r="A67" s="100"/>
      <c r="B67" s="100"/>
      <c r="C67" s="87"/>
      <c r="D67" s="87"/>
      <c r="E67" s="87"/>
      <c r="F67" s="87"/>
      <c r="G67" s="87"/>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row>
    <row r="68" spans="1:47" ht="12.75" customHeight="1" x14ac:dyDescent="0.25">
      <c r="A68" s="100"/>
      <c r="B68" s="100"/>
      <c r="C68" s="87"/>
      <c r="D68" s="87"/>
      <c r="E68" s="87"/>
      <c r="F68" s="87"/>
      <c r="G68" s="87"/>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row>
    <row r="69" spans="1:47" ht="12.75" customHeight="1" x14ac:dyDescent="0.25">
      <c r="A69" s="100"/>
      <c r="B69" s="100"/>
      <c r="C69" s="87"/>
      <c r="D69" s="87"/>
      <c r="E69" s="87"/>
      <c r="F69" s="87"/>
      <c r="G69" s="87"/>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row>
    <row r="70" spans="1:47" ht="12.75" customHeight="1" x14ac:dyDescent="0.25">
      <c r="A70" s="100"/>
      <c r="B70" s="100"/>
      <c r="C70" s="87"/>
      <c r="D70" s="87"/>
      <c r="E70" s="87"/>
      <c r="F70" s="87"/>
      <c r="G70" s="87"/>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row>
    <row r="71" spans="1:47" ht="12.75" customHeight="1" x14ac:dyDescent="0.25">
      <c r="A71" s="100"/>
      <c r="B71" s="100"/>
      <c r="C71" s="87"/>
      <c r="D71" s="87"/>
      <c r="E71" s="87"/>
      <c r="F71" s="87"/>
      <c r="G71" s="87"/>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row>
    <row r="72" spans="1:47" ht="12.75" customHeight="1" x14ac:dyDescent="0.25">
      <c r="A72" s="100"/>
      <c r="B72" s="100"/>
      <c r="C72" s="87"/>
      <c r="D72" s="87"/>
      <c r="E72" s="87"/>
      <c r="F72" s="87"/>
      <c r="G72" s="87"/>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row>
    <row r="73" spans="1:47" ht="12.75" customHeight="1" x14ac:dyDescent="0.25">
      <c r="A73" s="100"/>
      <c r="B73" s="100"/>
      <c r="C73" s="87"/>
      <c r="D73" s="87"/>
      <c r="E73" s="87"/>
      <c r="F73" s="87"/>
      <c r="G73" s="87"/>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row>
    <row r="74" spans="1:47" ht="12.75" customHeight="1" x14ac:dyDescent="0.25">
      <c r="A74" s="100"/>
      <c r="B74" s="100"/>
      <c r="C74" s="87"/>
      <c r="D74" s="87"/>
      <c r="E74" s="87"/>
      <c r="F74" s="87"/>
      <c r="G74" s="87"/>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row>
    <row r="75" spans="1:47" ht="12.75" customHeight="1" x14ac:dyDescent="0.25">
      <c r="A75" s="100"/>
      <c r="B75" s="100"/>
      <c r="C75" s="87"/>
      <c r="D75" s="87"/>
      <c r="E75" s="87"/>
      <c r="F75" s="87"/>
      <c r="G75" s="87"/>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row>
    <row r="76" spans="1:47" ht="12.75" customHeight="1" x14ac:dyDescent="0.25">
      <c r="A76" s="100"/>
      <c r="B76" s="100"/>
      <c r="C76" s="87"/>
      <c r="D76" s="87"/>
      <c r="E76" s="87"/>
      <c r="F76" s="87"/>
      <c r="G76" s="87"/>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row>
    <row r="77" spans="1:47" ht="12.75" customHeight="1" x14ac:dyDescent="0.25">
      <c r="A77" s="100"/>
      <c r="B77" s="100"/>
      <c r="C77" s="87"/>
      <c r="D77" s="87"/>
      <c r="E77" s="87"/>
      <c r="F77" s="87"/>
      <c r="G77" s="87"/>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row>
    <row r="78" spans="1:47" ht="12.75" customHeight="1" x14ac:dyDescent="0.25">
      <c r="A78" s="100"/>
      <c r="B78" s="100"/>
      <c r="C78" s="87"/>
      <c r="D78" s="87"/>
      <c r="E78" s="87"/>
      <c r="F78" s="87"/>
      <c r="G78" s="87"/>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row>
    <row r="79" spans="1:47" ht="12.75" customHeight="1" x14ac:dyDescent="0.25">
      <c r="A79" s="100"/>
      <c r="B79" s="100"/>
      <c r="C79" s="87"/>
      <c r="D79" s="87"/>
      <c r="E79" s="87"/>
      <c r="F79" s="87"/>
      <c r="G79" s="87"/>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row>
    <row r="80" spans="1:47" ht="12.75" customHeight="1" x14ac:dyDescent="0.25">
      <c r="A80" s="100"/>
      <c r="B80" s="100"/>
      <c r="C80" s="87"/>
      <c r="D80" s="87"/>
      <c r="E80" s="87"/>
      <c r="F80" s="87"/>
      <c r="G80" s="87"/>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row>
    <row r="81" spans="1:47" ht="12.75" customHeight="1" x14ac:dyDescent="0.25">
      <c r="A81" s="100"/>
      <c r="B81" s="100"/>
      <c r="C81" s="87"/>
      <c r="D81" s="87"/>
      <c r="E81" s="87"/>
      <c r="F81" s="87"/>
      <c r="G81" s="87"/>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row>
    <row r="82" spans="1:47" ht="12.75" customHeight="1" x14ac:dyDescent="0.25">
      <c r="A82" s="100"/>
      <c r="B82" s="100"/>
      <c r="C82" s="87"/>
      <c r="D82" s="87"/>
      <c r="E82" s="87"/>
      <c r="F82" s="87"/>
      <c r="G82" s="87"/>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row>
    <row r="83" spans="1:47" ht="12.75" customHeight="1" x14ac:dyDescent="0.25">
      <c r="A83" s="100"/>
      <c r="B83" s="100"/>
      <c r="C83" s="87"/>
      <c r="D83" s="87"/>
      <c r="E83" s="87"/>
      <c r="F83" s="87"/>
      <c r="G83" s="87"/>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row>
    <row r="84" spans="1:47" ht="12.75" customHeight="1" x14ac:dyDescent="0.25">
      <c r="A84" s="100"/>
      <c r="B84" s="100"/>
      <c r="C84" s="87"/>
      <c r="D84" s="87"/>
      <c r="E84" s="87"/>
      <c r="F84" s="87"/>
      <c r="G84" s="87"/>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row>
    <row r="85" spans="1:47" ht="12.75" customHeight="1" x14ac:dyDescent="0.25">
      <c r="A85" s="100"/>
      <c r="B85" s="100"/>
      <c r="C85" s="87"/>
      <c r="D85" s="87"/>
      <c r="E85" s="87"/>
      <c r="F85" s="87"/>
      <c r="G85" s="87"/>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row>
    <row r="86" spans="1:47" ht="12.75" customHeight="1" x14ac:dyDescent="0.25">
      <c r="A86" s="100"/>
      <c r="B86" s="100"/>
      <c r="C86" s="87"/>
      <c r="D86" s="87"/>
      <c r="E86" s="87"/>
      <c r="F86" s="87"/>
      <c r="G86" s="87"/>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row>
    <row r="87" spans="1:47" ht="12.75" customHeight="1" x14ac:dyDescent="0.25">
      <c r="A87" s="100"/>
      <c r="B87" s="100"/>
      <c r="C87" s="87"/>
      <c r="D87" s="87"/>
      <c r="E87" s="87"/>
      <c r="F87" s="87"/>
      <c r="G87" s="87"/>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row>
    <row r="88" spans="1:47" ht="12.75" customHeight="1" x14ac:dyDescent="0.25">
      <c r="A88" s="100"/>
      <c r="B88" s="100"/>
      <c r="C88" s="87"/>
      <c r="D88" s="87"/>
      <c r="E88" s="87"/>
      <c r="F88" s="87"/>
      <c r="G88" s="87"/>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row>
    <row r="89" spans="1:47" ht="12.75" customHeight="1" x14ac:dyDescent="0.25">
      <c r="A89" s="100"/>
      <c r="B89" s="100"/>
      <c r="C89" s="87"/>
      <c r="D89" s="87"/>
      <c r="E89" s="87"/>
      <c r="F89" s="87"/>
      <c r="G89" s="87"/>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row>
    <row r="90" spans="1:47" ht="12.75" customHeight="1" x14ac:dyDescent="0.25">
      <c r="A90" s="100"/>
      <c r="B90" s="100"/>
      <c r="C90" s="87"/>
      <c r="D90" s="87"/>
      <c r="E90" s="87"/>
      <c r="F90" s="87"/>
      <c r="G90" s="87"/>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row>
    <row r="91" spans="1:47" ht="12.75" customHeight="1" x14ac:dyDescent="0.25">
      <c r="A91" s="100"/>
      <c r="B91" s="100"/>
      <c r="C91" s="87"/>
      <c r="D91" s="87"/>
      <c r="E91" s="87"/>
      <c r="F91" s="87"/>
      <c r="G91" s="87"/>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row>
    <row r="92" spans="1:47" ht="12.75" customHeight="1" x14ac:dyDescent="0.25">
      <c r="A92" s="100"/>
      <c r="B92" s="100"/>
      <c r="C92" s="87"/>
      <c r="D92" s="87"/>
      <c r="E92" s="87"/>
      <c r="F92" s="87"/>
      <c r="G92" s="87"/>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row>
    <row r="93" spans="1:47" ht="12.75" customHeight="1" x14ac:dyDescent="0.25">
      <c r="A93" s="100"/>
      <c r="B93" s="100"/>
      <c r="C93" s="87"/>
      <c r="D93" s="87"/>
      <c r="E93" s="87"/>
      <c r="F93" s="87"/>
      <c r="G93" s="87"/>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row>
    <row r="94" spans="1:47" ht="12.75" customHeight="1" x14ac:dyDescent="0.25">
      <c r="A94" s="100"/>
      <c r="B94" s="100"/>
      <c r="C94" s="87"/>
      <c r="D94" s="87"/>
      <c r="E94" s="87"/>
      <c r="F94" s="87"/>
      <c r="G94" s="87"/>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row>
    <row r="95" spans="1:47" ht="12.75" customHeight="1" x14ac:dyDescent="0.25">
      <c r="A95" s="100"/>
      <c r="B95" s="100"/>
      <c r="C95" s="87"/>
      <c r="D95" s="87"/>
      <c r="E95" s="87"/>
      <c r="F95" s="87"/>
      <c r="G95" s="87"/>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row>
    <row r="96" spans="1:47" ht="12.75" customHeight="1" x14ac:dyDescent="0.25">
      <c r="A96" s="100"/>
      <c r="B96" s="100"/>
      <c r="C96" s="87"/>
      <c r="D96" s="87"/>
      <c r="E96" s="87"/>
      <c r="F96" s="87"/>
      <c r="G96" s="87"/>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row>
    <row r="97" spans="1:47" ht="12.75" customHeight="1" x14ac:dyDescent="0.25">
      <c r="A97" s="100"/>
      <c r="B97" s="100"/>
      <c r="C97" s="87"/>
      <c r="D97" s="87"/>
      <c r="E97" s="87"/>
      <c r="F97" s="87"/>
      <c r="G97" s="87"/>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row>
    <row r="98" spans="1:47" ht="12.75" customHeight="1" x14ac:dyDescent="0.25">
      <c r="A98" s="100"/>
      <c r="B98" s="100"/>
      <c r="C98" s="87"/>
      <c r="D98" s="87"/>
      <c r="E98" s="87"/>
      <c r="F98" s="87"/>
      <c r="G98" s="87"/>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row>
    <row r="99" spans="1:47" ht="12.75" customHeight="1" x14ac:dyDescent="0.25">
      <c r="A99" s="100"/>
      <c r="B99" s="100"/>
      <c r="C99" s="87"/>
      <c r="D99" s="87"/>
      <c r="E99" s="87"/>
      <c r="F99" s="87"/>
      <c r="G99" s="87"/>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row>
    <row r="100" spans="1:47" ht="12.75" customHeight="1" x14ac:dyDescent="0.25">
      <c r="A100" s="100"/>
      <c r="B100" s="100"/>
      <c r="C100" s="87"/>
      <c r="D100" s="87"/>
      <c r="E100" s="87"/>
      <c r="F100" s="87"/>
      <c r="G100" s="87"/>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row>
    <row r="101" spans="1:47" ht="12.75" customHeight="1" x14ac:dyDescent="0.25">
      <c r="A101" s="100"/>
      <c r="B101" s="100"/>
      <c r="C101" s="87"/>
      <c r="D101" s="87"/>
      <c r="E101" s="87"/>
      <c r="F101" s="87"/>
      <c r="G101" s="87"/>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row>
    <row r="102" spans="1:47" ht="12.75" customHeight="1" x14ac:dyDescent="0.25">
      <c r="A102" s="100"/>
      <c r="B102" s="100"/>
      <c r="C102" s="87"/>
      <c r="D102" s="87"/>
      <c r="E102" s="87"/>
      <c r="F102" s="87"/>
      <c r="G102" s="87"/>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row>
    <row r="103" spans="1:47" ht="12.75" customHeight="1" x14ac:dyDescent="0.25">
      <c r="A103" s="100"/>
      <c r="B103" s="100"/>
      <c r="C103" s="87"/>
      <c r="D103" s="87"/>
      <c r="E103" s="87"/>
      <c r="F103" s="87"/>
      <c r="G103" s="87"/>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row>
    <row r="104" spans="1:47" ht="12.75" customHeight="1" x14ac:dyDescent="0.25">
      <c r="A104" s="100"/>
      <c r="B104" s="100"/>
      <c r="C104" s="87"/>
      <c r="D104" s="87"/>
      <c r="E104" s="87"/>
      <c r="F104" s="87"/>
      <c r="G104" s="87"/>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row>
    <row r="105" spans="1:47" ht="12.75" customHeight="1" x14ac:dyDescent="0.25">
      <c r="A105" s="100"/>
      <c r="B105" s="100"/>
      <c r="C105" s="87"/>
      <c r="D105" s="87"/>
      <c r="E105" s="87"/>
      <c r="F105" s="87"/>
      <c r="G105" s="87"/>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row>
    <row r="106" spans="1:47" ht="12.75" customHeight="1" x14ac:dyDescent="0.25">
      <c r="A106" s="100"/>
      <c r="B106" s="100"/>
      <c r="C106" s="87"/>
      <c r="D106" s="87"/>
      <c r="E106" s="87"/>
      <c r="F106" s="87"/>
      <c r="G106" s="87"/>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row>
    <row r="107" spans="1:47" ht="12.75" customHeight="1" x14ac:dyDescent="0.25">
      <c r="A107" s="100"/>
      <c r="B107" s="100"/>
      <c r="C107" s="87"/>
      <c r="D107" s="87"/>
      <c r="E107" s="87"/>
      <c r="F107" s="87"/>
      <c r="G107" s="87"/>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row>
    <row r="108" spans="1:47" ht="12.75" customHeight="1" x14ac:dyDescent="0.25">
      <c r="A108" s="100"/>
      <c r="B108" s="100"/>
      <c r="C108" s="87"/>
      <c r="D108" s="87"/>
      <c r="E108" s="87"/>
      <c r="F108" s="87"/>
      <c r="G108" s="87"/>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row>
    <row r="109" spans="1:47" ht="12.75" customHeight="1" x14ac:dyDescent="0.25">
      <c r="A109" s="100"/>
      <c r="B109" s="100"/>
      <c r="C109" s="87"/>
      <c r="D109" s="87"/>
      <c r="E109" s="87"/>
      <c r="F109" s="87"/>
      <c r="G109" s="87"/>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row>
    <row r="110" spans="1:47" ht="12.75" customHeight="1" x14ac:dyDescent="0.25">
      <c r="A110" s="100"/>
      <c r="B110" s="100"/>
      <c r="C110" s="87"/>
      <c r="D110" s="87"/>
      <c r="E110" s="87"/>
      <c r="F110" s="87"/>
      <c r="G110" s="87"/>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row>
    <row r="111" spans="1:47" ht="12.75" customHeight="1" x14ac:dyDescent="0.25">
      <c r="A111" s="100"/>
      <c r="B111" s="100"/>
      <c r="C111" s="87"/>
      <c r="D111" s="87"/>
      <c r="E111" s="87"/>
      <c r="F111" s="87"/>
      <c r="G111" s="87"/>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row>
    <row r="112" spans="1:47" ht="12.75" customHeight="1" x14ac:dyDescent="0.25">
      <c r="A112" s="100"/>
      <c r="B112" s="100"/>
      <c r="C112" s="87"/>
      <c r="D112" s="87"/>
      <c r="E112" s="87"/>
      <c r="F112" s="87"/>
      <c r="G112" s="87"/>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row>
    <row r="113" spans="1:47" ht="12.75" customHeight="1" x14ac:dyDescent="0.25">
      <c r="A113" s="100"/>
      <c r="B113" s="100"/>
      <c r="C113" s="87"/>
      <c r="D113" s="87"/>
      <c r="E113" s="87"/>
      <c r="F113" s="87"/>
      <c r="G113" s="87"/>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row>
    <row r="114" spans="1:47" ht="12.75" customHeight="1" x14ac:dyDescent="0.25">
      <c r="A114" s="100"/>
      <c r="B114" s="100"/>
      <c r="C114" s="87"/>
      <c r="D114" s="87"/>
      <c r="E114" s="87"/>
      <c r="F114" s="87"/>
      <c r="G114" s="87"/>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row>
    <row r="115" spans="1:47" ht="12.75" customHeight="1" x14ac:dyDescent="0.25">
      <c r="A115" s="100"/>
      <c r="B115" s="100"/>
      <c r="C115" s="87"/>
      <c r="D115" s="87"/>
      <c r="E115" s="87"/>
      <c r="F115" s="87"/>
      <c r="G115" s="87"/>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row>
    <row r="116" spans="1:47" ht="12.75" customHeight="1" x14ac:dyDescent="0.25">
      <c r="A116" s="100"/>
      <c r="B116" s="100"/>
      <c r="C116" s="87"/>
      <c r="D116" s="87"/>
      <c r="E116" s="87"/>
      <c r="F116" s="87"/>
      <c r="G116" s="87"/>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row>
    <row r="117" spans="1:47" ht="12.75" customHeight="1" x14ac:dyDescent="0.25">
      <c r="A117" s="100"/>
      <c r="B117" s="100"/>
      <c r="C117" s="87"/>
      <c r="D117" s="87"/>
      <c r="E117" s="87"/>
      <c r="F117" s="87"/>
      <c r="G117" s="87"/>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row>
    <row r="118" spans="1:47" ht="12.75" customHeight="1" x14ac:dyDescent="0.25">
      <c r="A118" s="100"/>
      <c r="B118" s="100"/>
      <c r="C118" s="87"/>
      <c r="D118" s="87"/>
      <c r="E118" s="87"/>
      <c r="F118" s="87"/>
      <c r="G118" s="87"/>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row>
    <row r="119" spans="1:47" ht="12.75" customHeight="1" x14ac:dyDescent="0.25">
      <c r="A119" s="100"/>
      <c r="B119" s="100"/>
      <c r="C119" s="87"/>
      <c r="D119" s="87"/>
      <c r="E119" s="87"/>
      <c r="F119" s="87"/>
      <c r="G119" s="87"/>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row>
    <row r="120" spans="1:47" ht="12.75" customHeight="1" x14ac:dyDescent="0.25">
      <c r="A120" s="100"/>
      <c r="B120" s="100"/>
      <c r="C120" s="87"/>
      <c r="D120" s="87"/>
      <c r="E120" s="87"/>
      <c r="F120" s="87"/>
      <c r="G120" s="87"/>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row>
    <row r="121" spans="1:47" ht="12.75" customHeight="1" x14ac:dyDescent="0.25">
      <c r="A121" s="100"/>
      <c r="B121" s="100"/>
      <c r="C121" s="87"/>
      <c r="D121" s="87"/>
      <c r="E121" s="87"/>
      <c r="F121" s="87"/>
      <c r="G121" s="87"/>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row>
    <row r="122" spans="1:47" ht="12.75" customHeight="1" x14ac:dyDescent="0.25">
      <c r="A122" s="100"/>
      <c r="B122" s="100"/>
      <c r="C122" s="87"/>
      <c r="D122" s="87"/>
      <c r="E122" s="87"/>
      <c r="F122" s="87"/>
      <c r="G122" s="87"/>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row>
    <row r="123" spans="1:47" ht="12.75" customHeight="1" x14ac:dyDescent="0.25">
      <c r="A123" s="100"/>
      <c r="B123" s="100"/>
      <c r="C123" s="87"/>
      <c r="D123" s="87"/>
      <c r="E123" s="87"/>
      <c r="F123" s="87"/>
      <c r="G123" s="87"/>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row>
    <row r="124" spans="1:47" ht="12.75" customHeight="1" x14ac:dyDescent="0.25">
      <c r="A124" s="100"/>
      <c r="B124" s="100"/>
      <c r="C124" s="87"/>
      <c r="D124" s="87"/>
      <c r="E124" s="87"/>
      <c r="F124" s="87"/>
      <c r="G124" s="87"/>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row>
    <row r="125" spans="1:47" ht="12.75" customHeight="1" x14ac:dyDescent="0.25">
      <c r="A125" s="100"/>
      <c r="B125" s="100"/>
      <c r="C125" s="87"/>
      <c r="D125" s="87"/>
      <c r="E125" s="87"/>
      <c r="F125" s="87"/>
      <c r="G125" s="87"/>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row>
    <row r="126" spans="1:47" ht="12.75" customHeight="1" x14ac:dyDescent="0.25">
      <c r="A126" s="100"/>
      <c r="B126" s="100"/>
      <c r="C126" s="87"/>
      <c r="D126" s="87"/>
      <c r="E126" s="87"/>
      <c r="F126" s="87"/>
      <c r="G126" s="87"/>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row>
    <row r="127" spans="1:47" ht="12.75" customHeight="1" x14ac:dyDescent="0.25">
      <c r="A127" s="100"/>
      <c r="B127" s="100"/>
      <c r="C127" s="87"/>
      <c r="D127" s="87"/>
      <c r="E127" s="87"/>
      <c r="F127" s="87"/>
      <c r="G127" s="87"/>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row>
    <row r="128" spans="1:47" ht="12.75" customHeight="1" x14ac:dyDescent="0.25">
      <c r="A128" s="100"/>
      <c r="B128" s="100"/>
      <c r="C128" s="87"/>
      <c r="D128" s="87"/>
      <c r="E128" s="87"/>
      <c r="F128" s="87"/>
      <c r="G128" s="87"/>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row>
    <row r="129" spans="1:47" ht="12.75" customHeight="1" x14ac:dyDescent="0.25">
      <c r="A129" s="100"/>
      <c r="B129" s="100"/>
      <c r="C129" s="87"/>
      <c r="D129" s="87"/>
      <c r="E129" s="87"/>
      <c r="F129" s="87"/>
      <c r="G129" s="87"/>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row>
    <row r="130" spans="1:47" ht="12.75" customHeight="1" x14ac:dyDescent="0.25">
      <c r="A130" s="100"/>
      <c r="B130" s="100"/>
      <c r="C130" s="87"/>
      <c r="D130" s="87"/>
      <c r="E130" s="87"/>
      <c r="F130" s="87"/>
      <c r="G130" s="87"/>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row>
    <row r="131" spans="1:47" ht="12.75" customHeight="1" x14ac:dyDescent="0.25">
      <c r="A131" s="100"/>
      <c r="B131" s="100"/>
      <c r="C131" s="87"/>
      <c r="D131" s="87"/>
      <c r="E131" s="87"/>
      <c r="F131" s="87"/>
      <c r="G131" s="87"/>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row>
    <row r="132" spans="1:47" ht="12.75" customHeight="1" x14ac:dyDescent="0.25">
      <c r="A132" s="100"/>
      <c r="B132" s="100"/>
      <c r="C132" s="87"/>
      <c r="D132" s="87"/>
      <c r="E132" s="87"/>
      <c r="F132" s="87"/>
      <c r="G132" s="87"/>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row>
    <row r="133" spans="1:47" ht="12.75" customHeight="1" x14ac:dyDescent="0.25">
      <c r="A133" s="100"/>
      <c r="B133" s="100"/>
      <c r="C133" s="87"/>
      <c r="D133" s="87"/>
      <c r="E133" s="87"/>
      <c r="F133" s="87"/>
      <c r="G133" s="87"/>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row>
    <row r="134" spans="1:47" ht="12.75" customHeight="1" x14ac:dyDescent="0.25">
      <c r="A134" s="100"/>
      <c r="B134" s="100"/>
      <c r="C134" s="87"/>
      <c r="D134" s="87"/>
      <c r="E134" s="87"/>
      <c r="F134" s="87"/>
      <c r="G134" s="87"/>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row>
    <row r="135" spans="1:47" ht="12.75" customHeight="1" x14ac:dyDescent="0.25">
      <c r="A135" s="100"/>
      <c r="B135" s="100"/>
      <c r="C135" s="87"/>
      <c r="D135" s="87"/>
      <c r="E135" s="87"/>
      <c r="F135" s="87"/>
      <c r="G135" s="87"/>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row>
    <row r="136" spans="1:47" ht="12.75" customHeight="1" x14ac:dyDescent="0.25">
      <c r="A136" s="100"/>
      <c r="B136" s="100"/>
      <c r="C136" s="87"/>
      <c r="D136" s="87"/>
      <c r="E136" s="87"/>
      <c r="F136" s="87"/>
      <c r="G136" s="87"/>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row>
    <row r="137" spans="1:47" ht="12.75" customHeight="1" x14ac:dyDescent="0.25">
      <c r="A137" s="100"/>
      <c r="B137" s="100"/>
      <c r="C137" s="87"/>
      <c r="D137" s="87"/>
      <c r="E137" s="87"/>
      <c r="F137" s="87"/>
      <c r="G137" s="87"/>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row>
    <row r="138" spans="1:47" ht="12.75" customHeight="1" x14ac:dyDescent="0.25">
      <c r="A138" s="100"/>
      <c r="B138" s="100"/>
      <c r="C138" s="87"/>
      <c r="D138" s="87"/>
      <c r="E138" s="87"/>
      <c r="F138" s="87"/>
      <c r="G138" s="87"/>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row>
    <row r="139" spans="1:47" ht="12.75" customHeight="1" x14ac:dyDescent="0.25">
      <c r="A139" s="100"/>
      <c r="B139" s="100"/>
      <c r="C139" s="87"/>
      <c r="D139" s="87"/>
      <c r="E139" s="87"/>
      <c r="F139" s="87"/>
      <c r="G139" s="87"/>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row>
    <row r="140" spans="1:47" ht="12.75" customHeight="1" x14ac:dyDescent="0.25">
      <c r="A140" s="100"/>
      <c r="B140" s="100"/>
      <c r="C140" s="87"/>
      <c r="D140" s="87"/>
      <c r="E140" s="87"/>
      <c r="F140" s="87"/>
      <c r="G140" s="87"/>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row>
    <row r="141" spans="1:47" ht="12.75" customHeight="1" x14ac:dyDescent="0.25">
      <c r="A141" s="100"/>
      <c r="B141" s="100"/>
      <c r="C141" s="87"/>
      <c r="D141" s="87"/>
      <c r="E141" s="87"/>
      <c r="F141" s="87"/>
      <c r="G141" s="87"/>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row>
    <row r="142" spans="1:47" ht="12.75" customHeight="1" x14ac:dyDescent="0.25">
      <c r="A142" s="100"/>
      <c r="B142" s="100"/>
      <c r="C142" s="87"/>
      <c r="D142" s="87"/>
      <c r="E142" s="87"/>
      <c r="F142" s="87"/>
      <c r="G142" s="87"/>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row>
    <row r="143" spans="1:47" ht="12.75" customHeight="1" x14ac:dyDescent="0.25">
      <c r="A143" s="100"/>
      <c r="B143" s="100"/>
      <c r="C143" s="87"/>
      <c r="D143" s="87"/>
      <c r="E143" s="87"/>
      <c r="F143" s="87"/>
      <c r="G143" s="87"/>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row>
    <row r="144" spans="1:47" ht="12.75" customHeight="1" x14ac:dyDescent="0.25">
      <c r="A144" s="100"/>
      <c r="B144" s="100"/>
      <c r="C144" s="87"/>
      <c r="D144" s="87"/>
      <c r="E144" s="87"/>
      <c r="F144" s="87"/>
      <c r="G144" s="87"/>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row>
    <row r="145" spans="1:47" ht="12.75" customHeight="1" x14ac:dyDescent="0.25">
      <c r="A145" s="100"/>
      <c r="B145" s="100"/>
      <c r="C145" s="87"/>
      <c r="D145" s="87"/>
      <c r="E145" s="87"/>
      <c r="F145" s="87"/>
      <c r="G145" s="87"/>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row>
    <row r="146" spans="1:47" ht="12.75" customHeight="1" x14ac:dyDescent="0.25">
      <c r="A146" s="100"/>
      <c r="B146" s="100"/>
      <c r="C146" s="87"/>
      <c r="D146" s="87"/>
      <c r="E146" s="87"/>
      <c r="F146" s="87"/>
      <c r="G146" s="87"/>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row>
    <row r="147" spans="1:47" ht="12.75" customHeight="1" x14ac:dyDescent="0.25">
      <c r="A147" s="100"/>
      <c r="B147" s="100"/>
      <c r="C147" s="87"/>
      <c r="D147" s="87"/>
      <c r="E147" s="87"/>
      <c r="F147" s="87"/>
      <c r="G147" s="87"/>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row>
    <row r="148" spans="1:47" ht="12.75" customHeight="1" x14ac:dyDescent="0.25">
      <c r="A148" s="100"/>
      <c r="B148" s="100"/>
      <c r="C148" s="87"/>
      <c r="D148" s="87"/>
      <c r="E148" s="87"/>
      <c r="F148" s="87"/>
      <c r="G148" s="87"/>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row>
    <row r="149" spans="1:47" ht="12.75" customHeight="1" x14ac:dyDescent="0.25">
      <c r="A149" s="100"/>
      <c r="B149" s="100"/>
      <c r="C149" s="87"/>
      <c r="D149" s="87"/>
      <c r="E149" s="87"/>
      <c r="F149" s="87"/>
      <c r="G149" s="87"/>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row>
    <row r="150" spans="1:47" ht="12.75" customHeight="1" x14ac:dyDescent="0.25">
      <c r="A150" s="100"/>
      <c r="B150" s="100"/>
      <c r="C150" s="87"/>
      <c r="D150" s="87"/>
      <c r="E150" s="87"/>
      <c r="F150" s="87"/>
      <c r="G150" s="87"/>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row>
    <row r="151" spans="1:47" ht="12.75" customHeight="1" x14ac:dyDescent="0.25">
      <c r="A151" s="100"/>
      <c r="B151" s="100"/>
      <c r="C151" s="87"/>
      <c r="D151" s="87"/>
      <c r="E151" s="87"/>
      <c r="F151" s="87"/>
      <c r="G151" s="87"/>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row>
    <row r="152" spans="1:47" ht="12.75" customHeight="1" x14ac:dyDescent="0.25">
      <c r="A152" s="100"/>
      <c r="B152" s="100"/>
      <c r="C152" s="87"/>
      <c r="D152" s="87"/>
      <c r="E152" s="87"/>
      <c r="F152" s="87"/>
      <c r="G152" s="87"/>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row>
    <row r="153" spans="1:47" ht="12.75" customHeight="1" x14ac:dyDescent="0.25">
      <c r="A153" s="100"/>
      <c r="B153" s="100"/>
      <c r="C153" s="87"/>
      <c r="D153" s="87"/>
      <c r="E153" s="87"/>
      <c r="F153" s="87"/>
      <c r="G153" s="87"/>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row>
    <row r="154" spans="1:47" ht="12.75" customHeight="1" x14ac:dyDescent="0.25">
      <c r="A154" s="100"/>
      <c r="B154" s="100"/>
      <c r="C154" s="87"/>
      <c r="D154" s="87"/>
      <c r="E154" s="87"/>
      <c r="F154" s="87"/>
      <c r="G154" s="87"/>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row>
    <row r="155" spans="1:47" ht="12.75" customHeight="1" x14ac:dyDescent="0.25">
      <c r="A155" s="100"/>
      <c r="B155" s="100"/>
      <c r="C155" s="87"/>
      <c r="D155" s="87"/>
      <c r="E155" s="87"/>
      <c r="F155" s="87"/>
      <c r="G155" s="87"/>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row>
    <row r="156" spans="1:47" ht="12.75" customHeight="1" x14ac:dyDescent="0.25">
      <c r="A156" s="100"/>
      <c r="B156" s="100"/>
      <c r="C156" s="87"/>
      <c r="D156" s="87"/>
      <c r="E156" s="87"/>
      <c r="F156" s="87"/>
      <c r="G156" s="87"/>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row>
    <row r="157" spans="1:47" ht="12.75" customHeight="1" x14ac:dyDescent="0.25">
      <c r="A157" s="100"/>
      <c r="B157" s="100"/>
      <c r="C157" s="87"/>
      <c r="D157" s="87"/>
      <c r="E157" s="87"/>
      <c r="F157" s="87"/>
      <c r="G157" s="87"/>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row>
    <row r="158" spans="1:47" ht="12.75" customHeight="1" x14ac:dyDescent="0.25">
      <c r="A158" s="100"/>
      <c r="B158" s="100"/>
      <c r="C158" s="87"/>
      <c r="D158" s="87"/>
      <c r="E158" s="87"/>
      <c r="F158" s="87"/>
      <c r="G158" s="87"/>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row>
    <row r="159" spans="1:47" ht="12.75" customHeight="1" x14ac:dyDescent="0.25">
      <c r="A159" s="100"/>
      <c r="B159" s="100"/>
      <c r="C159" s="87"/>
      <c r="D159" s="87"/>
      <c r="E159" s="87"/>
      <c r="F159" s="87"/>
      <c r="G159" s="87"/>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row>
    <row r="160" spans="1:47" ht="12.75" customHeight="1" x14ac:dyDescent="0.25">
      <c r="A160" s="100"/>
      <c r="B160" s="100"/>
      <c r="C160" s="87"/>
      <c r="D160" s="87"/>
      <c r="E160" s="87"/>
      <c r="F160" s="87"/>
      <c r="G160" s="87"/>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row>
    <row r="161" spans="1:47" ht="12.75" customHeight="1" x14ac:dyDescent="0.25">
      <c r="A161" s="100"/>
      <c r="B161" s="100"/>
      <c r="C161" s="87"/>
      <c r="D161" s="87"/>
      <c r="E161" s="87"/>
      <c r="F161" s="87"/>
      <c r="G161" s="87"/>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row>
    <row r="162" spans="1:47" ht="12.75" customHeight="1" x14ac:dyDescent="0.25">
      <c r="A162" s="100"/>
      <c r="B162" s="100"/>
      <c r="C162" s="87"/>
      <c r="D162" s="87"/>
      <c r="E162" s="87"/>
      <c r="F162" s="87"/>
      <c r="G162" s="87"/>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row>
    <row r="163" spans="1:47" ht="12.75" customHeight="1" x14ac:dyDescent="0.25">
      <c r="A163" s="100"/>
      <c r="B163" s="100"/>
      <c r="C163" s="87"/>
      <c r="D163" s="87"/>
      <c r="E163" s="87"/>
      <c r="F163" s="87"/>
      <c r="G163" s="87"/>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row>
    <row r="164" spans="1:47" ht="12.75" customHeight="1" x14ac:dyDescent="0.25">
      <c r="A164" s="100"/>
      <c r="B164" s="100"/>
      <c r="C164" s="87"/>
      <c r="D164" s="87"/>
      <c r="E164" s="87"/>
      <c r="F164" s="87"/>
      <c r="G164" s="87"/>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row>
    <row r="165" spans="1:47" ht="12.75" customHeight="1" x14ac:dyDescent="0.25">
      <c r="A165" s="100"/>
      <c r="B165" s="100"/>
      <c r="C165" s="87"/>
      <c r="D165" s="87"/>
      <c r="E165" s="87"/>
      <c r="F165" s="87"/>
      <c r="G165" s="87"/>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row>
    <row r="166" spans="1:47" ht="12.75" customHeight="1" x14ac:dyDescent="0.25">
      <c r="A166" s="100"/>
      <c r="B166" s="100"/>
      <c r="C166" s="87"/>
      <c r="D166" s="87"/>
      <c r="E166" s="87"/>
      <c r="F166" s="87"/>
      <c r="G166" s="87"/>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row>
    <row r="167" spans="1:47" ht="12.75" customHeight="1" x14ac:dyDescent="0.25">
      <c r="A167" s="100"/>
      <c r="B167" s="100"/>
      <c r="C167" s="87"/>
      <c r="D167" s="87"/>
      <c r="E167" s="87"/>
      <c r="F167" s="87"/>
      <c r="G167" s="87"/>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row>
    <row r="168" spans="1:47" ht="12.75" customHeight="1" x14ac:dyDescent="0.25">
      <c r="A168" s="100"/>
      <c r="B168" s="100"/>
      <c r="C168" s="87"/>
      <c r="D168" s="87"/>
      <c r="E168" s="87"/>
      <c r="F168" s="87"/>
      <c r="G168" s="87"/>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row>
    <row r="169" spans="1:47" ht="12.75" customHeight="1" x14ac:dyDescent="0.25">
      <c r="A169" s="100"/>
      <c r="B169" s="100"/>
      <c r="C169" s="87"/>
      <c r="D169" s="87"/>
      <c r="E169" s="87"/>
      <c r="F169" s="87"/>
      <c r="G169" s="87"/>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row>
    <row r="170" spans="1:47" ht="12.75" customHeight="1" x14ac:dyDescent="0.25">
      <c r="A170" s="100"/>
      <c r="B170" s="100"/>
      <c r="C170" s="87"/>
      <c r="D170" s="87"/>
      <c r="E170" s="87"/>
      <c r="F170" s="87"/>
      <c r="G170" s="87"/>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row>
    <row r="171" spans="1:47" ht="12.75" customHeight="1" x14ac:dyDescent="0.25">
      <c r="A171" s="100"/>
      <c r="B171" s="100"/>
      <c r="C171" s="87"/>
      <c r="D171" s="87"/>
      <c r="E171" s="87"/>
      <c r="F171" s="87"/>
      <c r="G171" s="87"/>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row>
    <row r="172" spans="1:47" ht="12.75" customHeight="1" x14ac:dyDescent="0.25">
      <c r="A172" s="100"/>
      <c r="B172" s="100"/>
      <c r="C172" s="87"/>
      <c r="D172" s="87"/>
      <c r="E172" s="87"/>
      <c r="F172" s="87"/>
      <c r="G172" s="87"/>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row>
    <row r="173" spans="1:47" ht="12.75" customHeight="1" x14ac:dyDescent="0.25">
      <c r="A173" s="100"/>
      <c r="B173" s="100"/>
      <c r="C173" s="87"/>
      <c r="D173" s="87"/>
      <c r="E173" s="87"/>
      <c r="F173" s="87"/>
      <c r="G173" s="87"/>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row>
    <row r="174" spans="1:47" ht="12.75" customHeight="1" x14ac:dyDescent="0.25">
      <c r="A174" s="100"/>
      <c r="B174" s="100"/>
      <c r="C174" s="87"/>
      <c r="D174" s="87"/>
      <c r="E174" s="87"/>
      <c r="F174" s="87"/>
      <c r="G174" s="87"/>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row>
    <row r="175" spans="1:47" ht="12.75" customHeight="1" x14ac:dyDescent="0.25">
      <c r="A175" s="100"/>
      <c r="B175" s="100"/>
      <c r="C175" s="87"/>
      <c r="D175" s="87"/>
      <c r="E175" s="87"/>
      <c r="F175" s="87"/>
      <c r="G175" s="87"/>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row>
    <row r="176" spans="1:47" ht="12.75" customHeight="1" x14ac:dyDescent="0.25">
      <c r="A176" s="100"/>
      <c r="B176" s="100"/>
      <c r="C176" s="87"/>
      <c r="D176" s="87"/>
      <c r="E176" s="87"/>
      <c r="F176" s="87"/>
      <c r="G176" s="87"/>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row>
    <row r="177" spans="1:47" ht="12.75" customHeight="1" x14ac:dyDescent="0.25">
      <c r="A177" s="100"/>
      <c r="B177" s="100"/>
      <c r="C177" s="87"/>
      <c r="D177" s="87"/>
      <c r="E177" s="87"/>
      <c r="F177" s="87"/>
      <c r="G177" s="87"/>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row>
    <row r="178" spans="1:47" ht="12.75" customHeight="1" x14ac:dyDescent="0.25">
      <c r="A178" s="100"/>
      <c r="B178" s="100"/>
      <c r="C178" s="87"/>
      <c r="D178" s="87"/>
      <c r="E178" s="87"/>
      <c r="F178" s="87"/>
      <c r="G178" s="87"/>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row>
    <row r="179" spans="1:47" ht="12.75" customHeight="1" x14ac:dyDescent="0.25">
      <c r="A179" s="100"/>
      <c r="B179" s="100"/>
      <c r="C179" s="87"/>
      <c r="D179" s="87"/>
      <c r="E179" s="87"/>
      <c r="F179" s="87"/>
      <c r="G179" s="87"/>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row>
    <row r="180" spans="1:47" ht="12.75" customHeight="1" x14ac:dyDescent="0.25">
      <c r="A180" s="100"/>
      <c r="B180" s="100"/>
      <c r="C180" s="87"/>
      <c r="D180" s="87"/>
      <c r="E180" s="87"/>
      <c r="F180" s="87"/>
      <c r="G180" s="87"/>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row>
    <row r="181" spans="1:47" ht="12.75" customHeight="1" x14ac:dyDescent="0.25">
      <c r="A181" s="100"/>
      <c r="B181" s="100"/>
      <c r="C181" s="87"/>
      <c r="D181" s="87"/>
      <c r="E181" s="87"/>
      <c r="F181" s="87"/>
      <c r="G181" s="87"/>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row>
    <row r="182" spans="1:47" ht="12.75" customHeight="1" x14ac:dyDescent="0.25">
      <c r="A182" s="100"/>
      <c r="B182" s="100"/>
      <c r="C182" s="87"/>
      <c r="D182" s="87"/>
      <c r="E182" s="87"/>
      <c r="F182" s="87"/>
      <c r="G182" s="87"/>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row>
    <row r="183" spans="1:47" ht="12.75" customHeight="1" x14ac:dyDescent="0.25">
      <c r="A183" s="100"/>
      <c r="B183" s="100"/>
      <c r="C183" s="87"/>
      <c r="D183" s="87"/>
      <c r="E183" s="87"/>
      <c r="F183" s="87"/>
      <c r="G183" s="87"/>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row>
    <row r="184" spans="1:47" ht="12.75" customHeight="1" x14ac:dyDescent="0.25">
      <c r="A184" s="100"/>
      <c r="B184" s="100"/>
      <c r="C184" s="87"/>
      <c r="D184" s="87"/>
      <c r="E184" s="87"/>
      <c r="F184" s="87"/>
      <c r="G184" s="87"/>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row>
    <row r="185" spans="1:47" ht="12.75" customHeight="1" x14ac:dyDescent="0.25">
      <c r="A185" s="100"/>
      <c r="B185" s="100"/>
      <c r="C185" s="87"/>
      <c r="D185" s="87"/>
      <c r="E185" s="87"/>
      <c r="F185" s="87"/>
      <c r="G185" s="87"/>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row>
    <row r="186" spans="1:47" ht="12.75" customHeight="1" x14ac:dyDescent="0.25">
      <c r="A186" s="100"/>
      <c r="B186" s="100"/>
      <c r="C186" s="87"/>
      <c r="D186" s="87"/>
      <c r="E186" s="87"/>
      <c r="F186" s="87"/>
      <c r="G186" s="87"/>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row>
    <row r="187" spans="1:47" ht="12.75" customHeight="1" x14ac:dyDescent="0.25">
      <c r="A187" s="100"/>
      <c r="B187" s="100"/>
      <c r="C187" s="87"/>
      <c r="D187" s="87"/>
      <c r="E187" s="87"/>
      <c r="F187" s="87"/>
      <c r="G187" s="87"/>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row>
    <row r="188" spans="1:47" ht="12.75" customHeight="1" x14ac:dyDescent="0.25">
      <c r="A188" s="100"/>
      <c r="B188" s="100"/>
      <c r="C188" s="87"/>
      <c r="D188" s="87"/>
      <c r="E188" s="87"/>
      <c r="F188" s="87"/>
      <c r="G188" s="87"/>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row>
    <row r="189" spans="1:47" ht="12.75" customHeight="1" x14ac:dyDescent="0.25">
      <c r="A189" s="100"/>
      <c r="B189" s="100"/>
      <c r="C189" s="87"/>
      <c r="D189" s="87"/>
      <c r="E189" s="87"/>
      <c r="F189" s="87"/>
      <c r="G189" s="87"/>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row>
    <row r="190" spans="1:47" ht="12.75" customHeight="1" x14ac:dyDescent="0.25">
      <c r="A190" s="100"/>
      <c r="B190" s="100"/>
      <c r="C190" s="87"/>
      <c r="D190" s="87"/>
      <c r="E190" s="87"/>
      <c r="F190" s="87"/>
      <c r="G190" s="87"/>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row>
    <row r="191" spans="1:47" ht="12.75" customHeight="1" x14ac:dyDescent="0.25">
      <c r="A191" s="100"/>
      <c r="B191" s="100"/>
      <c r="C191" s="87"/>
      <c r="D191" s="87"/>
      <c r="E191" s="87"/>
      <c r="F191" s="87"/>
      <c r="G191" s="87"/>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row>
    <row r="192" spans="1:47" ht="12.75" customHeight="1" x14ac:dyDescent="0.25">
      <c r="A192" s="100"/>
      <c r="B192" s="100"/>
      <c r="C192" s="87"/>
      <c r="D192" s="87"/>
      <c r="E192" s="87"/>
      <c r="F192" s="87"/>
      <c r="G192" s="87"/>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row>
    <row r="193" spans="1:47" ht="12.75" customHeight="1" x14ac:dyDescent="0.25">
      <c r="A193" s="100"/>
      <c r="B193" s="100"/>
      <c r="C193" s="87"/>
      <c r="D193" s="87"/>
      <c r="E193" s="87"/>
      <c r="F193" s="87"/>
      <c r="G193" s="87"/>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row>
    <row r="194" spans="1:47" ht="12.75" customHeight="1" x14ac:dyDescent="0.25">
      <c r="A194" s="100"/>
      <c r="B194" s="100"/>
      <c r="C194" s="87"/>
      <c r="D194" s="87"/>
      <c r="E194" s="87"/>
      <c r="F194" s="87"/>
      <c r="G194" s="87"/>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row>
    <row r="195" spans="1:47" ht="12.75" customHeight="1" x14ac:dyDescent="0.25">
      <c r="A195" s="100"/>
      <c r="B195" s="100"/>
      <c r="C195" s="87"/>
      <c r="D195" s="87"/>
      <c r="E195" s="87"/>
      <c r="F195" s="87"/>
      <c r="G195" s="87"/>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row>
    <row r="196" spans="1:47" ht="12.75" customHeight="1" x14ac:dyDescent="0.25">
      <c r="A196" s="100"/>
      <c r="B196" s="100"/>
      <c r="C196" s="87"/>
      <c r="D196" s="87"/>
      <c r="E196" s="87"/>
      <c r="F196" s="87"/>
      <c r="G196" s="87"/>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row>
    <row r="197" spans="1:47" ht="12.75" customHeight="1" x14ac:dyDescent="0.25">
      <c r="A197" s="100"/>
      <c r="B197" s="100"/>
      <c r="C197" s="87"/>
      <c r="D197" s="87"/>
      <c r="E197" s="87"/>
      <c r="F197" s="87"/>
      <c r="G197" s="87"/>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row>
    <row r="198" spans="1:47" ht="12.75" customHeight="1" x14ac:dyDescent="0.25">
      <c r="A198" s="100"/>
      <c r="B198" s="100"/>
      <c r="C198" s="87"/>
      <c r="D198" s="87"/>
      <c r="E198" s="87"/>
      <c r="F198" s="87"/>
      <c r="G198" s="87"/>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row>
    <row r="199" spans="1:47" ht="12.75" customHeight="1" x14ac:dyDescent="0.25">
      <c r="A199" s="100"/>
      <c r="B199" s="100"/>
      <c r="C199" s="87"/>
      <c r="D199" s="87"/>
      <c r="E199" s="87"/>
      <c r="F199" s="87"/>
      <c r="G199" s="87"/>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row>
    <row r="200" spans="1:47" ht="12.75" customHeight="1" x14ac:dyDescent="0.25">
      <c r="A200" s="100"/>
      <c r="B200" s="100"/>
      <c r="C200" s="87"/>
      <c r="D200" s="87"/>
      <c r="E200" s="87"/>
      <c r="F200" s="87"/>
      <c r="G200" s="87"/>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row>
    <row r="201" spans="1:47" ht="12.75" customHeight="1" x14ac:dyDescent="0.25">
      <c r="A201" s="100"/>
      <c r="B201" s="100"/>
      <c r="C201" s="87"/>
      <c r="D201" s="87"/>
      <c r="E201" s="87"/>
      <c r="F201" s="87"/>
      <c r="G201" s="87"/>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row>
    <row r="202" spans="1:47" ht="12.75" customHeight="1" x14ac:dyDescent="0.25">
      <c r="A202" s="100"/>
      <c r="B202" s="100"/>
      <c r="C202" s="87"/>
      <c r="D202" s="87"/>
      <c r="E202" s="87"/>
      <c r="F202" s="87"/>
      <c r="G202" s="87"/>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row>
    <row r="203" spans="1:47" ht="12.75" customHeight="1" x14ac:dyDescent="0.25">
      <c r="A203" s="100"/>
      <c r="B203" s="100"/>
      <c r="C203" s="87"/>
      <c r="D203" s="87"/>
      <c r="E203" s="87"/>
      <c r="F203" s="87"/>
      <c r="G203" s="87"/>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row>
    <row r="204" spans="1:47" ht="12.75" customHeight="1" x14ac:dyDescent="0.25">
      <c r="A204" s="100"/>
      <c r="B204" s="100"/>
      <c r="C204" s="87"/>
      <c r="D204" s="87"/>
      <c r="E204" s="87"/>
      <c r="F204" s="87"/>
      <c r="G204" s="87"/>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row>
    <row r="205" spans="1:47" ht="12.75" customHeight="1" x14ac:dyDescent="0.25">
      <c r="A205" s="100"/>
      <c r="B205" s="100"/>
      <c r="C205" s="87"/>
      <c r="D205" s="87"/>
      <c r="E205" s="87"/>
      <c r="F205" s="87"/>
      <c r="G205" s="87"/>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row>
    <row r="206" spans="1:47" ht="12.75" customHeight="1" x14ac:dyDescent="0.25">
      <c r="A206" s="100"/>
      <c r="B206" s="100"/>
      <c r="C206" s="87"/>
      <c r="D206" s="87"/>
      <c r="E206" s="87"/>
      <c r="F206" s="87"/>
      <c r="G206" s="87"/>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row>
    <row r="207" spans="1:47" ht="12.75" customHeight="1" x14ac:dyDescent="0.25">
      <c r="A207" s="100"/>
      <c r="B207" s="100"/>
      <c r="C207" s="87"/>
      <c r="D207" s="87"/>
      <c r="E207" s="87"/>
      <c r="F207" s="87"/>
      <c r="G207" s="87"/>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row>
    <row r="208" spans="1:47" ht="12.75" customHeight="1" x14ac:dyDescent="0.25">
      <c r="A208" s="100"/>
      <c r="B208" s="100"/>
      <c r="C208" s="87"/>
      <c r="D208" s="87"/>
      <c r="E208" s="87"/>
      <c r="F208" s="87"/>
      <c r="G208" s="87"/>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row>
    <row r="209" spans="1:47" ht="12.75" customHeight="1" x14ac:dyDescent="0.25">
      <c r="A209" s="100"/>
      <c r="B209" s="100"/>
      <c r="C209" s="87"/>
      <c r="D209" s="87"/>
      <c r="E209" s="87"/>
      <c r="F209" s="87"/>
      <c r="G209" s="87"/>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row>
    <row r="210" spans="1:47" ht="12.75" customHeight="1" x14ac:dyDescent="0.25">
      <c r="A210" s="100"/>
      <c r="B210" s="100"/>
      <c r="C210" s="87"/>
      <c r="D210" s="87"/>
      <c r="E210" s="87"/>
      <c r="F210" s="87"/>
      <c r="G210" s="87"/>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row>
    <row r="211" spans="1:47" ht="12.75" customHeight="1" x14ac:dyDescent="0.25">
      <c r="A211" s="100"/>
      <c r="B211" s="100"/>
      <c r="C211" s="87"/>
      <c r="D211" s="87"/>
      <c r="E211" s="87"/>
      <c r="F211" s="87"/>
      <c r="G211" s="87"/>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row>
    <row r="212" spans="1:47" ht="12.75" customHeight="1" x14ac:dyDescent="0.25">
      <c r="A212" s="100"/>
      <c r="B212" s="100"/>
      <c r="C212" s="87"/>
      <c r="D212" s="87"/>
      <c r="E212" s="87"/>
      <c r="F212" s="87"/>
      <c r="G212" s="87"/>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row>
    <row r="213" spans="1:47" ht="12.75" customHeight="1" x14ac:dyDescent="0.25">
      <c r="A213" s="100"/>
      <c r="B213" s="100"/>
      <c r="C213" s="87"/>
      <c r="D213" s="87"/>
      <c r="E213" s="87"/>
      <c r="F213" s="87"/>
      <c r="G213" s="87"/>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row>
    <row r="214" spans="1:47" ht="12.75" customHeight="1" x14ac:dyDescent="0.25">
      <c r="A214" s="100"/>
      <c r="B214" s="100"/>
      <c r="C214" s="87"/>
      <c r="D214" s="87"/>
      <c r="E214" s="87"/>
      <c r="F214" s="87"/>
      <c r="G214" s="87"/>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row>
    <row r="215" spans="1:47" ht="12.75" customHeight="1" x14ac:dyDescent="0.25">
      <c r="A215" s="100"/>
      <c r="B215" s="100"/>
      <c r="C215" s="87"/>
      <c r="D215" s="87"/>
      <c r="E215" s="87"/>
      <c r="F215" s="87"/>
      <c r="G215" s="87"/>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row>
    <row r="216" spans="1:47" ht="12.75" customHeight="1" x14ac:dyDescent="0.25">
      <c r="A216" s="100"/>
      <c r="B216" s="100"/>
      <c r="C216" s="87"/>
      <c r="D216" s="87"/>
      <c r="E216" s="87"/>
      <c r="F216" s="87"/>
      <c r="G216" s="87"/>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row>
    <row r="217" spans="1:47" ht="12.75" customHeight="1" x14ac:dyDescent="0.25">
      <c r="A217" s="100"/>
      <c r="B217" s="100"/>
      <c r="C217" s="87"/>
      <c r="D217" s="87"/>
      <c r="E217" s="87"/>
      <c r="F217" s="87"/>
      <c r="G217" s="87"/>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row>
    <row r="218" spans="1:47" ht="12.75" customHeight="1" x14ac:dyDescent="0.25">
      <c r="A218" s="100"/>
      <c r="B218" s="100"/>
      <c r="C218" s="87"/>
      <c r="D218" s="87"/>
      <c r="E218" s="87"/>
      <c r="F218" s="87"/>
      <c r="G218" s="87"/>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row>
    <row r="219" spans="1:47" ht="12.75" customHeight="1" x14ac:dyDescent="0.25">
      <c r="A219" s="100"/>
      <c r="B219" s="100"/>
      <c r="C219" s="87"/>
      <c r="D219" s="87"/>
      <c r="E219" s="87"/>
      <c r="F219" s="87"/>
      <c r="G219" s="87"/>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row>
    <row r="220" spans="1:47" ht="12.75" customHeight="1" x14ac:dyDescent="0.25">
      <c r="A220" s="100"/>
      <c r="B220" s="100"/>
      <c r="C220" s="87"/>
      <c r="D220" s="87"/>
      <c r="E220" s="87"/>
      <c r="F220" s="87"/>
      <c r="G220" s="87"/>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row>
    <row r="221" spans="1:47" ht="12.75" customHeight="1" x14ac:dyDescent="0.25">
      <c r="A221" s="100"/>
      <c r="B221" s="100"/>
      <c r="C221" s="87"/>
      <c r="D221" s="87"/>
      <c r="E221" s="87"/>
      <c r="F221" s="87"/>
      <c r="G221" s="87"/>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row>
    <row r="222" spans="1:47" ht="12.75" customHeight="1" x14ac:dyDescent="0.25">
      <c r="A222" s="100"/>
      <c r="B222" s="100"/>
      <c r="C222" s="87"/>
      <c r="D222" s="87"/>
      <c r="E222" s="87"/>
      <c r="F222" s="87"/>
      <c r="G222" s="87"/>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row>
    <row r="223" spans="1:47" ht="12.75" customHeight="1" x14ac:dyDescent="0.25">
      <c r="A223" s="100"/>
      <c r="B223" s="100"/>
      <c r="C223" s="87"/>
      <c r="D223" s="87"/>
      <c r="E223" s="87"/>
      <c r="F223" s="87"/>
      <c r="G223" s="87"/>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row>
    <row r="224" spans="1:47" ht="12.75" customHeight="1" x14ac:dyDescent="0.25">
      <c r="A224" s="100"/>
      <c r="B224" s="100"/>
      <c r="C224" s="87"/>
      <c r="D224" s="87"/>
      <c r="E224" s="87"/>
      <c r="F224" s="87"/>
      <c r="G224" s="87"/>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row>
    <row r="225" spans="1:47" ht="12.75" customHeight="1" x14ac:dyDescent="0.25">
      <c r="A225" s="100"/>
      <c r="B225" s="100"/>
      <c r="C225" s="87"/>
      <c r="D225" s="87"/>
      <c r="E225" s="87"/>
      <c r="F225" s="87"/>
      <c r="G225" s="87"/>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row>
    <row r="226" spans="1:47" ht="12.75" customHeight="1" x14ac:dyDescent="0.25">
      <c r="A226" s="100"/>
      <c r="B226" s="100"/>
      <c r="C226" s="87"/>
      <c r="D226" s="87"/>
      <c r="E226" s="87"/>
      <c r="F226" s="87"/>
      <c r="G226" s="87"/>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row>
    <row r="227" spans="1:47" ht="12.75" customHeight="1" x14ac:dyDescent="0.25">
      <c r="A227" s="100"/>
      <c r="B227" s="100"/>
      <c r="C227" s="87"/>
      <c r="D227" s="87"/>
      <c r="E227" s="87"/>
      <c r="F227" s="87"/>
      <c r="G227" s="87"/>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row>
    <row r="228" spans="1:47" ht="12.75" customHeight="1" x14ac:dyDescent="0.25">
      <c r="A228" s="100"/>
      <c r="B228" s="100"/>
      <c r="C228" s="87"/>
      <c r="D228" s="87"/>
      <c r="E228" s="87"/>
      <c r="F228" s="87"/>
      <c r="G228" s="87"/>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row>
    <row r="229" spans="1:47" ht="12.75" customHeight="1" x14ac:dyDescent="0.25">
      <c r="A229" s="100"/>
      <c r="B229" s="100"/>
      <c r="C229" s="87"/>
      <c r="D229" s="87"/>
      <c r="E229" s="87"/>
      <c r="F229" s="87"/>
      <c r="G229" s="87"/>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row>
    <row r="230" spans="1:47" ht="12.75" customHeight="1" x14ac:dyDescent="0.25">
      <c r="A230" s="100"/>
      <c r="B230" s="100"/>
      <c r="C230" s="87"/>
      <c r="D230" s="87"/>
      <c r="E230" s="87"/>
      <c r="F230" s="87"/>
      <c r="G230" s="87"/>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row>
    <row r="231" spans="1:47" ht="12.75" customHeight="1" x14ac:dyDescent="0.25">
      <c r="A231" s="100"/>
      <c r="B231" s="100"/>
      <c r="C231" s="87"/>
      <c r="D231" s="87"/>
      <c r="E231" s="87"/>
      <c r="F231" s="87"/>
      <c r="G231" s="87"/>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row>
    <row r="232" spans="1:47" ht="12.75" customHeight="1" x14ac:dyDescent="0.25">
      <c r="A232" s="100"/>
      <c r="B232" s="100"/>
      <c r="C232" s="87"/>
      <c r="D232" s="87"/>
      <c r="E232" s="87"/>
      <c r="F232" s="87"/>
      <c r="G232" s="87"/>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row>
    <row r="233" spans="1:47" ht="12.75" customHeight="1" x14ac:dyDescent="0.25">
      <c r="A233" s="100"/>
      <c r="B233" s="100"/>
      <c r="C233" s="87"/>
      <c r="D233" s="87"/>
      <c r="E233" s="87"/>
      <c r="F233" s="87"/>
      <c r="G233" s="87"/>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row>
    <row r="234" spans="1:47" ht="12.75" customHeight="1" x14ac:dyDescent="0.25">
      <c r="A234" s="100"/>
      <c r="B234" s="100"/>
      <c r="C234" s="87"/>
      <c r="D234" s="87"/>
      <c r="E234" s="87"/>
      <c r="F234" s="87"/>
      <c r="G234" s="87"/>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row>
    <row r="235" spans="1:47" ht="12.75" customHeight="1" x14ac:dyDescent="0.25">
      <c r="A235" s="100"/>
      <c r="B235" s="100"/>
      <c r="C235" s="87"/>
      <c r="D235" s="87"/>
      <c r="E235" s="87"/>
      <c r="F235" s="87"/>
      <c r="G235" s="87"/>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row>
    <row r="236" spans="1:47" ht="12.75" customHeight="1" x14ac:dyDescent="0.25">
      <c r="A236" s="100"/>
      <c r="B236" s="100"/>
      <c r="C236" s="87"/>
      <c r="D236" s="87"/>
      <c r="E236" s="87"/>
      <c r="F236" s="87"/>
      <c r="G236" s="87"/>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row>
    <row r="237" spans="1:47" ht="12.75" customHeight="1" x14ac:dyDescent="0.25">
      <c r="A237" s="100"/>
      <c r="B237" s="100"/>
      <c r="C237" s="87"/>
      <c r="D237" s="87"/>
      <c r="E237" s="87"/>
      <c r="F237" s="87"/>
      <c r="G237" s="87"/>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row>
    <row r="238" spans="1:47" ht="12.75" customHeight="1" x14ac:dyDescent="0.25">
      <c r="A238" s="100"/>
      <c r="B238" s="100"/>
      <c r="C238" s="87"/>
      <c r="D238" s="87"/>
      <c r="E238" s="87"/>
      <c r="F238" s="87"/>
      <c r="G238" s="87"/>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row>
    <row r="239" spans="1:47" ht="12.75" customHeight="1" x14ac:dyDescent="0.25">
      <c r="A239" s="100"/>
      <c r="B239" s="100"/>
      <c r="C239" s="87"/>
      <c r="D239" s="87"/>
      <c r="E239" s="87"/>
      <c r="F239" s="87"/>
      <c r="G239" s="87"/>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row>
    <row r="240" spans="1:47" ht="12.75" customHeight="1" x14ac:dyDescent="0.25">
      <c r="A240" s="100"/>
      <c r="B240" s="100"/>
      <c r="C240" s="87"/>
      <c r="D240" s="87"/>
      <c r="E240" s="87"/>
      <c r="F240" s="87"/>
      <c r="G240" s="87"/>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row>
    <row r="241" spans="1:47" ht="12.75" customHeight="1" x14ac:dyDescent="0.25">
      <c r="A241" s="100"/>
      <c r="B241" s="100"/>
      <c r="C241" s="87"/>
      <c r="D241" s="87"/>
      <c r="E241" s="87"/>
      <c r="F241" s="87"/>
      <c r="G241" s="87"/>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row>
    <row r="242" spans="1:47" ht="12.75" customHeight="1" x14ac:dyDescent="0.25">
      <c r="A242" s="100"/>
      <c r="B242" s="100"/>
      <c r="C242" s="87"/>
      <c r="D242" s="87"/>
      <c r="E242" s="87"/>
      <c r="F242" s="87"/>
      <c r="G242" s="87"/>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row>
    <row r="243" spans="1:47" ht="12.75" customHeight="1" x14ac:dyDescent="0.25">
      <c r="A243" s="100"/>
      <c r="B243" s="100"/>
      <c r="C243" s="87"/>
      <c r="D243" s="87"/>
      <c r="E243" s="87"/>
      <c r="F243" s="87"/>
      <c r="G243" s="87"/>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row>
    <row r="244" spans="1:47" ht="12.75" customHeight="1" x14ac:dyDescent="0.25">
      <c r="A244" s="100"/>
      <c r="B244" s="100"/>
      <c r="C244" s="87"/>
      <c r="D244" s="87"/>
      <c r="E244" s="87"/>
      <c r="F244" s="87"/>
      <c r="G244" s="87"/>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row>
    <row r="245" spans="1:47" ht="12.75" customHeight="1" x14ac:dyDescent="0.25">
      <c r="A245" s="100"/>
      <c r="B245" s="100"/>
      <c r="C245" s="87"/>
      <c r="D245" s="87"/>
      <c r="E245" s="87"/>
      <c r="F245" s="87"/>
      <c r="G245" s="87"/>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row>
    <row r="246" spans="1:47" ht="12.75" customHeight="1" x14ac:dyDescent="0.25">
      <c r="A246" s="100"/>
      <c r="B246" s="100"/>
      <c r="C246" s="87"/>
      <c r="D246" s="87"/>
      <c r="E246" s="87"/>
      <c r="F246" s="87"/>
      <c r="G246" s="87"/>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row>
    <row r="247" spans="1:47" ht="12.75" customHeight="1" x14ac:dyDescent="0.25">
      <c r="A247" s="100"/>
      <c r="B247" s="100"/>
      <c r="C247" s="87"/>
      <c r="D247" s="87"/>
      <c r="E247" s="87"/>
      <c r="F247" s="87"/>
      <c r="G247" s="87"/>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row>
    <row r="248" spans="1:47" ht="12.75" customHeight="1" x14ac:dyDescent="0.25">
      <c r="A248" s="100"/>
      <c r="B248" s="100"/>
      <c r="C248" s="87"/>
      <c r="D248" s="87"/>
      <c r="E248" s="87"/>
      <c r="F248" s="87"/>
      <c r="G248" s="87"/>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row>
    <row r="249" spans="1:47" ht="12.75" customHeight="1" x14ac:dyDescent="0.25">
      <c r="A249" s="100"/>
      <c r="B249" s="100"/>
      <c r="C249" s="87"/>
      <c r="D249" s="87"/>
      <c r="E249" s="87"/>
      <c r="F249" s="87"/>
      <c r="G249" s="87"/>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row>
    <row r="250" spans="1:47" ht="12.75" customHeight="1" x14ac:dyDescent="0.25">
      <c r="A250" s="100"/>
      <c r="B250" s="100"/>
      <c r="C250" s="87"/>
      <c r="D250" s="87"/>
      <c r="E250" s="87"/>
      <c r="F250" s="87"/>
      <c r="G250" s="87"/>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row>
    <row r="251" spans="1:47" ht="12.75" customHeight="1" x14ac:dyDescent="0.25">
      <c r="A251" s="100"/>
      <c r="B251" s="100"/>
      <c r="C251" s="87"/>
      <c r="D251" s="87"/>
      <c r="E251" s="87"/>
      <c r="F251" s="87"/>
      <c r="G251" s="87"/>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row>
    <row r="252" spans="1:47" ht="12.75" customHeight="1" x14ac:dyDescent="0.25">
      <c r="A252" s="100"/>
      <c r="B252" s="100"/>
      <c r="C252" s="87"/>
      <c r="D252" s="87"/>
      <c r="E252" s="87"/>
      <c r="F252" s="87"/>
      <c r="G252" s="87"/>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row>
    <row r="253" spans="1:47" ht="12.75" customHeight="1" x14ac:dyDescent="0.25">
      <c r="A253" s="100"/>
      <c r="B253" s="100"/>
      <c r="C253" s="87"/>
      <c r="D253" s="87"/>
      <c r="E253" s="87"/>
      <c r="F253" s="87"/>
      <c r="G253" s="87"/>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row>
    <row r="254" spans="1:47" ht="12.75" customHeight="1" x14ac:dyDescent="0.25">
      <c r="A254" s="100"/>
      <c r="B254" s="100"/>
      <c r="C254" s="87"/>
      <c r="D254" s="87"/>
      <c r="E254" s="87"/>
      <c r="F254" s="87"/>
      <c r="G254" s="87"/>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row>
    <row r="255" spans="1:47" ht="12.75" customHeight="1" x14ac:dyDescent="0.25">
      <c r="A255" s="100"/>
      <c r="B255" s="100"/>
      <c r="C255" s="87"/>
      <c r="D255" s="87"/>
      <c r="E255" s="87"/>
      <c r="F255" s="87"/>
      <c r="G255" s="87"/>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row>
    <row r="256" spans="1:47" ht="12.75" customHeight="1" x14ac:dyDescent="0.25">
      <c r="A256" s="100"/>
      <c r="B256" s="100"/>
      <c r="C256" s="87"/>
      <c r="D256" s="87"/>
      <c r="E256" s="87"/>
      <c r="F256" s="87"/>
      <c r="G256" s="87"/>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row>
    <row r="257" spans="1:47" ht="12.75" customHeight="1" x14ac:dyDescent="0.25">
      <c r="A257" s="100"/>
      <c r="B257" s="100"/>
      <c r="C257" s="87"/>
      <c r="D257" s="87"/>
      <c r="E257" s="87"/>
      <c r="F257" s="87"/>
      <c r="G257" s="87"/>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row>
    <row r="258" spans="1:47" ht="12.75" customHeight="1" x14ac:dyDescent="0.25">
      <c r="A258" s="100"/>
      <c r="B258" s="100"/>
      <c r="C258" s="87"/>
      <c r="D258" s="87"/>
      <c r="E258" s="87"/>
      <c r="F258" s="87"/>
      <c r="G258" s="87"/>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row>
    <row r="259" spans="1:47" ht="12.75" customHeight="1" x14ac:dyDescent="0.25">
      <c r="A259" s="100"/>
      <c r="B259" s="100"/>
      <c r="C259" s="87"/>
      <c r="D259" s="87"/>
      <c r="E259" s="87"/>
      <c r="F259" s="87"/>
      <c r="G259" s="87"/>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row>
    <row r="260" spans="1:47" ht="12.75" customHeight="1" x14ac:dyDescent="0.25">
      <c r="A260" s="100"/>
      <c r="B260" s="100"/>
      <c r="C260" s="87"/>
      <c r="D260" s="87"/>
      <c r="E260" s="87"/>
      <c r="F260" s="87"/>
      <c r="G260" s="87"/>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row>
    <row r="261" spans="1:47" ht="12.75" customHeight="1" x14ac:dyDescent="0.25">
      <c r="A261" s="100"/>
      <c r="B261" s="100"/>
      <c r="C261" s="87"/>
      <c r="D261" s="87"/>
      <c r="E261" s="87"/>
      <c r="F261" s="87"/>
      <c r="G261" s="87"/>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row>
    <row r="262" spans="1:47" ht="12.75" customHeight="1" x14ac:dyDescent="0.25">
      <c r="A262" s="100"/>
      <c r="B262" s="100"/>
      <c r="C262" s="87"/>
      <c r="D262" s="87"/>
      <c r="E262" s="87"/>
      <c r="F262" s="87"/>
      <c r="G262" s="87"/>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row>
    <row r="263" spans="1:47" ht="12.75" customHeight="1" x14ac:dyDescent="0.25">
      <c r="A263" s="100"/>
      <c r="B263" s="100"/>
      <c r="C263" s="87"/>
      <c r="D263" s="87"/>
      <c r="E263" s="87"/>
      <c r="F263" s="87"/>
      <c r="G263" s="87"/>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row>
    <row r="264" spans="1:47" ht="12.75" customHeight="1" x14ac:dyDescent="0.25">
      <c r="A264" s="100"/>
      <c r="B264" s="100"/>
      <c r="C264" s="87"/>
      <c r="D264" s="87"/>
      <c r="E264" s="87"/>
      <c r="F264" s="87"/>
      <c r="G264" s="87"/>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row>
    <row r="265" spans="1:47" ht="12.75" customHeight="1" x14ac:dyDescent="0.25">
      <c r="A265" s="100"/>
      <c r="B265" s="100"/>
      <c r="C265" s="87"/>
      <c r="D265" s="87"/>
      <c r="E265" s="87"/>
      <c r="F265" s="87"/>
      <c r="G265" s="87"/>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row>
    <row r="266" spans="1:47" ht="12.75" customHeight="1" x14ac:dyDescent="0.25">
      <c r="A266" s="100"/>
      <c r="B266" s="100"/>
      <c r="C266" s="87"/>
      <c r="D266" s="87"/>
      <c r="E266" s="87"/>
      <c r="F266" s="87"/>
      <c r="G266" s="87"/>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row>
    <row r="267" spans="1:47" ht="12.75" customHeight="1" x14ac:dyDescent="0.25">
      <c r="A267" s="100"/>
      <c r="B267" s="100"/>
      <c r="C267" s="87"/>
      <c r="D267" s="87"/>
      <c r="E267" s="87"/>
      <c r="F267" s="87"/>
      <c r="G267" s="87"/>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row>
    <row r="268" spans="1:47" ht="12.75" customHeight="1" x14ac:dyDescent="0.25">
      <c r="A268" s="100"/>
      <c r="B268" s="100"/>
      <c r="C268" s="87"/>
      <c r="D268" s="87"/>
      <c r="E268" s="87"/>
      <c r="F268" s="87"/>
      <c r="G268" s="87"/>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row>
    <row r="269" spans="1:47" ht="12.75" customHeight="1" x14ac:dyDescent="0.25">
      <c r="A269" s="100"/>
      <c r="B269" s="100"/>
      <c r="C269" s="87"/>
      <c r="D269" s="87"/>
      <c r="E269" s="87"/>
      <c r="F269" s="87"/>
      <c r="G269" s="87"/>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row>
    <row r="270" spans="1:47" ht="12.75" customHeight="1" x14ac:dyDescent="0.25">
      <c r="A270" s="100"/>
      <c r="B270" s="100"/>
      <c r="C270" s="87"/>
      <c r="D270" s="87"/>
      <c r="E270" s="87"/>
      <c r="F270" s="87"/>
      <c r="G270" s="87"/>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row>
    <row r="271" spans="1:47" ht="12.75" customHeight="1" x14ac:dyDescent="0.25">
      <c r="A271" s="100"/>
      <c r="B271" s="100"/>
      <c r="C271" s="87"/>
      <c r="D271" s="87"/>
      <c r="E271" s="87"/>
      <c r="F271" s="87"/>
      <c r="G271" s="87"/>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row>
    <row r="272" spans="1:47" ht="12.75" customHeight="1" x14ac:dyDescent="0.25">
      <c r="A272" s="100"/>
      <c r="B272" s="100"/>
      <c r="C272" s="87"/>
      <c r="D272" s="87"/>
      <c r="E272" s="87"/>
      <c r="F272" s="87"/>
      <c r="G272" s="87"/>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row>
    <row r="273" spans="1:47" ht="12.75" customHeight="1" x14ac:dyDescent="0.25">
      <c r="A273" s="100"/>
      <c r="B273" s="100"/>
      <c r="C273" s="87"/>
      <c r="D273" s="87"/>
      <c r="E273" s="87"/>
      <c r="F273" s="87"/>
      <c r="G273" s="87"/>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row>
    <row r="274" spans="1:47" ht="12.75" customHeight="1" x14ac:dyDescent="0.25">
      <c r="A274" s="100"/>
      <c r="B274" s="100"/>
      <c r="C274" s="87"/>
      <c r="D274" s="87"/>
      <c r="E274" s="87"/>
      <c r="F274" s="87"/>
      <c r="G274" s="87"/>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row>
    <row r="275" spans="1:47" ht="12.75" customHeight="1" x14ac:dyDescent="0.25">
      <c r="A275" s="100"/>
      <c r="B275" s="100"/>
      <c r="C275" s="87"/>
      <c r="D275" s="87"/>
      <c r="E275" s="87"/>
      <c r="F275" s="87"/>
      <c r="G275" s="87"/>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row>
    <row r="276" spans="1:47" ht="12.75" customHeight="1" x14ac:dyDescent="0.25">
      <c r="A276" s="100"/>
      <c r="B276" s="100"/>
      <c r="C276" s="87"/>
      <c r="D276" s="87"/>
      <c r="E276" s="87"/>
      <c r="F276" s="87"/>
      <c r="G276" s="87"/>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row>
    <row r="277" spans="1:47" ht="12.75" customHeight="1" x14ac:dyDescent="0.25">
      <c r="A277" s="100"/>
      <c r="B277" s="100"/>
      <c r="C277" s="87"/>
      <c r="D277" s="87"/>
      <c r="E277" s="87"/>
      <c r="F277" s="87"/>
      <c r="G277" s="87"/>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row>
    <row r="278" spans="1:47" ht="12.75" customHeight="1" x14ac:dyDescent="0.25">
      <c r="A278" s="100"/>
      <c r="B278" s="100"/>
      <c r="C278" s="87"/>
      <c r="D278" s="87"/>
      <c r="E278" s="87"/>
      <c r="F278" s="87"/>
      <c r="G278" s="87"/>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row>
    <row r="279" spans="1:47" ht="12.75" customHeight="1" x14ac:dyDescent="0.25">
      <c r="A279" s="100"/>
      <c r="B279" s="100"/>
      <c r="C279" s="87"/>
      <c r="D279" s="87"/>
      <c r="E279" s="87"/>
      <c r="F279" s="87"/>
      <c r="G279" s="87"/>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row>
    <row r="280" spans="1:47" ht="12.75" customHeight="1" x14ac:dyDescent="0.25">
      <c r="A280" s="100"/>
      <c r="B280" s="100"/>
      <c r="C280" s="87"/>
      <c r="D280" s="87"/>
      <c r="E280" s="87"/>
      <c r="F280" s="87"/>
      <c r="G280" s="87"/>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row>
    <row r="281" spans="1:47" ht="12.75" customHeight="1" x14ac:dyDescent="0.25">
      <c r="A281" s="100"/>
      <c r="B281" s="100"/>
      <c r="C281" s="87"/>
      <c r="D281" s="87"/>
      <c r="E281" s="87"/>
      <c r="F281" s="87"/>
      <c r="G281" s="87"/>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row>
    <row r="282" spans="1:47" ht="12.75" customHeight="1" x14ac:dyDescent="0.25">
      <c r="A282" s="100"/>
      <c r="B282" s="100"/>
      <c r="C282" s="87"/>
      <c r="D282" s="87"/>
      <c r="E282" s="87"/>
      <c r="F282" s="87"/>
      <c r="G282" s="87"/>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row>
    <row r="283" spans="1:47" ht="12.75" customHeight="1" x14ac:dyDescent="0.25">
      <c r="A283" s="100"/>
      <c r="B283" s="100"/>
      <c r="C283" s="87"/>
      <c r="D283" s="87"/>
      <c r="E283" s="87"/>
      <c r="F283" s="87"/>
      <c r="G283" s="87"/>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row>
    <row r="284" spans="1:47" ht="12.75" customHeight="1" x14ac:dyDescent="0.25">
      <c r="A284" s="100"/>
      <c r="B284" s="100"/>
      <c r="C284" s="87"/>
      <c r="D284" s="87"/>
      <c r="E284" s="87"/>
      <c r="F284" s="87"/>
      <c r="G284" s="87"/>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row>
    <row r="285" spans="1:47" ht="12.75" customHeight="1" x14ac:dyDescent="0.25">
      <c r="A285" s="100"/>
      <c r="B285" s="100"/>
      <c r="C285" s="87"/>
      <c r="D285" s="87"/>
      <c r="E285" s="87"/>
      <c r="F285" s="87"/>
      <c r="G285" s="87"/>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row>
    <row r="286" spans="1:47" ht="12.75" customHeight="1" x14ac:dyDescent="0.25">
      <c r="A286" s="100"/>
      <c r="B286" s="100"/>
      <c r="C286" s="87"/>
      <c r="D286" s="87"/>
      <c r="E286" s="87"/>
      <c r="F286" s="87"/>
      <c r="G286" s="87"/>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row>
    <row r="287" spans="1:47" ht="12.75" customHeight="1" x14ac:dyDescent="0.25">
      <c r="A287" s="100"/>
      <c r="B287" s="100"/>
      <c r="C287" s="87"/>
      <c r="D287" s="87"/>
      <c r="E287" s="87"/>
      <c r="F287" s="87"/>
      <c r="G287" s="87"/>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row>
    <row r="288" spans="1:47" ht="12.75" customHeight="1" x14ac:dyDescent="0.25">
      <c r="A288" s="100"/>
      <c r="B288" s="100"/>
      <c r="C288" s="87"/>
      <c r="D288" s="87"/>
      <c r="E288" s="87"/>
      <c r="F288" s="87"/>
      <c r="G288" s="87"/>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row>
    <row r="289" spans="1:47" ht="12.75" customHeight="1" x14ac:dyDescent="0.25">
      <c r="A289" s="100"/>
      <c r="B289" s="100"/>
      <c r="C289" s="87"/>
      <c r="D289" s="87"/>
      <c r="E289" s="87"/>
      <c r="F289" s="87"/>
      <c r="G289" s="87"/>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row>
    <row r="290" spans="1:47" ht="12.75" customHeight="1" x14ac:dyDescent="0.25">
      <c r="A290" s="100"/>
      <c r="B290" s="100"/>
      <c r="C290" s="87"/>
      <c r="D290" s="87"/>
      <c r="E290" s="87"/>
      <c r="F290" s="87"/>
      <c r="G290" s="87"/>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row>
    <row r="291" spans="1:47" ht="12.75" customHeight="1" x14ac:dyDescent="0.25">
      <c r="A291" s="100"/>
      <c r="B291" s="100"/>
      <c r="C291" s="87"/>
      <c r="D291" s="87"/>
      <c r="E291" s="87"/>
      <c r="F291" s="87"/>
      <c r="G291" s="87"/>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row>
    <row r="292" spans="1:47" ht="12.75" customHeight="1" x14ac:dyDescent="0.25">
      <c r="A292" s="100"/>
      <c r="B292" s="100"/>
      <c r="C292" s="87"/>
      <c r="D292" s="87"/>
      <c r="E292" s="87"/>
      <c r="F292" s="87"/>
      <c r="G292" s="87"/>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row>
    <row r="293" spans="1:47" ht="12.75" customHeight="1" x14ac:dyDescent="0.25">
      <c r="A293" s="100"/>
      <c r="B293" s="100"/>
      <c r="C293" s="87"/>
      <c r="D293" s="87"/>
      <c r="E293" s="87"/>
      <c r="F293" s="87"/>
      <c r="G293" s="87"/>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row>
    <row r="294" spans="1:47" ht="12.75" customHeight="1" x14ac:dyDescent="0.25">
      <c r="A294" s="100"/>
      <c r="B294" s="100"/>
      <c r="C294" s="87"/>
      <c r="D294" s="87"/>
      <c r="E294" s="87"/>
      <c r="F294" s="87"/>
      <c r="G294" s="87"/>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row>
    <row r="295" spans="1:47" ht="12.75" customHeight="1" x14ac:dyDescent="0.25">
      <c r="A295" s="100"/>
      <c r="B295" s="100"/>
      <c r="C295" s="87"/>
      <c r="D295" s="87"/>
      <c r="E295" s="87"/>
      <c r="F295" s="87"/>
      <c r="G295" s="87"/>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row>
    <row r="296" spans="1:47" ht="12.75" customHeight="1" x14ac:dyDescent="0.25">
      <c r="A296" s="100"/>
      <c r="B296" s="100"/>
      <c r="C296" s="87"/>
      <c r="D296" s="87"/>
      <c r="E296" s="87"/>
      <c r="F296" s="87"/>
      <c r="G296" s="87"/>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row>
    <row r="297" spans="1:47" ht="12.75" customHeight="1" x14ac:dyDescent="0.25">
      <c r="A297" s="100"/>
      <c r="B297" s="100"/>
      <c r="C297" s="87"/>
      <c r="D297" s="87"/>
      <c r="E297" s="87"/>
      <c r="F297" s="87"/>
      <c r="G297" s="87"/>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row>
    <row r="298" spans="1:47" ht="12.75" customHeight="1" x14ac:dyDescent="0.25">
      <c r="A298" s="100"/>
      <c r="B298" s="100"/>
      <c r="C298" s="87"/>
      <c r="D298" s="87"/>
      <c r="E298" s="87"/>
      <c r="F298" s="87"/>
      <c r="G298" s="87"/>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row>
    <row r="299" spans="1:47" ht="12.75" customHeight="1" x14ac:dyDescent="0.25">
      <c r="A299" s="100"/>
      <c r="B299" s="100"/>
      <c r="C299" s="87"/>
      <c r="D299" s="87"/>
      <c r="E299" s="87"/>
      <c r="F299" s="87"/>
      <c r="G299" s="87"/>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row>
    <row r="300" spans="1:47" ht="12.75" customHeight="1" x14ac:dyDescent="0.25">
      <c r="A300" s="100"/>
      <c r="B300" s="100"/>
      <c r="C300" s="87"/>
      <c r="D300" s="87"/>
      <c r="E300" s="87"/>
      <c r="F300" s="87"/>
      <c r="G300" s="87"/>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row>
    <row r="301" spans="1:47" ht="12.75" customHeight="1" x14ac:dyDescent="0.25">
      <c r="A301" s="100"/>
      <c r="B301" s="100"/>
      <c r="C301" s="87"/>
      <c r="D301" s="87"/>
      <c r="E301" s="87"/>
      <c r="F301" s="87"/>
      <c r="G301" s="87"/>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row>
    <row r="302" spans="1:47" ht="12.75" customHeight="1" x14ac:dyDescent="0.25">
      <c r="A302" s="100"/>
      <c r="B302" s="100"/>
      <c r="C302" s="87"/>
      <c r="D302" s="87"/>
      <c r="E302" s="87"/>
      <c r="F302" s="87"/>
      <c r="G302" s="87"/>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row>
    <row r="303" spans="1:47" ht="12.75" customHeight="1" x14ac:dyDescent="0.25">
      <c r="A303" s="100"/>
      <c r="B303" s="100"/>
      <c r="C303" s="87"/>
      <c r="D303" s="87"/>
      <c r="E303" s="87"/>
      <c r="F303" s="87"/>
      <c r="G303" s="87"/>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row>
    <row r="304" spans="1:47" ht="12.75" customHeight="1" x14ac:dyDescent="0.25">
      <c r="A304" s="100"/>
      <c r="B304" s="100"/>
      <c r="C304" s="87"/>
      <c r="D304" s="87"/>
      <c r="E304" s="87"/>
      <c r="F304" s="87"/>
      <c r="G304" s="87"/>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row>
    <row r="305" spans="1:47" ht="12.75" customHeight="1" x14ac:dyDescent="0.25">
      <c r="A305" s="100"/>
      <c r="B305" s="100"/>
      <c r="C305" s="87"/>
      <c r="D305" s="87"/>
      <c r="E305" s="87"/>
      <c r="F305" s="87"/>
      <c r="G305" s="87"/>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row>
    <row r="306" spans="1:47" ht="12.75" customHeight="1" x14ac:dyDescent="0.25">
      <c r="A306" s="100"/>
      <c r="B306" s="100"/>
      <c r="C306" s="87"/>
      <c r="D306" s="87"/>
      <c r="E306" s="87"/>
      <c r="F306" s="87"/>
      <c r="G306" s="87"/>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row>
    <row r="307" spans="1:47" ht="12.75" customHeight="1" x14ac:dyDescent="0.25">
      <c r="A307" s="100"/>
      <c r="B307" s="100"/>
      <c r="C307" s="87"/>
      <c r="D307" s="87"/>
      <c r="E307" s="87"/>
      <c r="F307" s="87"/>
      <c r="G307" s="87"/>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row>
    <row r="308" spans="1:47" ht="12.75" customHeight="1" x14ac:dyDescent="0.25">
      <c r="A308" s="100"/>
      <c r="B308" s="100"/>
      <c r="C308" s="87"/>
      <c r="D308" s="87"/>
      <c r="E308" s="87"/>
      <c r="F308" s="87"/>
      <c r="G308" s="87"/>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row>
    <row r="309" spans="1:47" ht="12.75" customHeight="1" x14ac:dyDescent="0.25">
      <c r="A309" s="100"/>
      <c r="B309" s="100"/>
      <c r="C309" s="87"/>
      <c r="D309" s="87"/>
      <c r="E309" s="87"/>
      <c r="F309" s="87"/>
      <c r="G309" s="87"/>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row>
    <row r="310" spans="1:47" ht="12.75" customHeight="1" x14ac:dyDescent="0.25">
      <c r="A310" s="100"/>
      <c r="B310" s="100"/>
      <c r="C310" s="87"/>
      <c r="D310" s="87"/>
      <c r="E310" s="87"/>
      <c r="F310" s="87"/>
      <c r="G310" s="87"/>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row>
    <row r="311" spans="1:47" ht="12.75" customHeight="1" x14ac:dyDescent="0.25">
      <c r="A311" s="100"/>
      <c r="B311" s="100"/>
      <c r="C311" s="87"/>
      <c r="D311" s="87"/>
      <c r="E311" s="87"/>
      <c r="F311" s="87"/>
      <c r="G311" s="87"/>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row>
    <row r="312" spans="1:47" ht="12.75" customHeight="1" x14ac:dyDescent="0.25">
      <c r="A312" s="100"/>
      <c r="B312" s="100"/>
      <c r="C312" s="87"/>
      <c r="D312" s="87"/>
      <c r="E312" s="87"/>
      <c r="F312" s="87"/>
      <c r="G312" s="87"/>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row>
    <row r="313" spans="1:47" ht="12.75" customHeight="1" x14ac:dyDescent="0.25">
      <c r="A313" s="100"/>
      <c r="B313" s="100"/>
      <c r="C313" s="87"/>
      <c r="D313" s="87"/>
      <c r="E313" s="87"/>
      <c r="F313" s="87"/>
      <c r="G313" s="87"/>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row>
    <row r="314" spans="1:47" ht="12.75" customHeight="1" x14ac:dyDescent="0.25">
      <c r="A314" s="100"/>
      <c r="B314" s="100"/>
      <c r="C314" s="87"/>
      <c r="D314" s="87"/>
      <c r="E314" s="87"/>
      <c r="F314" s="87"/>
      <c r="G314" s="87"/>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row>
    <row r="315" spans="1:47" ht="12.75" customHeight="1" x14ac:dyDescent="0.25">
      <c r="A315" s="100"/>
      <c r="B315" s="100"/>
      <c r="C315" s="87"/>
      <c r="D315" s="87"/>
      <c r="E315" s="87"/>
      <c r="F315" s="87"/>
      <c r="G315" s="87"/>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row>
    <row r="316" spans="1:47" ht="12.75" customHeight="1" x14ac:dyDescent="0.25">
      <c r="A316" s="100"/>
      <c r="B316" s="100"/>
      <c r="C316" s="87"/>
      <c r="D316" s="87"/>
      <c r="E316" s="87"/>
      <c r="F316" s="87"/>
      <c r="G316" s="87"/>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row>
    <row r="317" spans="1:47" ht="12.75" customHeight="1" x14ac:dyDescent="0.25">
      <c r="A317" s="100"/>
      <c r="B317" s="100"/>
      <c r="C317" s="87"/>
      <c r="D317" s="87"/>
      <c r="E317" s="87"/>
      <c r="F317" s="87"/>
      <c r="G317" s="87"/>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row>
    <row r="318" spans="1:47" ht="12.75" customHeight="1" x14ac:dyDescent="0.25">
      <c r="A318" s="100"/>
      <c r="B318" s="100"/>
      <c r="C318" s="87"/>
      <c r="D318" s="87"/>
      <c r="E318" s="87"/>
      <c r="F318" s="87"/>
      <c r="G318" s="87"/>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row>
    <row r="319" spans="1:47" ht="12.75" customHeight="1" x14ac:dyDescent="0.25">
      <c r="A319" s="100"/>
      <c r="B319" s="100"/>
      <c r="C319" s="87"/>
      <c r="D319" s="87"/>
      <c r="E319" s="87"/>
      <c r="F319" s="87"/>
      <c r="G319" s="87"/>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row>
    <row r="320" spans="1:47" ht="12.75" customHeight="1" x14ac:dyDescent="0.25">
      <c r="A320" s="100"/>
      <c r="B320" s="100"/>
      <c r="C320" s="87"/>
      <c r="D320" s="87"/>
      <c r="E320" s="87"/>
      <c r="F320" s="87"/>
      <c r="G320" s="87"/>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row>
    <row r="321" spans="1:47" ht="12.75" customHeight="1" x14ac:dyDescent="0.25">
      <c r="A321" s="100"/>
      <c r="B321" s="100"/>
      <c r="C321" s="87"/>
      <c r="D321" s="87"/>
      <c r="E321" s="87"/>
      <c r="F321" s="87"/>
      <c r="G321" s="87"/>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row>
    <row r="322" spans="1:47" ht="12.75" customHeight="1" x14ac:dyDescent="0.25">
      <c r="A322" s="100"/>
      <c r="B322" s="100"/>
      <c r="C322" s="87"/>
      <c r="D322" s="87"/>
      <c r="E322" s="87"/>
      <c r="F322" s="87"/>
      <c r="G322" s="87"/>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row>
    <row r="323" spans="1:47" ht="12.75" customHeight="1" x14ac:dyDescent="0.25">
      <c r="A323" s="100"/>
      <c r="B323" s="100"/>
      <c r="C323" s="87"/>
      <c r="D323" s="87"/>
      <c r="E323" s="87"/>
      <c r="F323" s="87"/>
      <c r="G323" s="87"/>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row>
    <row r="324" spans="1:47" ht="12.75" customHeight="1" x14ac:dyDescent="0.25">
      <c r="A324" s="100"/>
      <c r="B324" s="100"/>
      <c r="C324" s="87"/>
      <c r="D324" s="87"/>
      <c r="E324" s="87"/>
      <c r="F324" s="87"/>
      <c r="G324" s="87"/>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row>
    <row r="325" spans="1:47" ht="12.75" customHeight="1" x14ac:dyDescent="0.25">
      <c r="A325" s="100"/>
      <c r="B325" s="100"/>
      <c r="C325" s="87"/>
      <c r="D325" s="87"/>
      <c r="E325" s="87"/>
      <c r="F325" s="87"/>
      <c r="G325" s="87"/>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row>
    <row r="326" spans="1:47" ht="12.75" customHeight="1" x14ac:dyDescent="0.25">
      <c r="A326" s="100"/>
      <c r="B326" s="100"/>
      <c r="C326" s="87"/>
      <c r="D326" s="87"/>
      <c r="E326" s="87"/>
      <c r="F326" s="87"/>
      <c r="G326" s="87"/>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row>
    <row r="327" spans="1:47" ht="12.75" customHeight="1" x14ac:dyDescent="0.25">
      <c r="A327" s="100"/>
      <c r="B327" s="100"/>
      <c r="C327" s="87"/>
      <c r="D327" s="87"/>
      <c r="E327" s="87"/>
      <c r="F327" s="87"/>
      <c r="G327" s="87"/>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row>
    <row r="328" spans="1:47" ht="12.75" customHeight="1" x14ac:dyDescent="0.25">
      <c r="A328" s="100"/>
      <c r="B328" s="100"/>
      <c r="C328" s="87"/>
      <c r="D328" s="87"/>
      <c r="E328" s="87"/>
      <c r="F328" s="87"/>
      <c r="G328" s="87"/>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row>
    <row r="329" spans="1:47" ht="12.75" customHeight="1" x14ac:dyDescent="0.25">
      <c r="A329" s="100"/>
      <c r="B329" s="100"/>
      <c r="C329" s="87"/>
      <c r="D329" s="87"/>
      <c r="E329" s="87"/>
      <c r="F329" s="87"/>
      <c r="G329" s="87"/>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row>
    <row r="330" spans="1:47" ht="12.75" customHeight="1" x14ac:dyDescent="0.25">
      <c r="A330" s="100"/>
      <c r="B330" s="100"/>
      <c r="C330" s="87"/>
      <c r="D330" s="87"/>
      <c r="E330" s="87"/>
      <c r="F330" s="87"/>
      <c r="G330" s="87"/>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row>
    <row r="331" spans="1:47" ht="12.75" customHeight="1" x14ac:dyDescent="0.25">
      <c r="A331" s="100"/>
      <c r="B331" s="100"/>
      <c r="C331" s="87"/>
      <c r="D331" s="87"/>
      <c r="E331" s="87"/>
      <c r="F331" s="87"/>
      <c r="G331" s="87"/>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row>
    <row r="332" spans="1:47" ht="12.75" customHeight="1" x14ac:dyDescent="0.25">
      <c r="A332" s="100"/>
      <c r="B332" s="100"/>
      <c r="C332" s="87"/>
      <c r="D332" s="87"/>
      <c r="E332" s="87"/>
      <c r="F332" s="87"/>
      <c r="G332" s="87"/>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row>
    <row r="333" spans="1:47" ht="12.75" customHeight="1" x14ac:dyDescent="0.25">
      <c r="A333" s="100"/>
      <c r="B333" s="100"/>
      <c r="C333" s="87"/>
      <c r="D333" s="87"/>
      <c r="E333" s="87"/>
      <c r="F333" s="87"/>
      <c r="G333" s="87"/>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row>
    <row r="334" spans="1:47" ht="12.75" customHeight="1" x14ac:dyDescent="0.25">
      <c r="A334" s="100"/>
      <c r="B334" s="100"/>
      <c r="C334" s="87"/>
      <c r="D334" s="87"/>
      <c r="E334" s="87"/>
      <c r="F334" s="87"/>
      <c r="G334" s="87"/>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row>
    <row r="335" spans="1:47" ht="12.75" customHeight="1" x14ac:dyDescent="0.25">
      <c r="A335" s="100"/>
      <c r="B335" s="100"/>
      <c r="C335" s="87"/>
      <c r="D335" s="87"/>
      <c r="E335" s="87"/>
      <c r="F335" s="87"/>
      <c r="G335" s="87"/>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row>
    <row r="336" spans="1:47" ht="12.75" customHeight="1" x14ac:dyDescent="0.25">
      <c r="A336" s="100"/>
      <c r="B336" s="100"/>
      <c r="C336" s="87"/>
      <c r="D336" s="87"/>
      <c r="E336" s="87"/>
      <c r="F336" s="87"/>
      <c r="G336" s="87"/>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row>
    <row r="337" spans="1:47" ht="12.75" customHeight="1" x14ac:dyDescent="0.25">
      <c r="A337" s="100"/>
      <c r="B337" s="100"/>
      <c r="C337" s="87"/>
      <c r="D337" s="87"/>
      <c r="E337" s="87"/>
      <c r="F337" s="87"/>
      <c r="G337" s="87"/>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row>
    <row r="338" spans="1:47" ht="12.75" customHeight="1" x14ac:dyDescent="0.25">
      <c r="A338" s="100"/>
      <c r="B338" s="100"/>
      <c r="C338" s="87"/>
      <c r="D338" s="87"/>
      <c r="E338" s="87"/>
      <c r="F338" s="87"/>
      <c r="G338" s="87"/>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row>
    <row r="339" spans="1:47" ht="12.75" customHeight="1" x14ac:dyDescent="0.25">
      <c r="A339" s="100"/>
      <c r="B339" s="100"/>
      <c r="C339" s="87"/>
      <c r="D339" s="87"/>
      <c r="E339" s="87"/>
      <c r="F339" s="87"/>
      <c r="G339" s="87"/>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row>
    <row r="340" spans="1:47" ht="12.75" customHeight="1" x14ac:dyDescent="0.25">
      <c r="A340" s="100"/>
      <c r="B340" s="100"/>
      <c r="C340" s="87"/>
      <c r="D340" s="87"/>
      <c r="E340" s="87"/>
      <c r="F340" s="87"/>
      <c r="G340" s="87"/>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row>
    <row r="341" spans="1:47" ht="12.75" customHeight="1" x14ac:dyDescent="0.25">
      <c r="A341" s="100"/>
      <c r="B341" s="100"/>
      <c r="C341" s="87"/>
      <c r="D341" s="87"/>
      <c r="E341" s="87"/>
      <c r="F341" s="87"/>
      <c r="G341" s="87"/>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row>
    <row r="342" spans="1:47" ht="12.75" customHeight="1" x14ac:dyDescent="0.25">
      <c r="A342" s="100"/>
      <c r="B342" s="100"/>
      <c r="C342" s="87"/>
      <c r="D342" s="87"/>
      <c r="E342" s="87"/>
      <c r="F342" s="87"/>
      <c r="G342" s="87"/>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row>
    <row r="343" spans="1:47" ht="12.75" customHeight="1" x14ac:dyDescent="0.25">
      <c r="A343" s="100"/>
      <c r="B343" s="100"/>
      <c r="C343" s="87"/>
      <c r="D343" s="87"/>
      <c r="E343" s="87"/>
      <c r="F343" s="87"/>
      <c r="G343" s="87"/>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row>
    <row r="344" spans="1:47" ht="12.75" customHeight="1" x14ac:dyDescent="0.25">
      <c r="A344" s="100"/>
      <c r="B344" s="100"/>
      <c r="C344" s="87"/>
      <c r="D344" s="87"/>
      <c r="E344" s="87"/>
      <c r="F344" s="87"/>
      <c r="G344" s="87"/>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row>
    <row r="345" spans="1:47" ht="12.75" customHeight="1" x14ac:dyDescent="0.25">
      <c r="A345" s="100"/>
      <c r="B345" s="100"/>
      <c r="C345" s="87"/>
      <c r="D345" s="87"/>
      <c r="E345" s="87"/>
      <c r="F345" s="87"/>
      <c r="G345" s="87"/>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row>
    <row r="346" spans="1:47" ht="12.75" customHeight="1" x14ac:dyDescent="0.25">
      <c r="A346" s="100"/>
      <c r="B346" s="100"/>
      <c r="C346" s="87"/>
      <c r="D346" s="87"/>
      <c r="E346" s="87"/>
      <c r="F346" s="87"/>
      <c r="G346" s="87"/>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row>
    <row r="347" spans="1:47" ht="12.75" customHeight="1" x14ac:dyDescent="0.25">
      <c r="A347" s="100"/>
      <c r="B347" s="100"/>
      <c r="C347" s="87"/>
      <c r="D347" s="87"/>
      <c r="E347" s="87"/>
      <c r="F347" s="87"/>
      <c r="G347" s="87"/>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row>
    <row r="348" spans="1:47" ht="12.75" customHeight="1" x14ac:dyDescent="0.25">
      <c r="A348" s="100"/>
      <c r="B348" s="100"/>
      <c r="C348" s="87"/>
      <c r="D348" s="87"/>
      <c r="E348" s="87"/>
      <c r="F348" s="87"/>
      <c r="G348" s="87"/>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row>
    <row r="349" spans="1:47" ht="12.75" customHeight="1" x14ac:dyDescent="0.25">
      <c r="A349" s="100"/>
      <c r="B349" s="100"/>
      <c r="C349" s="87"/>
      <c r="D349" s="87"/>
      <c r="E349" s="87"/>
      <c r="F349" s="87"/>
      <c r="G349" s="87"/>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row>
    <row r="350" spans="1:47" ht="12.75" customHeight="1" x14ac:dyDescent="0.25">
      <c r="A350" s="100"/>
      <c r="B350" s="100"/>
      <c r="C350" s="87"/>
      <c r="D350" s="87"/>
      <c r="E350" s="87"/>
      <c r="F350" s="87"/>
      <c r="G350" s="87"/>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row>
    <row r="351" spans="1:47" ht="12.75" customHeight="1" x14ac:dyDescent="0.25">
      <c r="A351" s="100"/>
      <c r="B351" s="100"/>
      <c r="C351" s="87"/>
      <c r="D351" s="87"/>
      <c r="E351" s="87"/>
      <c r="F351" s="87"/>
      <c r="G351" s="87"/>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row>
    <row r="352" spans="1:47" ht="12.75" customHeight="1" x14ac:dyDescent="0.25">
      <c r="A352" s="100"/>
      <c r="B352" s="100"/>
      <c r="C352" s="87"/>
      <c r="D352" s="87"/>
      <c r="E352" s="87"/>
      <c r="F352" s="87"/>
      <c r="G352" s="87"/>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row>
    <row r="353" spans="1:47" ht="12.75" customHeight="1" x14ac:dyDescent="0.25">
      <c r="A353" s="100"/>
      <c r="B353" s="100"/>
      <c r="C353" s="87"/>
      <c r="D353" s="87"/>
      <c r="E353" s="87"/>
      <c r="F353" s="87"/>
      <c r="G353" s="87"/>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row>
    <row r="354" spans="1:47" ht="12.75" customHeight="1" x14ac:dyDescent="0.25">
      <c r="A354" s="100"/>
      <c r="B354" s="100"/>
      <c r="C354" s="87"/>
      <c r="D354" s="87"/>
      <c r="E354" s="87"/>
      <c r="F354" s="87"/>
      <c r="G354" s="87"/>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row>
    <row r="355" spans="1:47" ht="12.75" customHeight="1" x14ac:dyDescent="0.25">
      <c r="A355" s="100"/>
      <c r="B355" s="100"/>
      <c r="C355" s="87"/>
      <c r="D355" s="87"/>
      <c r="E355" s="87"/>
      <c r="F355" s="87"/>
      <c r="G355" s="87"/>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row>
    <row r="356" spans="1:47" ht="12.75" customHeight="1" x14ac:dyDescent="0.25">
      <c r="A356" s="100"/>
      <c r="B356" s="100"/>
      <c r="C356" s="87"/>
      <c r="D356" s="87"/>
      <c r="E356" s="87"/>
      <c r="F356" s="87"/>
      <c r="G356" s="87"/>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row>
    <row r="357" spans="1:47" ht="12.75" customHeight="1" x14ac:dyDescent="0.25">
      <c r="A357" s="100"/>
      <c r="B357" s="100"/>
      <c r="C357" s="87"/>
      <c r="D357" s="87"/>
      <c r="E357" s="87"/>
      <c r="F357" s="87"/>
      <c r="G357" s="87"/>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row>
    <row r="358" spans="1:47" ht="12.75" customHeight="1" x14ac:dyDescent="0.25">
      <c r="A358" s="100"/>
      <c r="B358" s="100"/>
      <c r="C358" s="87"/>
      <c r="D358" s="87"/>
      <c r="E358" s="87"/>
      <c r="F358" s="87"/>
      <c r="G358" s="87"/>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row>
    <row r="359" spans="1:47" ht="12.75" customHeight="1" x14ac:dyDescent="0.25">
      <c r="A359" s="100"/>
      <c r="B359" s="100"/>
      <c r="C359" s="87"/>
      <c r="D359" s="87"/>
      <c r="E359" s="87"/>
      <c r="F359" s="87"/>
      <c r="G359" s="87"/>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row>
    <row r="360" spans="1:47" ht="12.75" customHeight="1" x14ac:dyDescent="0.25">
      <c r="A360" s="100"/>
      <c r="B360" s="100"/>
      <c r="C360" s="87"/>
      <c r="D360" s="87"/>
      <c r="E360" s="87"/>
      <c r="F360" s="87"/>
      <c r="G360" s="87"/>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row>
    <row r="361" spans="1:47" ht="12.75" customHeight="1" x14ac:dyDescent="0.25">
      <c r="A361" s="100"/>
      <c r="B361" s="100"/>
      <c r="C361" s="87"/>
      <c r="D361" s="87"/>
      <c r="E361" s="87"/>
      <c r="F361" s="87"/>
      <c r="G361" s="87"/>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row>
    <row r="362" spans="1:47" ht="12.75" customHeight="1" x14ac:dyDescent="0.25">
      <c r="A362" s="100"/>
      <c r="B362" s="100"/>
      <c r="C362" s="87"/>
      <c r="D362" s="87"/>
      <c r="E362" s="87"/>
      <c r="F362" s="87"/>
      <c r="G362" s="87"/>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row>
    <row r="363" spans="1:47" ht="12.75" customHeight="1" x14ac:dyDescent="0.25">
      <c r="A363" s="100"/>
      <c r="B363" s="100"/>
      <c r="C363" s="87"/>
      <c r="D363" s="87"/>
      <c r="E363" s="87"/>
      <c r="F363" s="87"/>
      <c r="G363" s="87"/>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row>
    <row r="364" spans="1:47" ht="12.75" customHeight="1" x14ac:dyDescent="0.25">
      <c r="A364" s="100"/>
      <c r="B364" s="100"/>
      <c r="C364" s="87"/>
      <c r="D364" s="87"/>
      <c r="E364" s="87"/>
      <c r="F364" s="87"/>
      <c r="G364" s="87"/>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row>
    <row r="365" spans="1:47" ht="12.75" customHeight="1" x14ac:dyDescent="0.25">
      <c r="A365" s="100"/>
      <c r="B365" s="100"/>
      <c r="C365" s="87"/>
      <c r="D365" s="87"/>
      <c r="E365" s="87"/>
      <c r="F365" s="87"/>
      <c r="G365" s="87"/>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row>
    <row r="366" spans="1:47" ht="12.75" customHeight="1" x14ac:dyDescent="0.25">
      <c r="A366" s="100"/>
      <c r="B366" s="100"/>
      <c r="C366" s="87"/>
      <c r="D366" s="87"/>
      <c r="E366" s="87"/>
      <c r="F366" s="87"/>
      <c r="G366" s="87"/>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row>
    <row r="367" spans="1:47" ht="12.75" customHeight="1" x14ac:dyDescent="0.25">
      <c r="A367" s="100"/>
      <c r="B367" s="100"/>
      <c r="C367" s="87"/>
      <c r="D367" s="87"/>
      <c r="E367" s="87"/>
      <c r="F367" s="87"/>
      <c r="G367" s="87"/>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row>
    <row r="368" spans="1:47" ht="12.75" customHeight="1" x14ac:dyDescent="0.25">
      <c r="A368" s="100"/>
      <c r="B368" s="100"/>
      <c r="C368" s="87"/>
      <c r="D368" s="87"/>
      <c r="E368" s="87"/>
      <c r="F368" s="87"/>
      <c r="G368" s="87"/>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row>
    <row r="369" spans="1:47" ht="12.75" customHeight="1" x14ac:dyDescent="0.25">
      <c r="A369" s="100"/>
      <c r="B369" s="100"/>
      <c r="C369" s="87"/>
      <c r="D369" s="87"/>
      <c r="E369" s="87"/>
      <c r="F369" s="87"/>
      <c r="G369" s="87"/>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row>
    <row r="370" spans="1:47" ht="12.75" customHeight="1" x14ac:dyDescent="0.25">
      <c r="A370" s="100"/>
      <c r="B370" s="100"/>
      <c r="C370" s="87"/>
      <c r="D370" s="87"/>
      <c r="E370" s="87"/>
      <c r="F370" s="87"/>
      <c r="G370" s="87"/>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row>
    <row r="371" spans="1:47" ht="12.75" customHeight="1" x14ac:dyDescent="0.25">
      <c r="A371" s="100"/>
      <c r="B371" s="100"/>
      <c r="C371" s="87"/>
      <c r="D371" s="87"/>
      <c r="E371" s="87"/>
      <c r="F371" s="87"/>
      <c r="G371" s="87"/>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row>
    <row r="372" spans="1:47" ht="12.75" customHeight="1" x14ac:dyDescent="0.25">
      <c r="A372" s="100"/>
      <c r="B372" s="100"/>
      <c r="C372" s="87"/>
      <c r="D372" s="87"/>
      <c r="E372" s="87"/>
      <c r="F372" s="87"/>
      <c r="G372" s="87"/>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row>
    <row r="373" spans="1:47" ht="12.75" customHeight="1" x14ac:dyDescent="0.25">
      <c r="A373" s="100"/>
      <c r="B373" s="100"/>
      <c r="C373" s="87"/>
      <c r="D373" s="87"/>
      <c r="E373" s="87"/>
      <c r="F373" s="87"/>
      <c r="G373" s="87"/>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row>
    <row r="374" spans="1:47" ht="12.75" customHeight="1" x14ac:dyDescent="0.25">
      <c r="A374" s="100"/>
      <c r="B374" s="100"/>
      <c r="C374" s="87"/>
      <c r="D374" s="87"/>
      <c r="E374" s="87"/>
      <c r="F374" s="87"/>
      <c r="G374" s="87"/>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row>
    <row r="375" spans="1:47" ht="12.75" customHeight="1" x14ac:dyDescent="0.25">
      <c r="A375" s="100"/>
      <c r="B375" s="100"/>
      <c r="C375" s="87"/>
      <c r="D375" s="87"/>
      <c r="E375" s="87"/>
      <c r="F375" s="87"/>
      <c r="G375" s="87"/>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row>
    <row r="376" spans="1:47" ht="12.75" customHeight="1" x14ac:dyDescent="0.25">
      <c r="A376" s="100"/>
      <c r="B376" s="100"/>
      <c r="C376" s="87"/>
      <c r="D376" s="87"/>
      <c r="E376" s="87"/>
      <c r="F376" s="87"/>
      <c r="G376" s="87"/>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row>
    <row r="377" spans="1:47" ht="12.75" customHeight="1" x14ac:dyDescent="0.25">
      <c r="A377" s="100"/>
      <c r="B377" s="100"/>
      <c r="C377" s="87"/>
      <c r="D377" s="87"/>
      <c r="E377" s="87"/>
      <c r="F377" s="87"/>
      <c r="G377" s="87"/>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row>
    <row r="378" spans="1:47" ht="12.75" customHeight="1" x14ac:dyDescent="0.25">
      <c r="A378" s="100"/>
      <c r="B378" s="100"/>
      <c r="C378" s="87"/>
      <c r="D378" s="87"/>
      <c r="E378" s="87"/>
      <c r="F378" s="87"/>
      <c r="G378" s="87"/>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row>
    <row r="379" spans="1:47" ht="12.75" customHeight="1" x14ac:dyDescent="0.25">
      <c r="A379" s="100"/>
      <c r="B379" s="100"/>
      <c r="C379" s="87"/>
      <c r="D379" s="87"/>
      <c r="E379" s="87"/>
      <c r="F379" s="87"/>
      <c r="G379" s="87"/>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row>
    <row r="380" spans="1:47" ht="12.75" customHeight="1" x14ac:dyDescent="0.25">
      <c r="A380" s="100"/>
      <c r="B380" s="100"/>
      <c r="C380" s="87"/>
      <c r="D380" s="87"/>
      <c r="E380" s="87"/>
      <c r="F380" s="87"/>
      <c r="G380" s="87"/>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row>
    <row r="381" spans="1:47" ht="12.75" customHeight="1" x14ac:dyDescent="0.25">
      <c r="A381" s="100"/>
      <c r="B381" s="100"/>
      <c r="C381" s="87"/>
      <c r="D381" s="87"/>
      <c r="E381" s="87"/>
      <c r="F381" s="87"/>
      <c r="G381" s="87"/>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row>
    <row r="382" spans="1:47" ht="12.75" customHeight="1" x14ac:dyDescent="0.25">
      <c r="A382" s="100"/>
      <c r="B382" s="100"/>
      <c r="C382" s="87"/>
      <c r="D382" s="87"/>
      <c r="E382" s="87"/>
      <c r="F382" s="87"/>
      <c r="G382" s="87"/>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row>
    <row r="383" spans="1:47" ht="12.75" customHeight="1" x14ac:dyDescent="0.25">
      <c r="A383" s="100"/>
      <c r="B383" s="100"/>
      <c r="C383" s="87"/>
      <c r="D383" s="87"/>
      <c r="E383" s="87"/>
      <c r="F383" s="87"/>
      <c r="G383" s="87"/>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row>
    <row r="384" spans="1:47" ht="12.75" customHeight="1" x14ac:dyDescent="0.25">
      <c r="A384" s="100"/>
      <c r="B384" s="100"/>
      <c r="C384" s="87"/>
      <c r="D384" s="87"/>
      <c r="E384" s="87"/>
      <c r="F384" s="87"/>
      <c r="G384" s="87"/>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row>
    <row r="385" spans="1:47" ht="12.75" customHeight="1" x14ac:dyDescent="0.25">
      <c r="A385" s="100"/>
      <c r="B385" s="100"/>
      <c r="C385" s="87"/>
      <c r="D385" s="87"/>
      <c r="E385" s="87"/>
      <c r="F385" s="87"/>
      <c r="G385" s="87"/>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row>
    <row r="386" spans="1:47" ht="12.75" customHeight="1" x14ac:dyDescent="0.25">
      <c r="A386" s="100"/>
      <c r="B386" s="100"/>
      <c r="C386" s="87"/>
      <c r="D386" s="87"/>
      <c r="E386" s="87"/>
      <c r="F386" s="87"/>
      <c r="G386" s="87"/>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row>
    <row r="387" spans="1:47" ht="12.75" customHeight="1" x14ac:dyDescent="0.25">
      <c r="A387" s="100"/>
      <c r="B387" s="100"/>
      <c r="C387" s="87"/>
      <c r="D387" s="87"/>
      <c r="E387" s="87"/>
      <c r="F387" s="87"/>
      <c r="G387" s="87"/>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row>
    <row r="388" spans="1:47" ht="12.75" customHeight="1" x14ac:dyDescent="0.25">
      <c r="A388" s="100"/>
      <c r="B388" s="100"/>
      <c r="C388" s="87"/>
      <c r="D388" s="87"/>
      <c r="E388" s="87"/>
      <c r="F388" s="87"/>
      <c r="G388" s="87"/>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row>
    <row r="389" spans="1:47" ht="12.75" customHeight="1" x14ac:dyDescent="0.25">
      <c r="A389" s="100"/>
      <c r="B389" s="100"/>
      <c r="C389" s="87"/>
      <c r="D389" s="87"/>
      <c r="E389" s="87"/>
      <c r="F389" s="87"/>
      <c r="G389" s="87"/>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row>
    <row r="390" spans="1:47" ht="12.75" customHeight="1" x14ac:dyDescent="0.25">
      <c r="A390" s="100"/>
      <c r="B390" s="100"/>
      <c r="C390" s="87"/>
      <c r="D390" s="87"/>
      <c r="E390" s="87"/>
      <c r="F390" s="87"/>
      <c r="G390" s="87"/>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row>
    <row r="391" spans="1:47" ht="12.75" customHeight="1" x14ac:dyDescent="0.25">
      <c r="A391" s="100"/>
      <c r="B391" s="100"/>
      <c r="C391" s="87"/>
      <c r="D391" s="87"/>
      <c r="E391" s="87"/>
      <c r="F391" s="87"/>
      <c r="G391" s="87"/>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row>
    <row r="392" spans="1:47" ht="12.75" customHeight="1" x14ac:dyDescent="0.25">
      <c r="A392" s="100"/>
      <c r="B392" s="100"/>
      <c r="C392" s="87"/>
      <c r="D392" s="87"/>
      <c r="E392" s="87"/>
      <c r="F392" s="87"/>
      <c r="G392" s="87"/>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row>
    <row r="393" spans="1:47" ht="12.75" customHeight="1" x14ac:dyDescent="0.25">
      <c r="A393" s="100"/>
      <c r="B393" s="100"/>
      <c r="C393" s="87"/>
      <c r="D393" s="87"/>
      <c r="E393" s="87"/>
      <c r="F393" s="87"/>
      <c r="G393" s="87"/>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row>
    <row r="394" spans="1:47" ht="12.75" customHeight="1" x14ac:dyDescent="0.25">
      <c r="A394" s="100"/>
      <c r="B394" s="100"/>
      <c r="C394" s="87"/>
      <c r="D394" s="87"/>
      <c r="E394" s="87"/>
      <c r="F394" s="87"/>
      <c r="G394" s="87"/>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row>
    <row r="395" spans="1:47" ht="12.75" customHeight="1" x14ac:dyDescent="0.25">
      <c r="A395" s="100"/>
      <c r="B395" s="100"/>
      <c r="C395" s="87"/>
      <c r="D395" s="87"/>
      <c r="E395" s="87"/>
      <c r="F395" s="87"/>
      <c r="G395" s="87"/>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row>
    <row r="396" spans="1:47" ht="12.75" customHeight="1" x14ac:dyDescent="0.25">
      <c r="A396" s="100"/>
      <c r="B396" s="100"/>
      <c r="C396" s="87"/>
      <c r="D396" s="87"/>
      <c r="E396" s="87"/>
      <c r="F396" s="87"/>
      <c r="G396" s="87"/>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row>
    <row r="397" spans="1:47" ht="12.75" customHeight="1" x14ac:dyDescent="0.25">
      <c r="A397" s="100"/>
      <c r="B397" s="100"/>
      <c r="C397" s="87"/>
      <c r="D397" s="87"/>
      <c r="E397" s="87"/>
      <c r="F397" s="87"/>
      <c r="G397" s="87"/>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row>
    <row r="398" spans="1:47" ht="12.75" customHeight="1" x14ac:dyDescent="0.25">
      <c r="A398" s="100"/>
      <c r="B398" s="100"/>
      <c r="C398" s="87"/>
      <c r="D398" s="87"/>
      <c r="E398" s="87"/>
      <c r="F398" s="87"/>
      <c r="G398" s="87"/>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row>
    <row r="399" spans="1:47" ht="12.75" customHeight="1" x14ac:dyDescent="0.25">
      <c r="A399" s="100"/>
      <c r="B399" s="100"/>
      <c r="C399" s="87"/>
      <c r="D399" s="87"/>
      <c r="E399" s="87"/>
      <c r="F399" s="87"/>
      <c r="G399" s="87"/>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row>
    <row r="400" spans="1:47" ht="12.75" customHeight="1" x14ac:dyDescent="0.25">
      <c r="A400" s="100"/>
      <c r="B400" s="100"/>
      <c r="C400" s="87"/>
      <c r="D400" s="87"/>
      <c r="E400" s="87"/>
      <c r="F400" s="87"/>
      <c r="G400" s="87"/>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row>
    <row r="401" spans="1:47" ht="12.75" customHeight="1" x14ac:dyDescent="0.25">
      <c r="A401" s="100"/>
      <c r="B401" s="100"/>
      <c r="C401" s="87"/>
      <c r="D401" s="87"/>
      <c r="E401" s="87"/>
      <c r="F401" s="87"/>
      <c r="G401" s="87"/>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row>
    <row r="402" spans="1:47" ht="12.75" customHeight="1" x14ac:dyDescent="0.25">
      <c r="A402" s="100"/>
      <c r="B402" s="100"/>
      <c r="C402" s="87"/>
      <c r="D402" s="87"/>
      <c r="E402" s="87"/>
      <c r="F402" s="87"/>
      <c r="G402" s="87"/>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row>
    <row r="403" spans="1:47" ht="12.75" customHeight="1" x14ac:dyDescent="0.25">
      <c r="A403" s="100"/>
      <c r="B403" s="100"/>
      <c r="C403" s="87"/>
      <c r="D403" s="87"/>
      <c r="E403" s="87"/>
      <c r="F403" s="87"/>
      <c r="G403" s="87"/>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row>
    <row r="404" spans="1:47" ht="12.75" customHeight="1" x14ac:dyDescent="0.25">
      <c r="A404" s="100"/>
      <c r="B404" s="100"/>
      <c r="C404" s="87"/>
      <c r="D404" s="87"/>
      <c r="E404" s="87"/>
      <c r="F404" s="87"/>
      <c r="G404" s="87"/>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row>
    <row r="405" spans="1:47" ht="12.75" customHeight="1" x14ac:dyDescent="0.25">
      <c r="A405" s="100"/>
      <c r="B405" s="100"/>
      <c r="C405" s="87"/>
      <c r="D405" s="87"/>
      <c r="E405" s="87"/>
      <c r="F405" s="87"/>
      <c r="G405" s="87"/>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row>
    <row r="406" spans="1:47" ht="12.75" customHeight="1" x14ac:dyDescent="0.25">
      <c r="A406" s="100"/>
      <c r="B406" s="100"/>
      <c r="C406" s="87"/>
      <c r="D406" s="87"/>
      <c r="E406" s="87"/>
      <c r="F406" s="87"/>
      <c r="G406" s="87"/>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row>
    <row r="407" spans="1:47" ht="12.75" customHeight="1" x14ac:dyDescent="0.25">
      <c r="A407" s="100"/>
      <c r="B407" s="100"/>
      <c r="C407" s="87"/>
      <c r="D407" s="87"/>
      <c r="E407" s="87"/>
      <c r="F407" s="87"/>
      <c r="G407" s="87"/>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row>
    <row r="408" spans="1:47" ht="12.75" customHeight="1" x14ac:dyDescent="0.25">
      <c r="A408" s="100"/>
      <c r="B408" s="100"/>
      <c r="C408" s="87"/>
      <c r="D408" s="87"/>
      <c r="E408" s="87"/>
      <c r="F408" s="87"/>
      <c r="G408" s="87"/>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row>
    <row r="409" spans="1:47" ht="12.75" customHeight="1" x14ac:dyDescent="0.25">
      <c r="A409" s="100"/>
      <c r="B409" s="100"/>
      <c r="C409" s="87"/>
      <c r="D409" s="87"/>
      <c r="E409" s="87"/>
      <c r="F409" s="87"/>
      <c r="G409" s="87"/>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row>
    <row r="410" spans="1:47" ht="12.75" customHeight="1" x14ac:dyDescent="0.25">
      <c r="A410" s="100"/>
      <c r="B410" s="100"/>
      <c r="C410" s="87"/>
      <c r="D410" s="87"/>
      <c r="E410" s="87"/>
      <c r="F410" s="87"/>
      <c r="G410" s="87"/>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row>
    <row r="411" spans="1:47" ht="12.75" customHeight="1" x14ac:dyDescent="0.25">
      <c r="A411" s="100"/>
      <c r="B411" s="100"/>
      <c r="C411" s="87"/>
      <c r="D411" s="87"/>
      <c r="E411" s="87"/>
      <c r="F411" s="87"/>
      <c r="G411" s="87"/>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row>
    <row r="412" spans="1:47" ht="12.75" customHeight="1" x14ac:dyDescent="0.25">
      <c r="A412" s="100"/>
      <c r="B412" s="100"/>
      <c r="C412" s="87"/>
      <c r="D412" s="87"/>
      <c r="E412" s="87"/>
      <c r="F412" s="87"/>
      <c r="G412" s="87"/>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row>
    <row r="413" spans="1:47" ht="12.75" customHeight="1" x14ac:dyDescent="0.25">
      <c r="A413" s="100"/>
      <c r="B413" s="100"/>
      <c r="C413" s="87"/>
      <c r="D413" s="87"/>
      <c r="E413" s="87"/>
      <c r="F413" s="87"/>
      <c r="G413" s="87"/>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row>
    <row r="414" spans="1:47" ht="12.75" customHeight="1" x14ac:dyDescent="0.25">
      <c r="A414" s="100"/>
      <c r="B414" s="100"/>
      <c r="C414" s="87"/>
      <c r="D414" s="87"/>
      <c r="E414" s="87"/>
      <c r="F414" s="87"/>
      <c r="G414" s="87"/>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row>
    <row r="415" spans="1:47" ht="12.75" customHeight="1" x14ac:dyDescent="0.25">
      <c r="A415" s="100"/>
      <c r="B415" s="100"/>
      <c r="C415" s="87"/>
      <c r="D415" s="87"/>
      <c r="E415" s="87"/>
      <c r="F415" s="87"/>
      <c r="G415" s="87"/>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row>
    <row r="416" spans="1:47" ht="12.75" customHeight="1" x14ac:dyDescent="0.25">
      <c r="A416" s="100"/>
      <c r="B416" s="100"/>
      <c r="C416" s="87"/>
      <c r="D416" s="87"/>
      <c r="E416" s="87"/>
      <c r="F416" s="87"/>
      <c r="G416" s="87"/>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row>
    <row r="417" spans="1:47" ht="12.75" customHeight="1" x14ac:dyDescent="0.25">
      <c r="A417" s="100"/>
      <c r="B417" s="100"/>
      <c r="C417" s="87"/>
      <c r="D417" s="87"/>
      <c r="E417" s="87"/>
      <c r="F417" s="87"/>
      <c r="G417" s="87"/>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row>
    <row r="418" spans="1:47" ht="12.75" customHeight="1" x14ac:dyDescent="0.25">
      <c r="A418" s="100"/>
      <c r="B418" s="100"/>
      <c r="C418" s="87"/>
      <c r="D418" s="87"/>
      <c r="E418" s="87"/>
      <c r="F418" s="87"/>
      <c r="G418" s="87"/>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row>
    <row r="419" spans="1:47" ht="12.75" customHeight="1" x14ac:dyDescent="0.25">
      <c r="A419" s="100"/>
      <c r="B419" s="100"/>
      <c r="C419" s="87"/>
      <c r="D419" s="87"/>
      <c r="E419" s="87"/>
      <c r="F419" s="87"/>
      <c r="G419" s="87"/>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row>
    <row r="420" spans="1:47" ht="12.75" customHeight="1" x14ac:dyDescent="0.25">
      <c r="A420" s="100"/>
      <c r="B420" s="100"/>
      <c r="C420" s="87"/>
      <c r="D420" s="87"/>
      <c r="E420" s="87"/>
      <c r="F420" s="87"/>
      <c r="G420" s="87"/>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row>
    <row r="421" spans="1:47" ht="12.75" customHeight="1" x14ac:dyDescent="0.25">
      <c r="A421" s="100"/>
      <c r="B421" s="100"/>
      <c r="C421" s="87"/>
      <c r="D421" s="87"/>
      <c r="E421" s="87"/>
      <c r="F421" s="87"/>
      <c r="G421" s="87"/>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row>
    <row r="422" spans="1:47" ht="12.75" customHeight="1" x14ac:dyDescent="0.25">
      <c r="A422" s="100"/>
      <c r="B422" s="100"/>
      <c r="C422" s="87"/>
      <c r="D422" s="87"/>
      <c r="E422" s="87"/>
      <c r="F422" s="87"/>
      <c r="G422" s="87"/>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row>
    <row r="423" spans="1:47" ht="12.75" customHeight="1" x14ac:dyDescent="0.25">
      <c r="A423" s="100"/>
      <c r="B423" s="100"/>
      <c r="C423" s="87"/>
      <c r="D423" s="87"/>
      <c r="E423" s="87"/>
      <c r="F423" s="87"/>
      <c r="G423" s="87"/>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row>
    <row r="424" spans="1:47" ht="12.75" customHeight="1" x14ac:dyDescent="0.25">
      <c r="A424" s="100"/>
      <c r="B424" s="100"/>
      <c r="C424" s="87"/>
      <c r="D424" s="87"/>
      <c r="E424" s="87"/>
      <c r="F424" s="87"/>
      <c r="G424" s="87"/>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row>
    <row r="425" spans="1:47" ht="12.75" customHeight="1" x14ac:dyDescent="0.25">
      <c r="A425" s="100"/>
      <c r="B425" s="100"/>
      <c r="C425" s="87"/>
      <c r="D425" s="87"/>
      <c r="E425" s="87"/>
      <c r="F425" s="87"/>
      <c r="G425" s="87"/>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row>
    <row r="426" spans="1:47" ht="12.75" customHeight="1" x14ac:dyDescent="0.25">
      <c r="A426" s="100"/>
      <c r="B426" s="100"/>
      <c r="C426" s="87"/>
      <c r="D426" s="87"/>
      <c r="E426" s="87"/>
      <c r="F426" s="87"/>
      <c r="G426" s="87"/>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row>
    <row r="427" spans="1:47" ht="12.75" customHeight="1" x14ac:dyDescent="0.25">
      <c r="A427" s="100"/>
      <c r="B427" s="100"/>
      <c r="C427" s="87"/>
      <c r="D427" s="87"/>
      <c r="E427" s="87"/>
      <c r="F427" s="87"/>
      <c r="G427" s="87"/>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row>
    <row r="428" spans="1:47" ht="12.75" customHeight="1" x14ac:dyDescent="0.25">
      <c r="A428" s="100"/>
      <c r="B428" s="100"/>
      <c r="C428" s="87"/>
      <c r="D428" s="87"/>
      <c r="E428" s="87"/>
      <c r="F428" s="87"/>
      <c r="G428" s="87"/>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row>
    <row r="429" spans="1:47" ht="12.75" customHeight="1" x14ac:dyDescent="0.25">
      <c r="A429" s="100"/>
      <c r="B429" s="100"/>
      <c r="C429" s="87"/>
      <c r="D429" s="87"/>
      <c r="E429" s="87"/>
      <c r="F429" s="87"/>
      <c r="G429" s="87"/>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row>
    <row r="430" spans="1:47" ht="12.75" customHeight="1" x14ac:dyDescent="0.25">
      <c r="A430" s="100"/>
      <c r="B430" s="100"/>
      <c r="C430" s="87"/>
      <c r="D430" s="87"/>
      <c r="E430" s="87"/>
      <c r="F430" s="87"/>
      <c r="G430" s="87"/>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row>
    <row r="431" spans="1:47" ht="12.75" customHeight="1" x14ac:dyDescent="0.25">
      <c r="A431" s="100"/>
      <c r="B431" s="100"/>
      <c r="C431" s="87"/>
      <c r="D431" s="87"/>
      <c r="E431" s="87"/>
      <c r="F431" s="87"/>
      <c r="G431" s="87"/>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row>
    <row r="432" spans="1:47" ht="12.75" customHeight="1" x14ac:dyDescent="0.25">
      <c r="A432" s="100"/>
      <c r="B432" s="100"/>
      <c r="C432" s="87"/>
      <c r="D432" s="87"/>
      <c r="E432" s="87"/>
      <c r="F432" s="87"/>
      <c r="G432" s="87"/>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row>
    <row r="433" spans="1:47" ht="12.75" customHeight="1" x14ac:dyDescent="0.25">
      <c r="A433" s="100"/>
      <c r="B433" s="100"/>
      <c r="C433" s="87"/>
      <c r="D433" s="87"/>
      <c r="E433" s="87"/>
      <c r="F433" s="87"/>
      <c r="G433" s="87"/>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row>
    <row r="434" spans="1:47" ht="12.75" customHeight="1" x14ac:dyDescent="0.25">
      <c r="A434" s="100"/>
      <c r="B434" s="100"/>
      <c r="C434" s="87"/>
      <c r="D434" s="87"/>
      <c r="E434" s="87"/>
      <c r="F434" s="87"/>
      <c r="G434" s="87"/>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row>
    <row r="435" spans="1:47" ht="12.75" customHeight="1" x14ac:dyDescent="0.25">
      <c r="A435" s="100"/>
      <c r="B435" s="100"/>
      <c r="C435" s="87"/>
      <c r="D435" s="87"/>
      <c r="E435" s="87"/>
      <c r="F435" s="87"/>
      <c r="G435" s="87"/>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row>
    <row r="436" spans="1:47" ht="12.75" customHeight="1" x14ac:dyDescent="0.25">
      <c r="A436" s="100"/>
      <c r="B436" s="100"/>
      <c r="C436" s="87"/>
      <c r="D436" s="87"/>
      <c r="E436" s="87"/>
      <c r="F436" s="87"/>
      <c r="G436" s="87"/>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row>
    <row r="437" spans="1:47" ht="12.75" customHeight="1" x14ac:dyDescent="0.25">
      <c r="A437" s="100"/>
      <c r="B437" s="100"/>
      <c r="C437" s="87"/>
      <c r="D437" s="87"/>
      <c r="E437" s="87"/>
      <c r="F437" s="87"/>
      <c r="G437" s="87"/>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row>
    <row r="438" spans="1:47" ht="12.75" customHeight="1" x14ac:dyDescent="0.25">
      <c r="A438" s="100"/>
      <c r="B438" s="100"/>
      <c r="C438" s="87"/>
      <c r="D438" s="87"/>
      <c r="E438" s="87"/>
      <c r="F438" s="87"/>
      <c r="G438" s="87"/>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row>
    <row r="439" spans="1:47" ht="12.75" customHeight="1" x14ac:dyDescent="0.25">
      <c r="A439" s="100"/>
      <c r="B439" s="100"/>
      <c r="C439" s="87"/>
      <c r="D439" s="87"/>
      <c r="E439" s="87"/>
      <c r="F439" s="87"/>
      <c r="G439" s="87"/>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row>
    <row r="440" spans="1:47" ht="12.75" customHeight="1" x14ac:dyDescent="0.25">
      <c r="A440" s="100"/>
      <c r="B440" s="100"/>
      <c r="C440" s="87"/>
      <c r="D440" s="87"/>
      <c r="E440" s="87"/>
      <c r="F440" s="87"/>
      <c r="G440" s="87"/>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row>
    <row r="441" spans="1:47" ht="12.75" customHeight="1" x14ac:dyDescent="0.25">
      <c r="A441" s="100"/>
      <c r="B441" s="100"/>
      <c r="C441" s="87"/>
      <c r="D441" s="87"/>
      <c r="E441" s="87"/>
      <c r="F441" s="87"/>
      <c r="G441" s="87"/>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row>
    <row r="442" spans="1:47" ht="12.75" customHeight="1" x14ac:dyDescent="0.25">
      <c r="A442" s="100"/>
      <c r="B442" s="100"/>
      <c r="C442" s="87"/>
      <c r="D442" s="87"/>
      <c r="E442" s="87"/>
      <c r="F442" s="87"/>
      <c r="G442" s="87"/>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row>
    <row r="443" spans="1:47" ht="12.75" customHeight="1" x14ac:dyDescent="0.25">
      <c r="A443" s="100"/>
      <c r="B443" s="100"/>
      <c r="C443" s="87"/>
      <c r="D443" s="87"/>
      <c r="E443" s="87"/>
      <c r="F443" s="87"/>
      <c r="G443" s="87"/>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row>
    <row r="444" spans="1:47" ht="12.75" customHeight="1" x14ac:dyDescent="0.25">
      <c r="A444" s="100"/>
      <c r="B444" s="100"/>
      <c r="C444" s="87"/>
      <c r="D444" s="87"/>
      <c r="E444" s="87"/>
      <c r="F444" s="87"/>
      <c r="G444" s="87"/>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row>
    <row r="445" spans="1:47" ht="12.75" customHeight="1" x14ac:dyDescent="0.25">
      <c r="A445" s="100"/>
      <c r="B445" s="100"/>
      <c r="C445" s="87"/>
      <c r="D445" s="87"/>
      <c r="E445" s="87"/>
      <c r="F445" s="87"/>
      <c r="G445" s="87"/>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row>
    <row r="446" spans="1:47" ht="12.75" customHeight="1" x14ac:dyDescent="0.25">
      <c r="A446" s="100"/>
      <c r="B446" s="100"/>
      <c r="C446" s="87"/>
      <c r="D446" s="87"/>
      <c r="E446" s="87"/>
      <c r="F446" s="87"/>
      <c r="G446" s="87"/>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row>
    <row r="447" spans="1:47" ht="12.75" customHeight="1" x14ac:dyDescent="0.25">
      <c r="A447" s="100"/>
      <c r="B447" s="100"/>
      <c r="C447" s="87"/>
      <c r="D447" s="87"/>
      <c r="E447" s="87"/>
      <c r="F447" s="87"/>
      <c r="G447" s="87"/>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row>
    <row r="448" spans="1:47" ht="12.75" customHeight="1" x14ac:dyDescent="0.25">
      <c r="A448" s="100"/>
      <c r="B448" s="100"/>
      <c r="C448" s="87"/>
      <c r="D448" s="87"/>
      <c r="E448" s="87"/>
      <c r="F448" s="87"/>
      <c r="G448" s="87"/>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row>
    <row r="449" spans="1:47" ht="12.75" customHeight="1" x14ac:dyDescent="0.25">
      <c r="A449" s="100"/>
      <c r="B449" s="100"/>
      <c r="C449" s="87"/>
      <c r="D449" s="87"/>
      <c r="E449" s="87"/>
      <c r="F449" s="87"/>
      <c r="G449" s="87"/>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row>
    <row r="450" spans="1:47" ht="12.75" customHeight="1" x14ac:dyDescent="0.25">
      <c r="A450" s="100"/>
      <c r="B450" s="100"/>
      <c r="C450" s="87"/>
      <c r="D450" s="87"/>
      <c r="E450" s="87"/>
      <c r="F450" s="87"/>
      <c r="G450" s="87"/>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row>
    <row r="451" spans="1:47" ht="12.75" customHeight="1" x14ac:dyDescent="0.25">
      <c r="A451" s="100"/>
      <c r="B451" s="100"/>
      <c r="C451" s="87"/>
      <c r="D451" s="87"/>
      <c r="E451" s="87"/>
      <c r="F451" s="87"/>
      <c r="G451" s="87"/>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row>
    <row r="452" spans="1:47" ht="12.75" customHeight="1" x14ac:dyDescent="0.25">
      <c r="A452" s="100"/>
      <c r="B452" s="100"/>
      <c r="C452" s="87"/>
      <c r="D452" s="87"/>
      <c r="E452" s="87"/>
      <c r="F452" s="87"/>
      <c r="G452" s="87"/>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row>
    <row r="453" spans="1:47" ht="12.75" customHeight="1" x14ac:dyDescent="0.25">
      <c r="A453" s="100"/>
      <c r="B453" s="100"/>
      <c r="C453" s="87"/>
      <c r="D453" s="87"/>
      <c r="E453" s="87"/>
      <c r="F453" s="87"/>
      <c r="G453" s="87"/>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row>
    <row r="454" spans="1:47" ht="12.75" customHeight="1" x14ac:dyDescent="0.25">
      <c r="A454" s="100"/>
      <c r="B454" s="100"/>
      <c r="C454" s="87"/>
      <c r="D454" s="87"/>
      <c r="E454" s="87"/>
      <c r="F454" s="87"/>
      <c r="G454" s="87"/>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row>
    <row r="455" spans="1:47" ht="12.75" customHeight="1" x14ac:dyDescent="0.25">
      <c r="A455" s="100"/>
      <c r="B455" s="100"/>
      <c r="C455" s="87"/>
      <c r="D455" s="87"/>
      <c r="E455" s="87"/>
      <c r="F455" s="87"/>
      <c r="G455" s="87"/>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row>
    <row r="456" spans="1:47" ht="12.75" customHeight="1" x14ac:dyDescent="0.25">
      <c r="A456" s="100"/>
      <c r="B456" s="100"/>
      <c r="C456" s="87"/>
      <c r="D456" s="87"/>
      <c r="E456" s="87"/>
      <c r="F456" s="87"/>
      <c r="G456" s="87"/>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row>
    <row r="457" spans="1:47" ht="12.75" customHeight="1" x14ac:dyDescent="0.25">
      <c r="A457" s="100"/>
      <c r="B457" s="100"/>
      <c r="C457" s="87"/>
      <c r="D457" s="87"/>
      <c r="E457" s="87"/>
      <c r="F457" s="87"/>
      <c r="G457" s="87"/>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row>
    <row r="458" spans="1:47" ht="12.75" customHeight="1" x14ac:dyDescent="0.25">
      <c r="A458" s="100"/>
      <c r="B458" s="100"/>
      <c r="C458" s="87"/>
      <c r="D458" s="87"/>
      <c r="E458" s="87"/>
      <c r="F458" s="87"/>
      <c r="G458" s="87"/>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row>
    <row r="459" spans="1:47" ht="12.75" customHeight="1" x14ac:dyDescent="0.25">
      <c r="A459" s="100"/>
      <c r="B459" s="100"/>
      <c r="C459" s="87"/>
      <c r="D459" s="87"/>
      <c r="E459" s="87"/>
      <c r="F459" s="87"/>
      <c r="G459" s="87"/>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row>
    <row r="460" spans="1:47" ht="12.75" customHeight="1" x14ac:dyDescent="0.25">
      <c r="A460" s="100"/>
      <c r="B460" s="100"/>
      <c r="C460" s="87"/>
      <c r="D460" s="87"/>
      <c r="E460" s="87"/>
      <c r="F460" s="87"/>
      <c r="G460" s="87"/>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row>
    <row r="461" spans="1:47" ht="12.75" customHeight="1" x14ac:dyDescent="0.25">
      <c r="A461" s="100"/>
      <c r="B461" s="100"/>
      <c r="C461" s="87"/>
      <c r="D461" s="87"/>
      <c r="E461" s="87"/>
      <c r="F461" s="87"/>
      <c r="G461" s="87"/>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row>
    <row r="462" spans="1:47" ht="12.75" customHeight="1" x14ac:dyDescent="0.25">
      <c r="A462" s="100"/>
      <c r="B462" s="100"/>
      <c r="C462" s="87"/>
      <c r="D462" s="87"/>
      <c r="E462" s="87"/>
      <c r="F462" s="87"/>
      <c r="G462" s="87"/>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row>
    <row r="463" spans="1:47" ht="12.75" customHeight="1" x14ac:dyDescent="0.25">
      <c r="A463" s="100"/>
      <c r="B463" s="100"/>
      <c r="C463" s="87"/>
      <c r="D463" s="87"/>
      <c r="E463" s="87"/>
      <c r="F463" s="87"/>
      <c r="G463" s="87"/>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row>
    <row r="464" spans="1:47" ht="12.75" customHeight="1" x14ac:dyDescent="0.25">
      <c r="A464" s="100"/>
      <c r="B464" s="100"/>
      <c r="C464" s="87"/>
      <c r="D464" s="87"/>
      <c r="E464" s="87"/>
      <c r="F464" s="87"/>
      <c r="G464" s="87"/>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row>
    <row r="465" spans="1:47" ht="12.75" customHeight="1" x14ac:dyDescent="0.25">
      <c r="A465" s="100"/>
      <c r="B465" s="100"/>
      <c r="C465" s="87"/>
      <c r="D465" s="87"/>
      <c r="E465" s="87"/>
      <c r="F465" s="87"/>
      <c r="G465" s="87"/>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row>
    <row r="466" spans="1:47" ht="12.75" customHeight="1" x14ac:dyDescent="0.25">
      <c r="A466" s="100"/>
      <c r="B466" s="100"/>
      <c r="C466" s="87"/>
      <c r="D466" s="87"/>
      <c r="E466" s="87"/>
      <c r="F466" s="87"/>
      <c r="G466" s="87"/>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row>
    <row r="467" spans="1:47" ht="12.75" customHeight="1" x14ac:dyDescent="0.25">
      <c r="A467" s="100"/>
      <c r="B467" s="100"/>
      <c r="C467" s="87"/>
      <c r="D467" s="87"/>
      <c r="E467" s="87"/>
      <c r="F467" s="87"/>
      <c r="G467" s="87"/>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row>
    <row r="468" spans="1:47" ht="12.75" customHeight="1" x14ac:dyDescent="0.25">
      <c r="A468" s="100"/>
      <c r="B468" s="100"/>
      <c r="C468" s="87"/>
      <c r="D468" s="87"/>
      <c r="E468" s="87"/>
      <c r="F468" s="87"/>
      <c r="G468" s="87"/>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row>
    <row r="469" spans="1:47" ht="12.75" customHeight="1" x14ac:dyDescent="0.25">
      <c r="A469" s="100"/>
      <c r="B469" s="100"/>
      <c r="C469" s="87"/>
      <c r="D469" s="87"/>
      <c r="E469" s="87"/>
      <c r="F469" s="87"/>
      <c r="G469" s="87"/>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row>
    <row r="470" spans="1:47" ht="12.75" customHeight="1" x14ac:dyDescent="0.25">
      <c r="A470" s="100"/>
      <c r="B470" s="100"/>
      <c r="C470" s="87"/>
      <c r="D470" s="87"/>
      <c r="E470" s="87"/>
      <c r="F470" s="87"/>
      <c r="G470" s="87"/>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row>
    <row r="471" spans="1:47" ht="12.75" customHeight="1" x14ac:dyDescent="0.25">
      <c r="A471" s="100"/>
      <c r="B471" s="100"/>
      <c r="C471" s="87"/>
      <c r="D471" s="87"/>
      <c r="E471" s="87"/>
      <c r="F471" s="87"/>
      <c r="G471" s="87"/>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row>
    <row r="472" spans="1:47" ht="12.75" customHeight="1" x14ac:dyDescent="0.25">
      <c r="A472" s="100"/>
      <c r="B472" s="100"/>
      <c r="C472" s="87"/>
      <c r="D472" s="87"/>
      <c r="E472" s="87"/>
      <c r="F472" s="87"/>
      <c r="G472" s="87"/>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row>
    <row r="473" spans="1:47" ht="12.75" customHeight="1" x14ac:dyDescent="0.25">
      <c r="A473" s="100"/>
      <c r="B473" s="100"/>
      <c r="C473" s="87"/>
      <c r="D473" s="87"/>
      <c r="E473" s="87"/>
      <c r="F473" s="87"/>
      <c r="G473" s="87"/>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row>
    <row r="474" spans="1:47" ht="12.75" customHeight="1" x14ac:dyDescent="0.25">
      <c r="A474" s="100"/>
      <c r="B474" s="100"/>
      <c r="C474" s="87"/>
      <c r="D474" s="87"/>
      <c r="E474" s="87"/>
      <c r="F474" s="87"/>
      <c r="G474" s="87"/>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row>
    <row r="475" spans="1:47" ht="12.75" customHeight="1" x14ac:dyDescent="0.25">
      <c r="A475" s="100"/>
      <c r="B475" s="100"/>
      <c r="C475" s="87"/>
      <c r="D475" s="87"/>
      <c r="E475" s="87"/>
      <c r="F475" s="87"/>
      <c r="G475" s="87"/>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row>
    <row r="476" spans="1:47" ht="12.75" customHeight="1" x14ac:dyDescent="0.25">
      <c r="A476" s="100"/>
      <c r="B476" s="100"/>
      <c r="C476" s="87"/>
      <c r="D476" s="87"/>
      <c r="E476" s="87"/>
      <c r="F476" s="87"/>
      <c r="G476" s="87"/>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row>
    <row r="477" spans="1:47" ht="12.75" customHeight="1" x14ac:dyDescent="0.25">
      <c r="A477" s="100"/>
      <c r="B477" s="100"/>
      <c r="C477" s="87"/>
      <c r="D477" s="87"/>
      <c r="E477" s="87"/>
      <c r="F477" s="87"/>
      <c r="G477" s="87"/>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row>
    <row r="478" spans="1:47" ht="12.75" customHeight="1" x14ac:dyDescent="0.25">
      <c r="A478" s="100"/>
      <c r="B478" s="100"/>
      <c r="C478" s="87"/>
      <c r="D478" s="87"/>
      <c r="E478" s="87"/>
      <c r="F478" s="87"/>
      <c r="G478" s="87"/>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row>
    <row r="479" spans="1:47" ht="12.75" customHeight="1" x14ac:dyDescent="0.25">
      <c r="A479" s="100"/>
      <c r="B479" s="100"/>
      <c r="C479" s="87"/>
      <c r="D479" s="87"/>
      <c r="E479" s="87"/>
      <c r="F479" s="87"/>
      <c r="G479" s="87"/>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row>
    <row r="480" spans="1:47" ht="12.75" customHeight="1" x14ac:dyDescent="0.25">
      <c r="A480" s="100"/>
      <c r="B480" s="100"/>
      <c r="C480" s="87"/>
      <c r="D480" s="87"/>
      <c r="E480" s="87"/>
      <c r="F480" s="87"/>
      <c r="G480" s="87"/>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row>
    <row r="481" spans="1:47" ht="12.75" customHeight="1" x14ac:dyDescent="0.25">
      <c r="A481" s="100"/>
      <c r="B481" s="100"/>
      <c r="C481" s="87"/>
      <c r="D481" s="87"/>
      <c r="E481" s="87"/>
      <c r="F481" s="87"/>
      <c r="G481" s="87"/>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row>
    <row r="482" spans="1:47" ht="12.75" customHeight="1" x14ac:dyDescent="0.25">
      <c r="A482" s="100"/>
      <c r="B482" s="100"/>
      <c r="C482" s="87"/>
      <c r="D482" s="87"/>
      <c r="E482" s="87"/>
      <c r="F482" s="87"/>
      <c r="G482" s="87"/>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row>
    <row r="483" spans="1:47" ht="12.75" customHeight="1" x14ac:dyDescent="0.25">
      <c r="A483" s="100"/>
      <c r="B483" s="100"/>
      <c r="C483" s="87"/>
      <c r="D483" s="87"/>
      <c r="E483" s="87"/>
      <c r="F483" s="87"/>
      <c r="G483" s="87"/>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row>
    <row r="484" spans="1:47" ht="12.75" customHeight="1" x14ac:dyDescent="0.25">
      <c r="A484" s="100"/>
      <c r="B484" s="100"/>
      <c r="C484" s="87"/>
      <c r="D484" s="87"/>
      <c r="E484" s="87"/>
      <c r="F484" s="87"/>
      <c r="G484" s="87"/>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row>
    <row r="485" spans="1:47" ht="12.75" customHeight="1" x14ac:dyDescent="0.25">
      <c r="A485" s="100"/>
      <c r="B485" s="100"/>
      <c r="C485" s="87"/>
      <c r="D485" s="87"/>
      <c r="E485" s="87"/>
      <c r="F485" s="87"/>
      <c r="G485" s="87"/>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row>
    <row r="486" spans="1:47" ht="12.75" customHeight="1" x14ac:dyDescent="0.25">
      <c r="A486" s="100"/>
      <c r="B486" s="100"/>
      <c r="C486" s="87"/>
      <c r="D486" s="87"/>
      <c r="E486" s="87"/>
      <c r="F486" s="87"/>
      <c r="G486" s="87"/>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row>
    <row r="487" spans="1:47" ht="12.75" customHeight="1" x14ac:dyDescent="0.25">
      <c r="A487" s="100"/>
      <c r="B487" s="100"/>
      <c r="C487" s="87"/>
      <c r="D487" s="87"/>
      <c r="E487" s="87"/>
      <c r="F487" s="87"/>
      <c r="G487" s="87"/>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row>
    <row r="488" spans="1:47" ht="12.75" customHeight="1" x14ac:dyDescent="0.25">
      <c r="A488" s="100"/>
      <c r="B488" s="100"/>
      <c r="C488" s="87"/>
      <c r="D488" s="87"/>
      <c r="E488" s="87"/>
      <c r="F488" s="87"/>
      <c r="G488" s="87"/>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row>
    <row r="489" spans="1:47" ht="12.75" customHeight="1" x14ac:dyDescent="0.25">
      <c r="A489" s="100"/>
      <c r="B489" s="100"/>
      <c r="C489" s="87"/>
      <c r="D489" s="87"/>
      <c r="E489" s="87"/>
      <c r="F489" s="87"/>
      <c r="G489" s="87"/>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row>
    <row r="490" spans="1:47" ht="12.75" customHeight="1" x14ac:dyDescent="0.25">
      <c r="A490" s="100"/>
      <c r="B490" s="100"/>
      <c r="C490" s="87"/>
      <c r="D490" s="87"/>
      <c r="E490" s="87"/>
      <c r="F490" s="87"/>
      <c r="G490" s="87"/>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row>
    <row r="491" spans="1:47" ht="12.75" customHeight="1" x14ac:dyDescent="0.25">
      <c r="A491" s="100"/>
      <c r="B491" s="100"/>
      <c r="C491" s="87"/>
      <c r="D491" s="87"/>
      <c r="E491" s="87"/>
      <c r="F491" s="87"/>
      <c r="G491" s="87"/>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row>
    <row r="492" spans="1:47" ht="12.75" customHeight="1" x14ac:dyDescent="0.25">
      <c r="A492" s="100"/>
      <c r="B492" s="100"/>
      <c r="C492" s="87"/>
      <c r="D492" s="87"/>
      <c r="E492" s="87"/>
      <c r="F492" s="87"/>
      <c r="G492" s="87"/>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row>
    <row r="493" spans="1:47" ht="12.75" customHeight="1" x14ac:dyDescent="0.25">
      <c r="A493" s="100"/>
      <c r="B493" s="100"/>
      <c r="C493" s="87"/>
      <c r="D493" s="87"/>
      <c r="E493" s="87"/>
      <c r="F493" s="87"/>
      <c r="G493" s="87"/>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row>
    <row r="494" spans="1:47" ht="12.75" customHeight="1" x14ac:dyDescent="0.25">
      <c r="A494" s="100"/>
      <c r="B494" s="100"/>
      <c r="C494" s="87"/>
      <c r="D494" s="87"/>
      <c r="E494" s="87"/>
      <c r="F494" s="87"/>
      <c r="G494" s="87"/>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row>
    <row r="495" spans="1:47" ht="12.75" customHeight="1" x14ac:dyDescent="0.25">
      <c r="A495" s="100"/>
      <c r="B495" s="100"/>
      <c r="C495" s="87"/>
      <c r="D495" s="87"/>
      <c r="E495" s="87"/>
      <c r="F495" s="87"/>
      <c r="G495" s="87"/>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row>
    <row r="496" spans="1:47" ht="12.75" customHeight="1" x14ac:dyDescent="0.25">
      <c r="A496" s="100"/>
      <c r="B496" s="100"/>
      <c r="C496" s="87"/>
      <c r="D496" s="87"/>
      <c r="E496" s="87"/>
      <c r="F496" s="87"/>
      <c r="G496" s="87"/>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row>
    <row r="497" spans="1:47" ht="12.75" customHeight="1" x14ac:dyDescent="0.25">
      <c r="A497" s="100"/>
      <c r="B497" s="100"/>
      <c r="C497" s="87"/>
      <c r="D497" s="87"/>
      <c r="E497" s="87"/>
      <c r="F497" s="87"/>
      <c r="G497" s="87"/>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row>
    <row r="498" spans="1:47" ht="12.75" customHeight="1" x14ac:dyDescent="0.25">
      <c r="A498" s="100"/>
      <c r="B498" s="100"/>
      <c r="C498" s="87"/>
      <c r="D498" s="87"/>
      <c r="E498" s="87"/>
      <c r="F498" s="87"/>
      <c r="G498" s="87"/>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row>
    <row r="499" spans="1:47" ht="12.75" customHeight="1" x14ac:dyDescent="0.25">
      <c r="A499" s="100"/>
      <c r="B499" s="100"/>
      <c r="C499" s="87"/>
      <c r="D499" s="87"/>
      <c r="E499" s="87"/>
      <c r="F499" s="87"/>
      <c r="G499" s="87"/>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row>
    <row r="500" spans="1:47" ht="12.75" customHeight="1" x14ac:dyDescent="0.25">
      <c r="A500" s="100"/>
      <c r="B500" s="100"/>
      <c r="C500" s="87"/>
      <c r="D500" s="87"/>
      <c r="E500" s="87"/>
      <c r="F500" s="87"/>
      <c r="G500" s="87"/>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row>
    <row r="501" spans="1:47" ht="12.75" customHeight="1" x14ac:dyDescent="0.25">
      <c r="A501" s="100"/>
      <c r="B501" s="100"/>
      <c r="C501" s="87"/>
      <c r="D501" s="87"/>
      <c r="E501" s="87"/>
      <c r="F501" s="87"/>
      <c r="G501" s="87"/>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row>
    <row r="502" spans="1:47" ht="12.75" customHeight="1" x14ac:dyDescent="0.25">
      <c r="A502" s="100"/>
      <c r="B502" s="100"/>
      <c r="C502" s="87"/>
      <c r="D502" s="87"/>
      <c r="E502" s="87"/>
      <c r="F502" s="87"/>
      <c r="G502" s="87"/>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row>
    <row r="503" spans="1:47" ht="12.75" customHeight="1" x14ac:dyDescent="0.25">
      <c r="A503" s="100"/>
      <c r="B503" s="100"/>
      <c r="C503" s="87"/>
      <c r="D503" s="87"/>
      <c r="E503" s="87"/>
      <c r="F503" s="87"/>
      <c r="G503" s="87"/>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row>
    <row r="504" spans="1:47" ht="12.75" customHeight="1" x14ac:dyDescent="0.25">
      <c r="A504" s="100"/>
      <c r="B504" s="100"/>
      <c r="C504" s="87"/>
      <c r="D504" s="87"/>
      <c r="E504" s="87"/>
      <c r="F504" s="87"/>
      <c r="G504" s="87"/>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row>
    <row r="505" spans="1:47" ht="12.75" customHeight="1" x14ac:dyDescent="0.25">
      <c r="A505" s="100"/>
      <c r="B505" s="100"/>
      <c r="C505" s="87"/>
      <c r="D505" s="87"/>
      <c r="E505" s="87"/>
      <c r="F505" s="87"/>
      <c r="G505" s="87"/>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row>
    <row r="506" spans="1:47" ht="12.75" customHeight="1" x14ac:dyDescent="0.25">
      <c r="A506" s="100"/>
      <c r="B506" s="100"/>
      <c r="C506" s="87"/>
      <c r="D506" s="87"/>
      <c r="E506" s="87"/>
      <c r="F506" s="87"/>
      <c r="G506" s="87"/>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row>
    <row r="507" spans="1:47" ht="12.75" customHeight="1" x14ac:dyDescent="0.25">
      <c r="A507" s="100"/>
      <c r="B507" s="100"/>
      <c r="C507" s="87"/>
      <c r="D507" s="87"/>
      <c r="E507" s="87"/>
      <c r="F507" s="87"/>
      <c r="G507" s="87"/>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row>
    <row r="508" spans="1:47" ht="12.75" customHeight="1" x14ac:dyDescent="0.25">
      <c r="A508" s="100"/>
      <c r="B508" s="100"/>
      <c r="C508" s="87"/>
      <c r="D508" s="87"/>
      <c r="E508" s="87"/>
      <c r="F508" s="87"/>
      <c r="G508" s="87"/>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row>
    <row r="509" spans="1:47" ht="12.75" customHeight="1" x14ac:dyDescent="0.25">
      <c r="A509" s="100"/>
      <c r="B509" s="100"/>
      <c r="C509" s="87"/>
      <c r="D509" s="87"/>
      <c r="E509" s="87"/>
      <c r="F509" s="87"/>
      <c r="G509" s="87"/>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row>
    <row r="510" spans="1:47" ht="12.75" customHeight="1" x14ac:dyDescent="0.25">
      <c r="A510" s="100"/>
      <c r="B510" s="100"/>
      <c r="C510" s="87"/>
      <c r="D510" s="87"/>
      <c r="E510" s="87"/>
      <c r="F510" s="87"/>
      <c r="G510" s="87"/>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row>
    <row r="511" spans="1:47" ht="12.75" customHeight="1" x14ac:dyDescent="0.25">
      <c r="A511" s="100"/>
      <c r="B511" s="100"/>
      <c r="C511" s="87"/>
      <c r="D511" s="87"/>
      <c r="E511" s="87"/>
      <c r="F511" s="87"/>
      <c r="G511" s="87"/>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row>
    <row r="512" spans="1:47" ht="12.75" customHeight="1" x14ac:dyDescent="0.25">
      <c r="A512" s="100"/>
      <c r="B512" s="100"/>
      <c r="C512" s="87"/>
      <c r="D512" s="87"/>
      <c r="E512" s="87"/>
      <c r="F512" s="87"/>
      <c r="G512" s="87"/>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row>
    <row r="513" spans="1:47" ht="12.75" customHeight="1" x14ac:dyDescent="0.25">
      <c r="A513" s="100"/>
      <c r="B513" s="100"/>
      <c r="C513" s="87"/>
      <c r="D513" s="87"/>
      <c r="E513" s="87"/>
      <c r="F513" s="87"/>
      <c r="G513" s="87"/>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row>
    <row r="514" spans="1:47" ht="12.75" customHeight="1" x14ac:dyDescent="0.25">
      <c r="A514" s="100"/>
      <c r="B514" s="100"/>
      <c r="C514" s="87"/>
      <c r="D514" s="87"/>
      <c r="E514" s="87"/>
      <c r="F514" s="87"/>
      <c r="G514" s="87"/>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row>
    <row r="515" spans="1:47" ht="12.75" customHeight="1" x14ac:dyDescent="0.25">
      <c r="A515" s="100"/>
      <c r="B515" s="100"/>
      <c r="C515" s="87"/>
      <c r="D515" s="87"/>
      <c r="E515" s="87"/>
      <c r="F515" s="87"/>
      <c r="G515" s="87"/>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row>
    <row r="516" spans="1:47" ht="12.75" customHeight="1" x14ac:dyDescent="0.25">
      <c r="A516" s="100"/>
      <c r="B516" s="100"/>
      <c r="C516" s="87"/>
      <c r="D516" s="87"/>
      <c r="E516" s="87"/>
      <c r="F516" s="87"/>
      <c r="G516" s="87"/>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row>
    <row r="517" spans="1:47" ht="12.75" customHeight="1" x14ac:dyDescent="0.25">
      <c r="A517" s="100"/>
      <c r="B517" s="100"/>
      <c r="C517" s="87"/>
      <c r="D517" s="87"/>
      <c r="E517" s="87"/>
      <c r="F517" s="87"/>
      <c r="G517" s="87"/>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row>
    <row r="518" spans="1:47" ht="12.75" customHeight="1" x14ac:dyDescent="0.25">
      <c r="A518" s="100"/>
      <c r="B518" s="100"/>
      <c r="C518" s="87"/>
      <c r="D518" s="87"/>
      <c r="E518" s="87"/>
      <c r="F518" s="87"/>
      <c r="G518" s="87"/>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row>
    <row r="519" spans="1:47" ht="12.75" customHeight="1" x14ac:dyDescent="0.25">
      <c r="A519" s="100"/>
      <c r="B519" s="100"/>
      <c r="C519" s="87"/>
      <c r="D519" s="87"/>
      <c r="E519" s="87"/>
      <c r="F519" s="87"/>
      <c r="G519" s="87"/>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row>
    <row r="520" spans="1:47" ht="12.75" customHeight="1" x14ac:dyDescent="0.25">
      <c r="A520" s="100"/>
      <c r="B520" s="100"/>
      <c r="C520" s="87"/>
      <c r="D520" s="87"/>
      <c r="E520" s="87"/>
      <c r="F520" s="87"/>
      <c r="G520" s="87"/>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row>
    <row r="521" spans="1:47" ht="12.75" customHeight="1" x14ac:dyDescent="0.25">
      <c r="A521" s="100"/>
      <c r="B521" s="100"/>
      <c r="C521" s="87"/>
      <c r="D521" s="87"/>
      <c r="E521" s="87"/>
      <c r="F521" s="87"/>
      <c r="G521" s="87"/>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row>
    <row r="522" spans="1:47" ht="12.75" customHeight="1" x14ac:dyDescent="0.25">
      <c r="A522" s="100"/>
      <c r="B522" s="100"/>
      <c r="C522" s="87"/>
      <c r="D522" s="87"/>
      <c r="E522" s="87"/>
      <c r="F522" s="87"/>
      <c r="G522" s="87"/>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row>
    <row r="523" spans="1:47" ht="12.75" customHeight="1" x14ac:dyDescent="0.25">
      <c r="A523" s="100"/>
      <c r="B523" s="100"/>
      <c r="C523" s="87"/>
      <c r="D523" s="87"/>
      <c r="E523" s="87"/>
      <c r="F523" s="87"/>
      <c r="G523" s="87"/>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row>
    <row r="524" spans="1:47" ht="12.75" customHeight="1" x14ac:dyDescent="0.25">
      <c r="A524" s="100"/>
      <c r="B524" s="100"/>
      <c r="C524" s="87"/>
      <c r="D524" s="87"/>
      <c r="E524" s="87"/>
      <c r="F524" s="87"/>
      <c r="G524" s="87"/>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row>
    <row r="525" spans="1:47" ht="12.75" customHeight="1" x14ac:dyDescent="0.25">
      <c r="A525" s="100"/>
      <c r="B525" s="100"/>
      <c r="C525" s="87"/>
      <c r="D525" s="87"/>
      <c r="E525" s="87"/>
      <c r="F525" s="87"/>
      <c r="G525" s="87"/>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row>
    <row r="526" spans="1:47" ht="12.75" customHeight="1" x14ac:dyDescent="0.25">
      <c r="A526" s="100"/>
      <c r="B526" s="100"/>
      <c r="C526" s="87"/>
      <c r="D526" s="87"/>
      <c r="E526" s="87"/>
      <c r="F526" s="87"/>
      <c r="G526" s="87"/>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row>
    <row r="527" spans="1:47" ht="12.75" customHeight="1" x14ac:dyDescent="0.25">
      <c r="A527" s="100"/>
      <c r="B527" s="100"/>
      <c r="C527" s="87"/>
      <c r="D527" s="87"/>
      <c r="E527" s="87"/>
      <c r="F527" s="87"/>
      <c r="G527" s="87"/>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row>
    <row r="528" spans="1:47" ht="12.75" customHeight="1" x14ac:dyDescent="0.25">
      <c r="A528" s="100"/>
      <c r="B528" s="100"/>
      <c r="C528" s="87"/>
      <c r="D528" s="87"/>
      <c r="E528" s="87"/>
      <c r="F528" s="87"/>
      <c r="G528" s="87"/>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row>
    <row r="529" spans="1:47" ht="12.75" customHeight="1" x14ac:dyDescent="0.25">
      <c r="A529" s="100"/>
      <c r="B529" s="100"/>
      <c r="C529" s="87"/>
      <c r="D529" s="87"/>
      <c r="E529" s="87"/>
      <c r="F529" s="87"/>
      <c r="G529" s="87"/>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row>
    <row r="530" spans="1:47" ht="12.75" customHeight="1" x14ac:dyDescent="0.25">
      <c r="A530" s="100"/>
      <c r="B530" s="100"/>
      <c r="C530" s="87"/>
      <c r="D530" s="87"/>
      <c r="E530" s="87"/>
      <c r="F530" s="87"/>
      <c r="G530" s="87"/>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row>
    <row r="531" spans="1:47" ht="12.75" customHeight="1" x14ac:dyDescent="0.25">
      <c r="A531" s="100"/>
      <c r="B531" s="100"/>
      <c r="C531" s="87"/>
      <c r="D531" s="87"/>
      <c r="E531" s="87"/>
      <c r="F531" s="87"/>
      <c r="G531" s="87"/>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row>
    <row r="532" spans="1:47" ht="12.75" customHeight="1" x14ac:dyDescent="0.25">
      <c r="A532" s="100"/>
      <c r="B532" s="100"/>
      <c r="C532" s="87"/>
      <c r="D532" s="87"/>
      <c r="E532" s="87"/>
      <c r="F532" s="87"/>
      <c r="G532" s="87"/>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row>
    <row r="533" spans="1:47" ht="12.75" customHeight="1" x14ac:dyDescent="0.25">
      <c r="A533" s="100"/>
      <c r="B533" s="100"/>
      <c r="C533" s="87"/>
      <c r="D533" s="87"/>
      <c r="E533" s="87"/>
      <c r="F533" s="87"/>
      <c r="G533" s="87"/>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row>
    <row r="534" spans="1:47" ht="12.75" customHeight="1" x14ac:dyDescent="0.25">
      <c r="A534" s="100"/>
      <c r="B534" s="100"/>
      <c r="C534" s="87"/>
      <c r="D534" s="87"/>
      <c r="E534" s="87"/>
      <c r="F534" s="87"/>
      <c r="G534" s="87"/>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row>
    <row r="535" spans="1:47" ht="12.75" customHeight="1" x14ac:dyDescent="0.25">
      <c r="A535" s="100"/>
      <c r="B535" s="100"/>
      <c r="C535" s="87"/>
      <c r="D535" s="87"/>
      <c r="E535" s="87"/>
      <c r="F535" s="87"/>
      <c r="G535" s="87"/>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row>
    <row r="536" spans="1:47" ht="12.75" customHeight="1" x14ac:dyDescent="0.25">
      <c r="A536" s="100"/>
      <c r="B536" s="100"/>
      <c r="C536" s="87"/>
      <c r="D536" s="87"/>
      <c r="E536" s="87"/>
      <c r="F536" s="87"/>
      <c r="G536" s="87"/>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row>
    <row r="537" spans="1:47" ht="12.75" customHeight="1" x14ac:dyDescent="0.25">
      <c r="A537" s="100"/>
      <c r="B537" s="100"/>
      <c r="C537" s="87"/>
      <c r="D537" s="87"/>
      <c r="E537" s="87"/>
      <c r="F537" s="87"/>
      <c r="G537" s="87"/>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row>
    <row r="538" spans="1:47" ht="12.75" customHeight="1" x14ac:dyDescent="0.25">
      <c r="A538" s="100"/>
      <c r="B538" s="100"/>
      <c r="C538" s="87"/>
      <c r="D538" s="87"/>
      <c r="E538" s="87"/>
      <c r="F538" s="87"/>
      <c r="G538" s="87"/>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row>
    <row r="539" spans="1:47" ht="12.75" customHeight="1" x14ac:dyDescent="0.25">
      <c r="A539" s="100"/>
      <c r="B539" s="100"/>
      <c r="C539" s="87"/>
      <c r="D539" s="87"/>
      <c r="E539" s="87"/>
      <c r="F539" s="87"/>
      <c r="G539" s="87"/>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row>
    <row r="540" spans="1:47" ht="12.75" customHeight="1" x14ac:dyDescent="0.25">
      <c r="A540" s="100"/>
      <c r="B540" s="100"/>
      <c r="C540" s="87"/>
      <c r="D540" s="87"/>
      <c r="E540" s="87"/>
      <c r="F540" s="87"/>
      <c r="G540" s="87"/>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row>
    <row r="541" spans="1:47" ht="12.75" customHeight="1" x14ac:dyDescent="0.25">
      <c r="A541" s="100"/>
      <c r="B541" s="100"/>
      <c r="C541" s="87"/>
      <c r="D541" s="87"/>
      <c r="E541" s="87"/>
      <c r="F541" s="87"/>
      <c r="G541" s="87"/>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row>
    <row r="542" spans="1:47" ht="12.75" customHeight="1" x14ac:dyDescent="0.25">
      <c r="A542" s="100"/>
      <c r="B542" s="100"/>
      <c r="C542" s="87"/>
      <c r="D542" s="87"/>
      <c r="E542" s="87"/>
      <c r="F542" s="87"/>
      <c r="G542" s="87"/>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row>
    <row r="543" spans="1:47" ht="12.75" customHeight="1" x14ac:dyDescent="0.25">
      <c r="A543" s="100"/>
      <c r="B543" s="100"/>
      <c r="C543" s="87"/>
      <c r="D543" s="87"/>
      <c r="E543" s="87"/>
      <c r="F543" s="87"/>
      <c r="G543" s="87"/>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row>
    <row r="544" spans="1:47" ht="12.75" customHeight="1" x14ac:dyDescent="0.25">
      <c r="A544" s="100"/>
      <c r="B544" s="100"/>
      <c r="C544" s="87"/>
      <c r="D544" s="87"/>
      <c r="E544" s="87"/>
      <c r="F544" s="87"/>
      <c r="G544" s="87"/>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row>
    <row r="545" spans="1:47" ht="12.75" customHeight="1" x14ac:dyDescent="0.25">
      <c r="A545" s="100"/>
      <c r="B545" s="100"/>
      <c r="C545" s="87"/>
      <c r="D545" s="87"/>
      <c r="E545" s="87"/>
      <c r="F545" s="87"/>
      <c r="G545" s="87"/>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row>
    <row r="546" spans="1:47" ht="12.75" customHeight="1" x14ac:dyDescent="0.25">
      <c r="A546" s="100"/>
      <c r="B546" s="100"/>
      <c r="C546" s="87"/>
      <c r="D546" s="87"/>
      <c r="E546" s="87"/>
      <c r="F546" s="87"/>
      <c r="G546" s="87"/>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row>
    <row r="547" spans="1:47" ht="12.75" customHeight="1" x14ac:dyDescent="0.25">
      <c r="A547" s="100"/>
      <c r="B547" s="100"/>
      <c r="C547" s="87"/>
      <c r="D547" s="87"/>
      <c r="E547" s="87"/>
      <c r="F547" s="87"/>
      <c r="G547" s="87"/>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row>
    <row r="548" spans="1:47" ht="12.75" customHeight="1" x14ac:dyDescent="0.25">
      <c r="A548" s="100"/>
      <c r="B548" s="100"/>
      <c r="C548" s="87"/>
      <c r="D548" s="87"/>
      <c r="E548" s="87"/>
      <c r="F548" s="87"/>
      <c r="G548" s="87"/>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row>
    <row r="549" spans="1:47" ht="12.75" customHeight="1" x14ac:dyDescent="0.25">
      <c r="A549" s="100"/>
      <c r="B549" s="100"/>
      <c r="C549" s="87"/>
      <c r="D549" s="87"/>
      <c r="E549" s="87"/>
      <c r="F549" s="87"/>
      <c r="G549" s="87"/>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row>
    <row r="550" spans="1:47" ht="12.75" customHeight="1" x14ac:dyDescent="0.25">
      <c r="A550" s="100"/>
      <c r="B550" s="100"/>
      <c r="C550" s="87"/>
      <c r="D550" s="87"/>
      <c r="E550" s="87"/>
      <c r="F550" s="87"/>
      <c r="G550" s="87"/>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row>
    <row r="551" spans="1:47" ht="12.75" customHeight="1" x14ac:dyDescent="0.25">
      <c r="A551" s="100"/>
      <c r="B551" s="100"/>
      <c r="C551" s="87"/>
      <c r="D551" s="87"/>
      <c r="E551" s="87"/>
      <c r="F551" s="87"/>
      <c r="G551" s="87"/>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row>
    <row r="552" spans="1:47" ht="12.75" customHeight="1" x14ac:dyDescent="0.25">
      <c r="A552" s="100"/>
      <c r="B552" s="100"/>
      <c r="C552" s="87"/>
      <c r="D552" s="87"/>
      <c r="E552" s="87"/>
      <c r="F552" s="87"/>
      <c r="G552" s="87"/>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row>
    <row r="553" spans="1:47" ht="12.75" customHeight="1" x14ac:dyDescent="0.25">
      <c r="A553" s="100"/>
      <c r="B553" s="100"/>
      <c r="C553" s="87"/>
      <c r="D553" s="87"/>
      <c r="E553" s="87"/>
      <c r="F553" s="87"/>
      <c r="G553" s="87"/>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row>
    <row r="554" spans="1:47" ht="12.75" customHeight="1" x14ac:dyDescent="0.25">
      <c r="A554" s="100"/>
      <c r="B554" s="100"/>
      <c r="C554" s="87"/>
      <c r="D554" s="87"/>
      <c r="E554" s="87"/>
      <c r="F554" s="87"/>
      <c r="G554" s="87"/>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row>
    <row r="555" spans="1:47" ht="12.75" customHeight="1" x14ac:dyDescent="0.25">
      <c r="A555" s="100"/>
      <c r="B555" s="100"/>
      <c r="C555" s="87"/>
      <c r="D555" s="87"/>
      <c r="E555" s="87"/>
      <c r="F555" s="87"/>
      <c r="G555" s="87"/>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row>
    <row r="556" spans="1:47" ht="12.75" customHeight="1" x14ac:dyDescent="0.25">
      <c r="A556" s="100"/>
      <c r="B556" s="100"/>
      <c r="C556" s="87"/>
      <c r="D556" s="87"/>
      <c r="E556" s="87"/>
      <c r="F556" s="87"/>
      <c r="G556" s="87"/>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row>
    <row r="557" spans="1:47" ht="12.75" customHeight="1" x14ac:dyDescent="0.25">
      <c r="A557" s="100"/>
      <c r="B557" s="100"/>
      <c r="C557" s="87"/>
      <c r="D557" s="87"/>
      <c r="E557" s="87"/>
      <c r="F557" s="87"/>
      <c r="G557" s="87"/>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row>
    <row r="558" spans="1:47" ht="12.75" customHeight="1" x14ac:dyDescent="0.25">
      <c r="A558" s="100"/>
      <c r="B558" s="100"/>
      <c r="C558" s="87"/>
      <c r="D558" s="87"/>
      <c r="E558" s="87"/>
      <c r="F558" s="87"/>
      <c r="G558" s="87"/>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row>
    <row r="559" spans="1:47" ht="12.75" customHeight="1" x14ac:dyDescent="0.25">
      <c r="A559" s="100"/>
      <c r="B559" s="100"/>
      <c r="C559" s="87"/>
      <c r="D559" s="87"/>
      <c r="E559" s="87"/>
      <c r="F559" s="87"/>
      <c r="G559" s="87"/>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row>
    <row r="560" spans="1:47" ht="12.75" customHeight="1" x14ac:dyDescent="0.25">
      <c r="A560" s="100"/>
      <c r="B560" s="100"/>
      <c r="C560" s="87"/>
      <c r="D560" s="87"/>
      <c r="E560" s="87"/>
      <c r="F560" s="87"/>
      <c r="G560" s="87"/>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row>
    <row r="561" spans="1:47" ht="12.75" customHeight="1" x14ac:dyDescent="0.25">
      <c r="A561" s="100"/>
      <c r="B561" s="100"/>
      <c r="C561" s="87"/>
      <c r="D561" s="87"/>
      <c r="E561" s="87"/>
      <c r="F561" s="87"/>
      <c r="G561" s="87"/>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row>
    <row r="562" spans="1:47" ht="12.75" customHeight="1" x14ac:dyDescent="0.25">
      <c r="A562" s="100"/>
      <c r="B562" s="100"/>
      <c r="C562" s="87"/>
      <c r="D562" s="87"/>
      <c r="E562" s="87"/>
      <c r="F562" s="87"/>
      <c r="G562" s="87"/>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row>
    <row r="563" spans="1:47" ht="12.75" customHeight="1" x14ac:dyDescent="0.25">
      <c r="A563" s="100"/>
      <c r="B563" s="100"/>
      <c r="C563" s="87"/>
      <c r="D563" s="87"/>
      <c r="E563" s="87"/>
      <c r="F563" s="87"/>
      <c r="G563" s="87"/>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row>
    <row r="564" spans="1:47" ht="12.75" customHeight="1" x14ac:dyDescent="0.25">
      <c r="A564" s="100"/>
      <c r="B564" s="100"/>
      <c r="C564" s="87"/>
      <c r="D564" s="87"/>
      <c r="E564" s="87"/>
      <c r="F564" s="87"/>
      <c r="G564" s="87"/>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row>
    <row r="565" spans="1:47" ht="12.75" customHeight="1" x14ac:dyDescent="0.25">
      <c r="A565" s="100"/>
      <c r="B565" s="100"/>
      <c r="C565" s="87"/>
      <c r="D565" s="87"/>
      <c r="E565" s="87"/>
      <c r="F565" s="87"/>
      <c r="G565" s="87"/>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row>
    <row r="566" spans="1:47" ht="12.75" customHeight="1" x14ac:dyDescent="0.25">
      <c r="A566" s="100"/>
      <c r="B566" s="100"/>
      <c r="C566" s="87"/>
      <c r="D566" s="87"/>
      <c r="E566" s="87"/>
      <c r="F566" s="87"/>
      <c r="G566" s="87"/>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row>
    <row r="567" spans="1:47" ht="12.75" customHeight="1" x14ac:dyDescent="0.25">
      <c r="A567" s="100"/>
      <c r="B567" s="100"/>
      <c r="C567" s="87"/>
      <c r="D567" s="87"/>
      <c r="E567" s="87"/>
      <c r="F567" s="87"/>
      <c r="G567" s="87"/>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row>
    <row r="568" spans="1:47" ht="12.75" customHeight="1" x14ac:dyDescent="0.25">
      <c r="A568" s="100"/>
      <c r="B568" s="100"/>
      <c r="C568" s="87"/>
      <c r="D568" s="87"/>
      <c r="E568" s="87"/>
      <c r="F568" s="87"/>
      <c r="G568" s="87"/>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row>
    <row r="569" spans="1:47" ht="12.75" customHeight="1" x14ac:dyDescent="0.25">
      <c r="A569" s="100"/>
      <c r="B569" s="100"/>
      <c r="C569" s="87"/>
      <c r="D569" s="87"/>
      <c r="E569" s="87"/>
      <c r="F569" s="87"/>
      <c r="G569" s="87"/>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row>
    <row r="570" spans="1:47" ht="12.75" customHeight="1" x14ac:dyDescent="0.25">
      <c r="A570" s="100"/>
      <c r="B570" s="100"/>
      <c r="C570" s="87"/>
      <c r="D570" s="87"/>
      <c r="E570" s="87"/>
      <c r="F570" s="87"/>
      <c r="G570" s="87"/>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row>
    <row r="571" spans="1:47" ht="12.75" customHeight="1" x14ac:dyDescent="0.25">
      <c r="A571" s="100"/>
      <c r="B571" s="100"/>
      <c r="C571" s="87"/>
      <c r="D571" s="87"/>
      <c r="E571" s="87"/>
      <c r="F571" s="87"/>
      <c r="G571" s="87"/>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row>
    <row r="572" spans="1:47" ht="12.75" customHeight="1" x14ac:dyDescent="0.25">
      <c r="A572" s="100"/>
      <c r="B572" s="100"/>
      <c r="C572" s="87"/>
      <c r="D572" s="87"/>
      <c r="E572" s="87"/>
      <c r="F572" s="87"/>
      <c r="G572" s="87"/>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row>
    <row r="573" spans="1:47" ht="12.75" customHeight="1" x14ac:dyDescent="0.25">
      <c r="A573" s="100"/>
      <c r="B573" s="100"/>
      <c r="C573" s="87"/>
      <c r="D573" s="87"/>
      <c r="E573" s="87"/>
      <c r="F573" s="87"/>
      <c r="G573" s="87"/>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row>
    <row r="574" spans="1:47" ht="12.75" customHeight="1" x14ac:dyDescent="0.25">
      <c r="A574" s="100"/>
      <c r="B574" s="100"/>
      <c r="C574" s="87"/>
      <c r="D574" s="87"/>
      <c r="E574" s="87"/>
      <c r="F574" s="87"/>
      <c r="G574" s="87"/>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row>
    <row r="575" spans="1:47" ht="12.75" customHeight="1" x14ac:dyDescent="0.25">
      <c r="A575" s="100"/>
      <c r="B575" s="100"/>
      <c r="C575" s="87"/>
      <c r="D575" s="87"/>
      <c r="E575" s="87"/>
      <c r="F575" s="87"/>
      <c r="G575" s="87"/>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row>
    <row r="576" spans="1:47" ht="12.75" customHeight="1" x14ac:dyDescent="0.25">
      <c r="A576" s="100"/>
      <c r="B576" s="100"/>
      <c r="C576" s="87"/>
      <c r="D576" s="87"/>
      <c r="E576" s="87"/>
      <c r="F576" s="87"/>
      <c r="G576" s="87"/>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row>
    <row r="577" spans="1:47" ht="12.75" customHeight="1" x14ac:dyDescent="0.25">
      <c r="A577" s="100"/>
      <c r="B577" s="100"/>
      <c r="C577" s="87"/>
      <c r="D577" s="87"/>
      <c r="E577" s="87"/>
      <c r="F577" s="87"/>
      <c r="G577" s="87"/>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row>
    <row r="578" spans="1:47" ht="12.75" customHeight="1" x14ac:dyDescent="0.25">
      <c r="A578" s="100"/>
      <c r="B578" s="100"/>
      <c r="C578" s="87"/>
      <c r="D578" s="87"/>
      <c r="E578" s="87"/>
      <c r="F578" s="87"/>
      <c r="G578" s="87"/>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row>
    <row r="579" spans="1:47" ht="12.75" customHeight="1" x14ac:dyDescent="0.25">
      <c r="A579" s="100"/>
      <c r="B579" s="100"/>
      <c r="C579" s="87"/>
      <c r="D579" s="87"/>
      <c r="E579" s="87"/>
      <c r="F579" s="87"/>
      <c r="G579" s="87"/>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row>
    <row r="580" spans="1:47" ht="12.75" customHeight="1" x14ac:dyDescent="0.25">
      <c r="A580" s="100"/>
      <c r="B580" s="100"/>
      <c r="C580" s="87"/>
      <c r="D580" s="87"/>
      <c r="E580" s="87"/>
      <c r="F580" s="87"/>
      <c r="G580" s="87"/>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row>
    <row r="581" spans="1:47" ht="12.75" customHeight="1" x14ac:dyDescent="0.25">
      <c r="A581" s="100"/>
      <c r="B581" s="100"/>
      <c r="C581" s="87"/>
      <c r="D581" s="87"/>
      <c r="E581" s="87"/>
      <c r="F581" s="87"/>
      <c r="G581" s="87"/>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row>
    <row r="582" spans="1:47" ht="12.75" customHeight="1" x14ac:dyDescent="0.25">
      <c r="A582" s="100"/>
      <c r="B582" s="100"/>
      <c r="C582" s="87"/>
      <c r="D582" s="87"/>
      <c r="E582" s="87"/>
      <c r="F582" s="87"/>
      <c r="G582" s="87"/>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row>
    <row r="583" spans="1:47" ht="12.75" customHeight="1" x14ac:dyDescent="0.25">
      <c r="A583" s="100"/>
      <c r="B583" s="100"/>
      <c r="C583" s="87"/>
      <c r="D583" s="87"/>
      <c r="E583" s="87"/>
      <c r="F583" s="87"/>
      <c r="G583" s="87"/>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row>
    <row r="584" spans="1:47" ht="12.75" customHeight="1" x14ac:dyDescent="0.25">
      <c r="A584" s="100"/>
      <c r="B584" s="100"/>
      <c r="C584" s="87"/>
      <c r="D584" s="87"/>
      <c r="E584" s="87"/>
      <c r="F584" s="87"/>
      <c r="G584" s="87"/>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row>
    <row r="585" spans="1:47" ht="12.75" customHeight="1" x14ac:dyDescent="0.25">
      <c r="A585" s="100"/>
      <c r="B585" s="100"/>
      <c r="C585" s="87"/>
      <c r="D585" s="87"/>
      <c r="E585" s="87"/>
      <c r="F585" s="87"/>
      <c r="G585" s="87"/>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row>
    <row r="586" spans="1:47" ht="12.75" customHeight="1" x14ac:dyDescent="0.25">
      <c r="A586" s="100"/>
      <c r="B586" s="100"/>
      <c r="C586" s="87"/>
      <c r="D586" s="87"/>
      <c r="E586" s="87"/>
      <c r="F586" s="87"/>
      <c r="G586" s="87"/>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row>
    <row r="587" spans="1:47" ht="12.75" customHeight="1" x14ac:dyDescent="0.25">
      <c r="A587" s="100"/>
      <c r="B587" s="100"/>
      <c r="C587" s="87"/>
      <c r="D587" s="87"/>
      <c r="E587" s="87"/>
      <c r="F587" s="87"/>
      <c r="G587" s="87"/>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row>
    <row r="588" spans="1:47" ht="12.75" customHeight="1" x14ac:dyDescent="0.25">
      <c r="A588" s="100"/>
      <c r="B588" s="100"/>
      <c r="C588" s="87"/>
      <c r="D588" s="87"/>
      <c r="E588" s="87"/>
      <c r="F588" s="87"/>
      <c r="G588" s="87"/>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row>
    <row r="589" spans="1:47" ht="12.75" customHeight="1" x14ac:dyDescent="0.25">
      <c r="A589" s="100"/>
      <c r="B589" s="100"/>
      <c r="C589" s="87"/>
      <c r="D589" s="87"/>
      <c r="E589" s="87"/>
      <c r="F589" s="87"/>
      <c r="G589" s="87"/>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row>
    <row r="590" spans="1:47" ht="12.75" customHeight="1" x14ac:dyDescent="0.25">
      <c r="A590" s="100"/>
      <c r="B590" s="100"/>
      <c r="C590" s="87"/>
      <c r="D590" s="87"/>
      <c r="E590" s="87"/>
      <c r="F590" s="87"/>
      <c r="G590" s="87"/>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row>
    <row r="591" spans="1:47" ht="12.75" customHeight="1" x14ac:dyDescent="0.25">
      <c r="A591" s="100"/>
      <c r="B591" s="100"/>
      <c r="C591" s="87"/>
      <c r="D591" s="87"/>
      <c r="E591" s="87"/>
      <c r="F591" s="87"/>
      <c r="G591" s="87"/>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row>
    <row r="592" spans="1:47" ht="12.75" customHeight="1" x14ac:dyDescent="0.25">
      <c r="A592" s="100"/>
      <c r="B592" s="100"/>
      <c r="C592" s="87"/>
      <c r="D592" s="87"/>
      <c r="E592" s="87"/>
      <c r="F592" s="87"/>
      <c r="G592" s="87"/>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row>
    <row r="593" spans="1:47" ht="12.75" customHeight="1" x14ac:dyDescent="0.25">
      <c r="A593" s="100"/>
      <c r="B593" s="100"/>
      <c r="C593" s="87"/>
      <c r="D593" s="87"/>
      <c r="E593" s="87"/>
      <c r="F593" s="87"/>
      <c r="G593" s="87"/>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row>
    <row r="594" spans="1:47" ht="12.75" customHeight="1" x14ac:dyDescent="0.25">
      <c r="A594" s="100"/>
      <c r="B594" s="100"/>
      <c r="C594" s="87"/>
      <c r="D594" s="87"/>
      <c r="E594" s="87"/>
      <c r="F594" s="87"/>
      <c r="G594" s="87"/>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row>
    <row r="595" spans="1:47" ht="12.75" customHeight="1" x14ac:dyDescent="0.25">
      <c r="A595" s="100"/>
      <c r="B595" s="100"/>
      <c r="C595" s="87"/>
      <c r="D595" s="87"/>
      <c r="E595" s="87"/>
      <c r="F595" s="87"/>
      <c r="G595" s="87"/>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row>
    <row r="596" spans="1:47" ht="12.75" customHeight="1" x14ac:dyDescent="0.25">
      <c r="A596" s="100"/>
      <c r="B596" s="100"/>
      <c r="C596" s="87"/>
      <c r="D596" s="87"/>
      <c r="E596" s="87"/>
      <c r="F596" s="87"/>
      <c r="G596" s="87"/>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row>
    <row r="597" spans="1:47" ht="12.75" customHeight="1" x14ac:dyDescent="0.25">
      <c r="A597" s="100"/>
      <c r="B597" s="100"/>
      <c r="C597" s="87"/>
      <c r="D597" s="87"/>
      <c r="E597" s="87"/>
      <c r="F597" s="87"/>
      <c r="G597" s="87"/>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row>
    <row r="598" spans="1:47" ht="12.75" customHeight="1" x14ac:dyDescent="0.25">
      <c r="A598" s="100"/>
      <c r="B598" s="100"/>
      <c r="C598" s="87"/>
      <c r="D598" s="87"/>
      <c r="E598" s="87"/>
      <c r="F598" s="87"/>
      <c r="G598" s="87"/>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row>
    <row r="599" spans="1:47" ht="12.75" customHeight="1" x14ac:dyDescent="0.25">
      <c r="A599" s="100"/>
      <c r="B599" s="100"/>
      <c r="C599" s="87"/>
      <c r="D599" s="87"/>
      <c r="E599" s="87"/>
      <c r="F599" s="87"/>
      <c r="G599" s="87"/>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row>
    <row r="600" spans="1:47" ht="12.75" customHeight="1" x14ac:dyDescent="0.25">
      <c r="A600" s="100"/>
      <c r="B600" s="100"/>
      <c r="C600" s="87"/>
      <c r="D600" s="87"/>
      <c r="E600" s="87"/>
      <c r="F600" s="87"/>
      <c r="G600" s="87"/>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row>
    <row r="601" spans="1:47" ht="12.75" customHeight="1" x14ac:dyDescent="0.25">
      <c r="A601" s="100"/>
      <c r="B601" s="100"/>
      <c r="C601" s="87"/>
      <c r="D601" s="87"/>
      <c r="E601" s="87"/>
      <c r="F601" s="87"/>
      <c r="G601" s="87"/>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row>
    <row r="602" spans="1:47" ht="12.75" customHeight="1" x14ac:dyDescent="0.25">
      <c r="A602" s="100"/>
      <c r="B602" s="100"/>
      <c r="C602" s="87"/>
      <c r="D602" s="87"/>
      <c r="E602" s="87"/>
      <c r="F602" s="87"/>
      <c r="G602" s="87"/>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row>
    <row r="603" spans="1:47" ht="12.75" customHeight="1" x14ac:dyDescent="0.25">
      <c r="A603" s="100"/>
      <c r="B603" s="100"/>
      <c r="C603" s="87"/>
      <c r="D603" s="87"/>
      <c r="E603" s="87"/>
      <c r="F603" s="87"/>
      <c r="G603" s="87"/>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row>
    <row r="604" spans="1:47" ht="12.75" customHeight="1" x14ac:dyDescent="0.25">
      <c r="A604" s="100"/>
      <c r="B604" s="100"/>
      <c r="C604" s="87"/>
      <c r="D604" s="87"/>
      <c r="E604" s="87"/>
      <c r="F604" s="87"/>
      <c r="G604" s="87"/>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row>
    <row r="605" spans="1:47" ht="12.75" customHeight="1" x14ac:dyDescent="0.25">
      <c r="A605" s="100"/>
      <c r="B605" s="100"/>
      <c r="C605" s="87"/>
      <c r="D605" s="87"/>
      <c r="E605" s="87"/>
      <c r="F605" s="87"/>
      <c r="G605" s="87"/>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row>
    <row r="606" spans="1:47" ht="12.75" customHeight="1" x14ac:dyDescent="0.25">
      <c r="A606" s="100"/>
      <c r="B606" s="100"/>
      <c r="C606" s="87"/>
      <c r="D606" s="87"/>
      <c r="E606" s="87"/>
      <c r="F606" s="87"/>
      <c r="G606" s="87"/>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row>
    <row r="607" spans="1:47" ht="12.75" customHeight="1" x14ac:dyDescent="0.25">
      <c r="A607" s="100"/>
      <c r="B607" s="100"/>
      <c r="C607" s="87"/>
      <c r="D607" s="87"/>
      <c r="E607" s="87"/>
      <c r="F607" s="87"/>
      <c r="G607" s="87"/>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row>
    <row r="608" spans="1:47" ht="12.75" customHeight="1" x14ac:dyDescent="0.25">
      <c r="A608" s="100"/>
      <c r="B608" s="100"/>
      <c r="C608" s="87"/>
      <c r="D608" s="87"/>
      <c r="E608" s="87"/>
      <c r="F608" s="87"/>
      <c r="G608" s="87"/>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row>
    <row r="609" spans="1:47" ht="12.75" customHeight="1" x14ac:dyDescent="0.25">
      <c r="A609" s="100"/>
      <c r="B609" s="100"/>
      <c r="C609" s="87"/>
      <c r="D609" s="87"/>
      <c r="E609" s="87"/>
      <c r="F609" s="87"/>
      <c r="G609" s="87"/>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row>
    <row r="610" spans="1:47" ht="12.75" customHeight="1" x14ac:dyDescent="0.25">
      <c r="A610" s="100"/>
      <c r="B610" s="100"/>
      <c r="C610" s="87"/>
      <c r="D610" s="87"/>
      <c r="E610" s="87"/>
      <c r="F610" s="87"/>
      <c r="G610" s="87"/>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row>
    <row r="611" spans="1:47" ht="12.75" customHeight="1" x14ac:dyDescent="0.25">
      <c r="A611" s="100"/>
      <c r="B611" s="100"/>
      <c r="C611" s="87"/>
      <c r="D611" s="87"/>
      <c r="E611" s="87"/>
      <c r="F611" s="87"/>
      <c r="G611" s="87"/>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row>
    <row r="612" spans="1:47" ht="12.75" customHeight="1" x14ac:dyDescent="0.25">
      <c r="A612" s="100"/>
      <c r="B612" s="100"/>
      <c r="C612" s="87"/>
      <c r="D612" s="87"/>
      <c r="E612" s="87"/>
      <c r="F612" s="87"/>
      <c r="G612" s="87"/>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row>
    <row r="613" spans="1:47" ht="12.75" customHeight="1" x14ac:dyDescent="0.25">
      <c r="A613" s="100"/>
      <c r="B613" s="100"/>
      <c r="C613" s="87"/>
      <c r="D613" s="87"/>
      <c r="E613" s="87"/>
      <c r="F613" s="87"/>
      <c r="G613" s="87"/>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row>
    <row r="614" spans="1:47" ht="12.75" customHeight="1" x14ac:dyDescent="0.25">
      <c r="A614" s="100"/>
      <c r="B614" s="100"/>
      <c r="C614" s="87"/>
      <c r="D614" s="87"/>
      <c r="E614" s="87"/>
      <c r="F614" s="87"/>
      <c r="G614" s="87"/>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row>
    <row r="615" spans="1:47" ht="12.75" customHeight="1" x14ac:dyDescent="0.25">
      <c r="A615" s="100"/>
      <c r="B615" s="100"/>
      <c r="C615" s="87"/>
      <c r="D615" s="87"/>
      <c r="E615" s="87"/>
      <c r="F615" s="87"/>
      <c r="G615" s="87"/>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row>
    <row r="616" spans="1:47" ht="12.75" customHeight="1" x14ac:dyDescent="0.25">
      <c r="A616" s="100"/>
      <c r="B616" s="100"/>
      <c r="C616" s="87"/>
      <c r="D616" s="87"/>
      <c r="E616" s="87"/>
      <c r="F616" s="87"/>
      <c r="G616" s="87"/>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row>
    <row r="617" spans="1:47" ht="12.75" customHeight="1" x14ac:dyDescent="0.25">
      <c r="A617" s="100"/>
      <c r="B617" s="100"/>
      <c r="C617" s="87"/>
      <c r="D617" s="87"/>
      <c r="E617" s="87"/>
      <c r="F617" s="87"/>
      <c r="G617" s="87"/>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row>
    <row r="618" spans="1:47" ht="12.75" customHeight="1" x14ac:dyDescent="0.25">
      <c r="A618" s="100"/>
      <c r="B618" s="100"/>
      <c r="C618" s="87"/>
      <c r="D618" s="87"/>
      <c r="E618" s="87"/>
      <c r="F618" s="87"/>
      <c r="G618" s="87"/>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row>
    <row r="619" spans="1:47" ht="12.75" customHeight="1" x14ac:dyDescent="0.25">
      <c r="A619" s="100"/>
      <c r="B619" s="100"/>
      <c r="C619" s="87"/>
      <c r="D619" s="87"/>
      <c r="E619" s="87"/>
      <c r="F619" s="87"/>
      <c r="G619" s="87"/>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row>
    <row r="620" spans="1:47" ht="12.75" customHeight="1" x14ac:dyDescent="0.25">
      <c r="A620" s="100"/>
      <c r="B620" s="100"/>
      <c r="C620" s="87"/>
      <c r="D620" s="87"/>
      <c r="E620" s="87"/>
      <c r="F620" s="87"/>
      <c r="G620" s="87"/>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row>
    <row r="621" spans="1:47" ht="12.75" customHeight="1" x14ac:dyDescent="0.25">
      <c r="A621" s="100"/>
      <c r="B621" s="100"/>
      <c r="C621" s="87"/>
      <c r="D621" s="87"/>
      <c r="E621" s="87"/>
      <c r="F621" s="87"/>
      <c r="G621" s="87"/>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row>
    <row r="622" spans="1:47" ht="12.75" customHeight="1" x14ac:dyDescent="0.25">
      <c r="A622" s="100"/>
      <c r="B622" s="100"/>
      <c r="C622" s="87"/>
      <c r="D622" s="87"/>
      <c r="E622" s="87"/>
      <c r="F622" s="87"/>
      <c r="G622" s="87"/>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row>
    <row r="623" spans="1:47" ht="12.75" customHeight="1" x14ac:dyDescent="0.25">
      <c r="A623" s="100"/>
      <c r="B623" s="100"/>
      <c r="C623" s="87"/>
      <c r="D623" s="87"/>
      <c r="E623" s="87"/>
      <c r="F623" s="87"/>
      <c r="G623" s="87"/>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row>
    <row r="624" spans="1:47" ht="12.75" customHeight="1" x14ac:dyDescent="0.25">
      <c r="A624" s="100"/>
      <c r="B624" s="100"/>
      <c r="C624" s="87"/>
      <c r="D624" s="87"/>
      <c r="E624" s="87"/>
      <c r="F624" s="87"/>
      <c r="G624" s="87"/>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row>
    <row r="625" spans="1:47" ht="12.75" customHeight="1" x14ac:dyDescent="0.25">
      <c r="A625" s="100"/>
      <c r="B625" s="100"/>
      <c r="C625" s="87"/>
      <c r="D625" s="87"/>
      <c r="E625" s="87"/>
      <c r="F625" s="87"/>
      <c r="G625" s="87"/>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row>
    <row r="626" spans="1:47" ht="12.75" customHeight="1" x14ac:dyDescent="0.25">
      <c r="A626" s="100"/>
      <c r="B626" s="100"/>
      <c r="C626" s="87"/>
      <c r="D626" s="87"/>
      <c r="E626" s="87"/>
      <c r="F626" s="87"/>
      <c r="G626" s="87"/>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row>
    <row r="627" spans="1:47" ht="12.75" customHeight="1" x14ac:dyDescent="0.25">
      <c r="A627" s="100"/>
      <c r="B627" s="100"/>
      <c r="C627" s="87"/>
      <c r="D627" s="87"/>
      <c r="E627" s="87"/>
      <c r="F627" s="87"/>
      <c r="G627" s="87"/>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row>
    <row r="628" spans="1:47" ht="12.75" customHeight="1" x14ac:dyDescent="0.25">
      <c r="A628" s="100"/>
      <c r="B628" s="100"/>
      <c r="C628" s="87"/>
      <c r="D628" s="87"/>
      <c r="E628" s="87"/>
      <c r="F628" s="87"/>
      <c r="G628" s="87"/>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row>
    <row r="629" spans="1:47" ht="12.75" customHeight="1" x14ac:dyDescent="0.25">
      <c r="A629" s="100"/>
      <c r="B629" s="100"/>
      <c r="C629" s="87"/>
      <c r="D629" s="87"/>
      <c r="E629" s="87"/>
      <c r="F629" s="87"/>
      <c r="G629" s="87"/>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row>
    <row r="630" spans="1:47" ht="12.75" customHeight="1" x14ac:dyDescent="0.25">
      <c r="A630" s="100"/>
      <c r="B630" s="100"/>
      <c r="C630" s="87"/>
      <c r="D630" s="87"/>
      <c r="E630" s="87"/>
      <c r="F630" s="87"/>
      <c r="G630" s="87"/>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row>
    <row r="631" spans="1:47" ht="12.75" customHeight="1" x14ac:dyDescent="0.25">
      <c r="A631" s="100"/>
      <c r="B631" s="100"/>
      <c r="C631" s="87"/>
      <c r="D631" s="87"/>
      <c r="E631" s="87"/>
      <c r="F631" s="87"/>
      <c r="G631" s="87"/>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row>
    <row r="632" spans="1:47" ht="12.75" customHeight="1" x14ac:dyDescent="0.25">
      <c r="A632" s="100"/>
      <c r="B632" s="100"/>
      <c r="C632" s="87"/>
      <c r="D632" s="87"/>
      <c r="E632" s="87"/>
      <c r="F632" s="87"/>
      <c r="G632" s="87"/>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row>
    <row r="633" spans="1:47" ht="12.75" customHeight="1" x14ac:dyDescent="0.25">
      <c r="A633" s="100"/>
      <c r="B633" s="100"/>
      <c r="C633" s="87"/>
      <c r="D633" s="87"/>
      <c r="E633" s="87"/>
      <c r="F633" s="87"/>
      <c r="G633" s="87"/>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row>
    <row r="634" spans="1:47" ht="12.75" customHeight="1" x14ac:dyDescent="0.25">
      <c r="A634" s="100"/>
      <c r="B634" s="100"/>
      <c r="C634" s="87"/>
      <c r="D634" s="87"/>
      <c r="E634" s="87"/>
      <c r="F634" s="87"/>
      <c r="G634" s="87"/>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row>
    <row r="635" spans="1:47" ht="12.75" customHeight="1" x14ac:dyDescent="0.25">
      <c r="A635" s="100"/>
      <c r="B635" s="100"/>
      <c r="C635" s="87"/>
      <c r="D635" s="87"/>
      <c r="E635" s="87"/>
      <c r="F635" s="87"/>
      <c r="G635" s="87"/>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row>
    <row r="636" spans="1:47" ht="12.75" customHeight="1" x14ac:dyDescent="0.25">
      <c r="A636" s="100"/>
      <c r="B636" s="100"/>
      <c r="C636" s="87"/>
      <c r="D636" s="87"/>
      <c r="E636" s="87"/>
      <c r="F636" s="87"/>
      <c r="G636" s="87"/>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row>
    <row r="637" spans="1:47" ht="12.75" customHeight="1" x14ac:dyDescent="0.25">
      <c r="A637" s="100"/>
      <c r="B637" s="100"/>
      <c r="C637" s="87"/>
      <c r="D637" s="87"/>
      <c r="E637" s="87"/>
      <c r="F637" s="87"/>
      <c r="G637" s="87"/>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row>
    <row r="638" spans="1:47" ht="12.75" customHeight="1" x14ac:dyDescent="0.25">
      <c r="A638" s="100"/>
      <c r="B638" s="100"/>
      <c r="C638" s="87"/>
      <c r="D638" s="87"/>
      <c r="E638" s="87"/>
      <c r="F638" s="87"/>
      <c r="G638" s="87"/>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row>
    <row r="639" spans="1:47" ht="12.75" customHeight="1" x14ac:dyDescent="0.25">
      <c r="A639" s="100"/>
      <c r="B639" s="100"/>
      <c r="C639" s="87"/>
      <c r="D639" s="87"/>
      <c r="E639" s="87"/>
      <c r="F639" s="87"/>
      <c r="G639" s="87"/>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row>
    <row r="640" spans="1:47" ht="12.75" customHeight="1" x14ac:dyDescent="0.25">
      <c r="A640" s="100"/>
      <c r="B640" s="100"/>
      <c r="C640" s="87"/>
      <c r="D640" s="87"/>
      <c r="E640" s="87"/>
      <c r="F640" s="87"/>
      <c r="G640" s="87"/>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row>
    <row r="641" spans="1:47" ht="12.75" customHeight="1" x14ac:dyDescent="0.25">
      <c r="A641" s="100"/>
      <c r="B641" s="100"/>
      <c r="C641" s="87"/>
      <c r="D641" s="87"/>
      <c r="E641" s="87"/>
      <c r="F641" s="87"/>
      <c r="G641" s="87"/>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row>
    <row r="642" spans="1:47" ht="12.75" customHeight="1" x14ac:dyDescent="0.25">
      <c r="A642" s="100"/>
      <c r="B642" s="100"/>
      <c r="C642" s="87"/>
      <c r="D642" s="87"/>
      <c r="E642" s="87"/>
      <c r="F642" s="87"/>
      <c r="G642" s="87"/>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row>
    <row r="643" spans="1:47" ht="12.75" customHeight="1" x14ac:dyDescent="0.25">
      <c r="A643" s="100"/>
      <c r="B643" s="100"/>
      <c r="C643" s="87"/>
      <c r="D643" s="87"/>
      <c r="E643" s="87"/>
      <c r="F643" s="87"/>
      <c r="G643" s="87"/>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row>
    <row r="644" spans="1:47" ht="12.75" customHeight="1" x14ac:dyDescent="0.25">
      <c r="A644" s="100"/>
      <c r="B644" s="100"/>
      <c r="C644" s="87"/>
      <c r="D644" s="87"/>
      <c r="E644" s="87"/>
      <c r="F644" s="87"/>
      <c r="G644" s="87"/>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row>
    <row r="645" spans="1:47" ht="12.75" customHeight="1" x14ac:dyDescent="0.25">
      <c r="A645" s="100"/>
      <c r="B645" s="100"/>
      <c r="C645" s="87"/>
      <c r="D645" s="87"/>
      <c r="E645" s="87"/>
      <c r="F645" s="87"/>
      <c r="G645" s="87"/>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row>
    <row r="646" spans="1:47" ht="12.75" customHeight="1" x14ac:dyDescent="0.25">
      <c r="A646" s="100"/>
      <c r="B646" s="100"/>
      <c r="C646" s="87"/>
      <c r="D646" s="87"/>
      <c r="E646" s="87"/>
      <c r="F646" s="87"/>
      <c r="G646" s="87"/>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row>
    <row r="647" spans="1:47" ht="12.75" customHeight="1" x14ac:dyDescent="0.25">
      <c r="A647" s="100"/>
      <c r="B647" s="100"/>
      <c r="C647" s="87"/>
      <c r="D647" s="87"/>
      <c r="E647" s="87"/>
      <c r="F647" s="87"/>
      <c r="G647" s="87"/>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row>
    <row r="648" spans="1:47" ht="12.75" customHeight="1" x14ac:dyDescent="0.25">
      <c r="A648" s="100"/>
      <c r="B648" s="100"/>
      <c r="C648" s="87"/>
      <c r="D648" s="87"/>
      <c r="E648" s="87"/>
      <c r="F648" s="87"/>
      <c r="G648" s="87"/>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row>
    <row r="649" spans="1:47" ht="12.75" customHeight="1" x14ac:dyDescent="0.25">
      <c r="A649" s="100"/>
      <c r="B649" s="100"/>
      <c r="C649" s="87"/>
      <c r="D649" s="87"/>
      <c r="E649" s="87"/>
      <c r="F649" s="87"/>
      <c r="G649" s="87"/>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row>
    <row r="650" spans="1:47" ht="12.75" customHeight="1" x14ac:dyDescent="0.25">
      <c r="A650" s="100"/>
      <c r="B650" s="100"/>
      <c r="C650" s="87"/>
      <c r="D650" s="87"/>
      <c r="E650" s="87"/>
      <c r="F650" s="87"/>
      <c r="G650" s="87"/>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row>
    <row r="651" spans="1:47" ht="12.75" customHeight="1" x14ac:dyDescent="0.25">
      <c r="A651" s="100"/>
      <c r="B651" s="100"/>
      <c r="C651" s="87"/>
      <c r="D651" s="87"/>
      <c r="E651" s="87"/>
      <c r="F651" s="87"/>
      <c r="G651" s="87"/>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row>
    <row r="652" spans="1:47" ht="12.75" customHeight="1" x14ac:dyDescent="0.25">
      <c r="A652" s="100"/>
      <c r="B652" s="100"/>
      <c r="C652" s="87"/>
      <c r="D652" s="87"/>
      <c r="E652" s="87"/>
      <c r="F652" s="87"/>
      <c r="G652" s="87"/>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row>
    <row r="653" spans="1:47" ht="12.75" customHeight="1" x14ac:dyDescent="0.25">
      <c r="A653" s="100"/>
      <c r="B653" s="100"/>
      <c r="C653" s="87"/>
      <c r="D653" s="87"/>
      <c r="E653" s="87"/>
      <c r="F653" s="87"/>
      <c r="G653" s="87"/>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row>
    <row r="654" spans="1:47" ht="12.75" customHeight="1" x14ac:dyDescent="0.25">
      <c r="A654" s="100"/>
      <c r="B654" s="100"/>
      <c r="C654" s="87"/>
      <c r="D654" s="87"/>
      <c r="E654" s="87"/>
      <c r="F654" s="87"/>
      <c r="G654" s="87"/>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row>
    <row r="655" spans="1:47" ht="12.75" customHeight="1" x14ac:dyDescent="0.25">
      <c r="A655" s="100"/>
      <c r="B655" s="100"/>
      <c r="C655" s="87"/>
      <c r="D655" s="87"/>
      <c r="E655" s="87"/>
      <c r="F655" s="87"/>
      <c r="G655" s="87"/>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row>
    <row r="656" spans="1:47" ht="12.75" customHeight="1" x14ac:dyDescent="0.25">
      <c r="A656" s="100"/>
      <c r="B656" s="100"/>
      <c r="C656" s="87"/>
      <c r="D656" s="87"/>
      <c r="E656" s="87"/>
      <c r="F656" s="87"/>
      <c r="G656" s="87"/>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row>
    <row r="657" spans="1:47" ht="12.75" customHeight="1" x14ac:dyDescent="0.25">
      <c r="A657" s="100"/>
      <c r="B657" s="100"/>
      <c r="C657" s="87"/>
      <c r="D657" s="87"/>
      <c r="E657" s="87"/>
      <c r="F657" s="87"/>
      <c r="G657" s="87"/>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row>
    <row r="658" spans="1:47" ht="12.75" customHeight="1" x14ac:dyDescent="0.25">
      <c r="A658" s="100"/>
      <c r="B658" s="100"/>
      <c r="C658" s="87"/>
      <c r="D658" s="87"/>
      <c r="E658" s="87"/>
      <c r="F658" s="87"/>
      <c r="G658" s="87"/>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row>
    <row r="659" spans="1:47" ht="12.75" customHeight="1" x14ac:dyDescent="0.25">
      <c r="A659" s="100"/>
      <c r="B659" s="100"/>
      <c r="C659" s="87"/>
      <c r="D659" s="87"/>
      <c r="E659" s="87"/>
      <c r="F659" s="87"/>
      <c r="G659" s="87"/>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row>
    <row r="660" spans="1:47" ht="12.75" customHeight="1" x14ac:dyDescent="0.25">
      <c r="A660" s="100"/>
      <c r="B660" s="100"/>
      <c r="C660" s="87"/>
      <c r="D660" s="87"/>
      <c r="E660" s="87"/>
      <c r="F660" s="87"/>
      <c r="G660" s="87"/>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row>
    <row r="661" spans="1:47" ht="12.75" customHeight="1" x14ac:dyDescent="0.25">
      <c r="A661" s="100"/>
      <c r="B661" s="100"/>
      <c r="C661" s="87"/>
      <c r="D661" s="87"/>
      <c r="E661" s="87"/>
      <c r="F661" s="87"/>
      <c r="G661" s="87"/>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row>
    <row r="662" spans="1:47" ht="12.75" customHeight="1" x14ac:dyDescent="0.25">
      <c r="A662" s="100"/>
      <c r="B662" s="100"/>
      <c r="C662" s="87"/>
      <c r="D662" s="87"/>
      <c r="E662" s="87"/>
      <c r="F662" s="87"/>
      <c r="G662" s="87"/>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row>
    <row r="663" spans="1:47" ht="12.75" customHeight="1" x14ac:dyDescent="0.25">
      <c r="A663" s="100"/>
      <c r="B663" s="100"/>
      <c r="C663" s="87"/>
      <c r="D663" s="87"/>
      <c r="E663" s="87"/>
      <c r="F663" s="87"/>
      <c r="G663" s="87"/>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row>
    <row r="664" spans="1:47" ht="12.75" customHeight="1" x14ac:dyDescent="0.25">
      <c r="A664" s="100"/>
      <c r="B664" s="100"/>
      <c r="C664" s="87"/>
      <c r="D664" s="87"/>
      <c r="E664" s="87"/>
      <c r="F664" s="87"/>
      <c r="G664" s="87"/>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row>
    <row r="665" spans="1:47" ht="12.75" customHeight="1" x14ac:dyDescent="0.25">
      <c r="A665" s="100"/>
      <c r="B665" s="100"/>
      <c r="C665" s="87"/>
      <c r="D665" s="87"/>
      <c r="E665" s="87"/>
      <c r="F665" s="87"/>
      <c r="G665" s="87"/>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row>
    <row r="666" spans="1:47" ht="12.75" customHeight="1" x14ac:dyDescent="0.25">
      <c r="A666" s="100"/>
      <c r="B666" s="100"/>
      <c r="C666" s="87"/>
      <c r="D666" s="87"/>
      <c r="E666" s="87"/>
      <c r="F666" s="87"/>
      <c r="G666" s="87"/>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row>
    <row r="667" spans="1:47" ht="12.75" customHeight="1" x14ac:dyDescent="0.25">
      <c r="A667" s="100"/>
      <c r="B667" s="100"/>
      <c r="C667" s="87"/>
      <c r="D667" s="87"/>
      <c r="E667" s="87"/>
      <c r="F667" s="87"/>
      <c r="G667" s="87"/>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row>
    <row r="668" spans="1:47" ht="12.75" customHeight="1" x14ac:dyDescent="0.25">
      <c r="A668" s="100"/>
      <c r="B668" s="100"/>
      <c r="C668" s="87"/>
      <c r="D668" s="87"/>
      <c r="E668" s="87"/>
      <c r="F668" s="87"/>
      <c r="G668" s="87"/>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row>
    <row r="669" spans="1:47" ht="12.75" customHeight="1" x14ac:dyDescent="0.25">
      <c r="A669" s="100"/>
      <c r="B669" s="100"/>
      <c r="C669" s="87"/>
      <c r="D669" s="87"/>
      <c r="E669" s="87"/>
      <c r="F669" s="87"/>
      <c r="G669" s="87"/>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row>
    <row r="670" spans="1:47" ht="12.75" customHeight="1" x14ac:dyDescent="0.25">
      <c r="A670" s="100"/>
      <c r="B670" s="100"/>
      <c r="C670" s="87"/>
      <c r="D670" s="87"/>
      <c r="E670" s="87"/>
      <c r="F670" s="87"/>
      <c r="G670" s="87"/>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row>
    <row r="671" spans="1:47" ht="12.75" customHeight="1" x14ac:dyDescent="0.25">
      <c r="A671" s="100"/>
      <c r="B671" s="100"/>
      <c r="C671" s="87"/>
      <c r="D671" s="87"/>
      <c r="E671" s="87"/>
      <c r="F671" s="87"/>
      <c r="G671" s="87"/>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row>
    <row r="672" spans="1:47" ht="12.75" customHeight="1" x14ac:dyDescent="0.25">
      <c r="A672" s="100"/>
      <c r="B672" s="100"/>
      <c r="C672" s="87"/>
      <c r="D672" s="87"/>
      <c r="E672" s="87"/>
      <c r="F672" s="87"/>
      <c r="G672" s="87"/>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row>
    <row r="673" spans="1:47" ht="12.75" customHeight="1" x14ac:dyDescent="0.25">
      <c r="A673" s="100"/>
      <c r="B673" s="100"/>
      <c r="C673" s="87"/>
      <c r="D673" s="87"/>
      <c r="E673" s="87"/>
      <c r="F673" s="87"/>
      <c r="G673" s="87"/>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row>
    <row r="674" spans="1:47" ht="12.75" customHeight="1" x14ac:dyDescent="0.25">
      <c r="A674" s="100"/>
      <c r="B674" s="100"/>
      <c r="C674" s="87"/>
      <c r="D674" s="87"/>
      <c r="E674" s="87"/>
      <c r="F674" s="87"/>
      <c r="G674" s="87"/>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row>
    <row r="675" spans="1:47" ht="12.75" customHeight="1" x14ac:dyDescent="0.25">
      <c r="A675" s="100"/>
      <c r="B675" s="100"/>
      <c r="C675" s="87"/>
      <c r="D675" s="87"/>
      <c r="E675" s="87"/>
      <c r="F675" s="87"/>
      <c r="G675" s="87"/>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row>
    <row r="676" spans="1:47" ht="12.75" customHeight="1" x14ac:dyDescent="0.25">
      <c r="A676" s="100"/>
      <c r="B676" s="100"/>
      <c r="C676" s="87"/>
      <c r="D676" s="87"/>
      <c r="E676" s="87"/>
      <c r="F676" s="87"/>
      <c r="G676" s="87"/>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row>
    <row r="677" spans="1:47" ht="12.75" customHeight="1" x14ac:dyDescent="0.25">
      <c r="A677" s="100"/>
      <c r="B677" s="100"/>
      <c r="C677" s="87"/>
      <c r="D677" s="87"/>
      <c r="E677" s="87"/>
      <c r="F677" s="87"/>
      <c r="G677" s="87"/>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row>
    <row r="678" spans="1:47" ht="12.75" customHeight="1" x14ac:dyDescent="0.25">
      <c r="A678" s="100"/>
      <c r="B678" s="100"/>
      <c r="C678" s="87"/>
      <c r="D678" s="87"/>
      <c r="E678" s="87"/>
      <c r="F678" s="87"/>
      <c r="G678" s="87"/>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row>
    <row r="679" spans="1:47" ht="12.75" customHeight="1" x14ac:dyDescent="0.25">
      <c r="A679" s="100"/>
      <c r="B679" s="100"/>
      <c r="C679" s="87"/>
      <c r="D679" s="87"/>
      <c r="E679" s="87"/>
      <c r="F679" s="87"/>
      <c r="G679" s="87"/>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row>
    <row r="680" spans="1:47" ht="12.75" customHeight="1" x14ac:dyDescent="0.25">
      <c r="A680" s="100"/>
      <c r="B680" s="100"/>
      <c r="C680" s="87"/>
      <c r="D680" s="87"/>
      <c r="E680" s="87"/>
      <c r="F680" s="87"/>
      <c r="G680" s="87"/>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row>
    <row r="681" spans="1:47" ht="12.75" customHeight="1" x14ac:dyDescent="0.25">
      <c r="A681" s="100"/>
      <c r="B681" s="100"/>
      <c r="C681" s="87"/>
      <c r="D681" s="87"/>
      <c r="E681" s="87"/>
      <c r="F681" s="87"/>
      <c r="G681" s="87"/>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row>
    <row r="682" spans="1:47" ht="12.75" customHeight="1" x14ac:dyDescent="0.25">
      <c r="A682" s="100"/>
      <c r="B682" s="100"/>
      <c r="C682" s="87"/>
      <c r="D682" s="87"/>
      <c r="E682" s="87"/>
      <c r="F682" s="87"/>
      <c r="G682" s="87"/>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row>
    <row r="683" spans="1:47" ht="12.75" customHeight="1" x14ac:dyDescent="0.25">
      <c r="A683" s="100"/>
      <c r="B683" s="100"/>
      <c r="C683" s="87"/>
      <c r="D683" s="87"/>
      <c r="E683" s="87"/>
      <c r="F683" s="87"/>
      <c r="G683" s="87"/>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row>
    <row r="684" spans="1:47" ht="12.75" customHeight="1" x14ac:dyDescent="0.25">
      <c r="A684" s="100"/>
      <c r="B684" s="100"/>
      <c r="C684" s="87"/>
      <c r="D684" s="87"/>
      <c r="E684" s="87"/>
      <c r="F684" s="87"/>
      <c r="G684" s="87"/>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row>
    <row r="685" spans="1:47" ht="12.75" customHeight="1" x14ac:dyDescent="0.25">
      <c r="A685" s="100"/>
      <c r="B685" s="100"/>
      <c r="C685" s="87"/>
      <c r="D685" s="87"/>
      <c r="E685" s="87"/>
      <c r="F685" s="87"/>
      <c r="G685" s="87"/>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row>
    <row r="686" spans="1:47" ht="12.75" customHeight="1" x14ac:dyDescent="0.25">
      <c r="A686" s="100"/>
      <c r="B686" s="100"/>
      <c r="C686" s="87"/>
      <c r="D686" s="87"/>
      <c r="E686" s="87"/>
      <c r="F686" s="87"/>
      <c r="G686" s="87"/>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row>
    <row r="687" spans="1:47" ht="12.75" customHeight="1" x14ac:dyDescent="0.25">
      <c r="A687" s="100"/>
      <c r="B687" s="100"/>
      <c r="C687" s="87"/>
      <c r="D687" s="87"/>
      <c r="E687" s="87"/>
      <c r="F687" s="87"/>
      <c r="G687" s="87"/>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row>
    <row r="688" spans="1:47" ht="12.75" customHeight="1" x14ac:dyDescent="0.25">
      <c r="A688" s="100"/>
      <c r="B688" s="100"/>
      <c r="C688" s="87"/>
      <c r="D688" s="87"/>
      <c r="E688" s="87"/>
      <c r="F688" s="87"/>
      <c r="G688" s="87"/>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row>
    <row r="689" spans="1:47" ht="12.75" customHeight="1" x14ac:dyDescent="0.25">
      <c r="A689" s="100"/>
      <c r="B689" s="100"/>
      <c r="C689" s="87"/>
      <c r="D689" s="87"/>
      <c r="E689" s="87"/>
      <c r="F689" s="87"/>
      <c r="G689" s="87"/>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row>
    <row r="690" spans="1:47" ht="12.75" customHeight="1" x14ac:dyDescent="0.25">
      <c r="A690" s="100"/>
      <c r="B690" s="100"/>
      <c r="C690" s="87"/>
      <c r="D690" s="87"/>
      <c r="E690" s="87"/>
      <c r="F690" s="87"/>
      <c r="G690" s="87"/>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row>
    <row r="691" spans="1:47" ht="12.75" customHeight="1" x14ac:dyDescent="0.25">
      <c r="A691" s="100"/>
      <c r="B691" s="100"/>
      <c r="C691" s="87"/>
      <c r="D691" s="87"/>
      <c r="E691" s="87"/>
      <c r="F691" s="87"/>
      <c r="G691" s="87"/>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row>
    <row r="692" spans="1:47" ht="12.75" customHeight="1" x14ac:dyDescent="0.25">
      <c r="A692" s="100"/>
      <c r="B692" s="100"/>
      <c r="C692" s="87"/>
      <c r="D692" s="87"/>
      <c r="E692" s="87"/>
      <c r="F692" s="87"/>
      <c r="G692" s="87"/>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row>
    <row r="693" spans="1:47" ht="12.75" customHeight="1" x14ac:dyDescent="0.25">
      <c r="A693" s="100"/>
      <c r="B693" s="100"/>
      <c r="C693" s="87"/>
      <c r="D693" s="87"/>
      <c r="E693" s="87"/>
      <c r="F693" s="87"/>
      <c r="G693" s="87"/>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row>
    <row r="694" spans="1:47" ht="12.75" customHeight="1" x14ac:dyDescent="0.25">
      <c r="A694" s="100"/>
      <c r="B694" s="100"/>
      <c r="C694" s="87"/>
      <c r="D694" s="87"/>
      <c r="E694" s="87"/>
      <c r="F694" s="87"/>
      <c r="G694" s="87"/>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row>
    <row r="695" spans="1:47" ht="12.75" customHeight="1" x14ac:dyDescent="0.25">
      <c r="A695" s="100"/>
      <c r="B695" s="100"/>
      <c r="C695" s="87"/>
      <c r="D695" s="87"/>
      <c r="E695" s="87"/>
      <c r="F695" s="87"/>
      <c r="G695" s="87"/>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row>
    <row r="696" spans="1:47" ht="12.75" customHeight="1" x14ac:dyDescent="0.25">
      <c r="A696" s="100"/>
      <c r="B696" s="100"/>
      <c r="C696" s="87"/>
      <c r="D696" s="87"/>
      <c r="E696" s="87"/>
      <c r="F696" s="87"/>
      <c r="G696" s="87"/>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row>
    <row r="697" spans="1:47" ht="12.75" customHeight="1" x14ac:dyDescent="0.25">
      <c r="A697" s="100"/>
      <c r="B697" s="100"/>
      <c r="C697" s="87"/>
      <c r="D697" s="87"/>
      <c r="E697" s="87"/>
      <c r="F697" s="87"/>
      <c r="G697" s="87"/>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row>
    <row r="698" spans="1:47" ht="12.75" customHeight="1" x14ac:dyDescent="0.25">
      <c r="A698" s="100"/>
      <c r="B698" s="100"/>
      <c r="C698" s="87"/>
      <c r="D698" s="87"/>
      <c r="E698" s="87"/>
      <c r="F698" s="87"/>
      <c r="G698" s="87"/>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row>
    <row r="699" spans="1:47" ht="12.75" customHeight="1" x14ac:dyDescent="0.25">
      <c r="A699" s="100"/>
      <c r="B699" s="100"/>
      <c r="C699" s="87"/>
      <c r="D699" s="87"/>
      <c r="E699" s="87"/>
      <c r="F699" s="87"/>
      <c r="G699" s="87"/>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row>
    <row r="700" spans="1:47" ht="12.75" customHeight="1" x14ac:dyDescent="0.25">
      <c r="A700" s="100"/>
      <c r="B700" s="100"/>
      <c r="C700" s="87"/>
      <c r="D700" s="87"/>
      <c r="E700" s="87"/>
      <c r="F700" s="87"/>
      <c r="G700" s="87"/>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row>
    <row r="701" spans="1:47" ht="12.75" customHeight="1" x14ac:dyDescent="0.25">
      <c r="A701" s="100"/>
      <c r="B701" s="100"/>
      <c r="C701" s="87"/>
      <c r="D701" s="87"/>
      <c r="E701" s="87"/>
      <c r="F701" s="87"/>
      <c r="G701" s="87"/>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row>
    <row r="702" spans="1:47" ht="12.75" customHeight="1" x14ac:dyDescent="0.25">
      <c r="A702" s="100"/>
      <c r="B702" s="100"/>
      <c r="C702" s="87"/>
      <c r="D702" s="87"/>
      <c r="E702" s="87"/>
      <c r="F702" s="87"/>
      <c r="G702" s="87"/>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row>
    <row r="703" spans="1:47" ht="12.75" customHeight="1" x14ac:dyDescent="0.25">
      <c r="A703" s="100"/>
      <c r="B703" s="100"/>
      <c r="C703" s="87"/>
      <c r="D703" s="87"/>
      <c r="E703" s="87"/>
      <c r="F703" s="87"/>
      <c r="G703" s="87"/>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row>
    <row r="704" spans="1:47" ht="12.75" customHeight="1" x14ac:dyDescent="0.25">
      <c r="A704" s="100"/>
      <c r="B704" s="100"/>
      <c r="C704" s="87"/>
      <c r="D704" s="87"/>
      <c r="E704" s="87"/>
      <c r="F704" s="87"/>
      <c r="G704" s="87"/>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row>
    <row r="705" spans="1:47" ht="12.75" customHeight="1" x14ac:dyDescent="0.25">
      <c r="A705" s="100"/>
      <c r="B705" s="100"/>
      <c r="C705" s="87"/>
      <c r="D705" s="87"/>
      <c r="E705" s="87"/>
      <c r="F705" s="87"/>
      <c r="G705" s="87"/>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row>
    <row r="706" spans="1:47" ht="12.75" customHeight="1" x14ac:dyDescent="0.25">
      <c r="A706" s="100"/>
      <c r="B706" s="100"/>
      <c r="C706" s="87"/>
      <c r="D706" s="87"/>
      <c r="E706" s="87"/>
      <c r="F706" s="87"/>
      <c r="G706" s="87"/>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row>
    <row r="707" spans="1:47" ht="12.75" customHeight="1" x14ac:dyDescent="0.25">
      <c r="A707" s="100"/>
      <c r="B707" s="100"/>
      <c r="C707" s="87"/>
      <c r="D707" s="87"/>
      <c r="E707" s="87"/>
      <c r="F707" s="87"/>
      <c r="G707" s="87"/>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row>
    <row r="708" spans="1:47" ht="12.75" customHeight="1" x14ac:dyDescent="0.25">
      <c r="A708" s="100"/>
      <c r="B708" s="100"/>
      <c r="C708" s="87"/>
      <c r="D708" s="87"/>
      <c r="E708" s="87"/>
      <c r="F708" s="87"/>
      <c r="G708" s="87"/>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row>
    <row r="709" spans="1:47" ht="12.75" customHeight="1" x14ac:dyDescent="0.25">
      <c r="A709" s="100"/>
      <c r="B709" s="100"/>
      <c r="C709" s="87"/>
      <c r="D709" s="87"/>
      <c r="E709" s="87"/>
      <c r="F709" s="87"/>
      <c r="G709" s="87"/>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row>
    <row r="710" spans="1:47" ht="12.75" customHeight="1" x14ac:dyDescent="0.25">
      <c r="A710" s="100"/>
      <c r="B710" s="100"/>
      <c r="C710" s="87"/>
      <c r="D710" s="87"/>
      <c r="E710" s="87"/>
      <c r="F710" s="87"/>
      <c r="G710" s="87"/>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row>
    <row r="711" spans="1:47" ht="12.75" customHeight="1" x14ac:dyDescent="0.25">
      <c r="A711" s="100"/>
      <c r="B711" s="100"/>
      <c r="C711" s="87"/>
      <c r="D711" s="87"/>
      <c r="E711" s="87"/>
      <c r="F711" s="87"/>
      <c r="G711" s="87"/>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row>
    <row r="712" spans="1:47" ht="12.75" customHeight="1" x14ac:dyDescent="0.25">
      <c r="A712" s="100"/>
      <c r="B712" s="100"/>
      <c r="C712" s="87"/>
      <c r="D712" s="87"/>
      <c r="E712" s="87"/>
      <c r="F712" s="87"/>
      <c r="G712" s="87"/>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row>
    <row r="713" spans="1:47" ht="12.75" customHeight="1" x14ac:dyDescent="0.25">
      <c r="A713" s="100"/>
      <c r="B713" s="100"/>
      <c r="C713" s="87"/>
      <c r="D713" s="87"/>
      <c r="E713" s="87"/>
      <c r="F713" s="87"/>
      <c r="G713" s="87"/>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row>
    <row r="714" spans="1:47" ht="12.75" customHeight="1" x14ac:dyDescent="0.25">
      <c r="A714" s="100"/>
      <c r="B714" s="100"/>
      <c r="C714" s="87"/>
      <c r="D714" s="87"/>
      <c r="E714" s="87"/>
      <c r="F714" s="87"/>
      <c r="G714" s="87"/>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row>
    <row r="715" spans="1:47" ht="12.75" customHeight="1" x14ac:dyDescent="0.25">
      <c r="A715" s="100"/>
      <c r="B715" s="100"/>
      <c r="C715" s="87"/>
      <c r="D715" s="87"/>
      <c r="E715" s="87"/>
      <c r="F715" s="87"/>
      <c r="G715" s="87"/>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row>
    <row r="716" spans="1:47" ht="12.75" customHeight="1" x14ac:dyDescent="0.25">
      <c r="A716" s="100"/>
      <c r="B716" s="100"/>
      <c r="C716" s="87"/>
      <c r="D716" s="87"/>
      <c r="E716" s="87"/>
      <c r="F716" s="87"/>
      <c r="G716" s="87"/>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row>
    <row r="717" spans="1:47" ht="12.75" customHeight="1" x14ac:dyDescent="0.25">
      <c r="A717" s="100"/>
      <c r="B717" s="100"/>
      <c r="C717" s="87"/>
      <c r="D717" s="87"/>
      <c r="E717" s="87"/>
      <c r="F717" s="87"/>
      <c r="G717" s="87"/>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row>
    <row r="718" spans="1:47" ht="12.75" customHeight="1" x14ac:dyDescent="0.25">
      <c r="A718" s="100"/>
      <c r="B718" s="100"/>
      <c r="C718" s="87"/>
      <c r="D718" s="87"/>
      <c r="E718" s="87"/>
      <c r="F718" s="87"/>
      <c r="G718" s="87"/>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row>
    <row r="719" spans="1:47" ht="12.75" customHeight="1" x14ac:dyDescent="0.25">
      <c r="A719" s="100"/>
      <c r="B719" s="100"/>
      <c r="C719" s="87"/>
      <c r="D719" s="87"/>
      <c r="E719" s="87"/>
      <c r="F719" s="87"/>
      <c r="G719" s="87"/>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row>
    <row r="720" spans="1:47" ht="12.75" customHeight="1" x14ac:dyDescent="0.25">
      <c r="A720" s="100"/>
      <c r="B720" s="100"/>
      <c r="C720" s="87"/>
      <c r="D720" s="87"/>
      <c r="E720" s="87"/>
      <c r="F720" s="87"/>
      <c r="G720" s="87"/>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row>
    <row r="721" spans="1:47" ht="12.75" customHeight="1" x14ac:dyDescent="0.25">
      <c r="A721" s="100"/>
      <c r="B721" s="100"/>
      <c r="C721" s="87"/>
      <c r="D721" s="87"/>
      <c r="E721" s="87"/>
      <c r="F721" s="87"/>
      <c r="G721" s="87"/>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row>
    <row r="722" spans="1:47" ht="12.75" customHeight="1" x14ac:dyDescent="0.25">
      <c r="A722" s="100"/>
      <c r="B722" s="100"/>
      <c r="C722" s="87"/>
      <c r="D722" s="87"/>
      <c r="E722" s="87"/>
      <c r="F722" s="87"/>
      <c r="G722" s="87"/>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row>
    <row r="723" spans="1:47" ht="12.75" customHeight="1" x14ac:dyDescent="0.25">
      <c r="A723" s="100"/>
      <c r="B723" s="100"/>
      <c r="C723" s="87"/>
      <c r="D723" s="87"/>
      <c r="E723" s="87"/>
      <c r="F723" s="87"/>
      <c r="G723" s="87"/>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row>
    <row r="724" spans="1:47" ht="12.75" customHeight="1" x14ac:dyDescent="0.25">
      <c r="A724" s="100"/>
      <c r="B724" s="100"/>
      <c r="C724" s="87"/>
      <c r="D724" s="87"/>
      <c r="E724" s="87"/>
      <c r="F724" s="87"/>
      <c r="G724" s="87"/>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row>
    <row r="725" spans="1:47" ht="12.75" customHeight="1" x14ac:dyDescent="0.25">
      <c r="A725" s="100"/>
      <c r="B725" s="100"/>
      <c r="C725" s="87"/>
      <c r="D725" s="87"/>
      <c r="E725" s="87"/>
      <c r="F725" s="87"/>
      <c r="G725" s="87"/>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row>
    <row r="726" spans="1:47" ht="12.75" customHeight="1" x14ac:dyDescent="0.25">
      <c r="A726" s="100"/>
      <c r="B726" s="100"/>
      <c r="C726" s="87"/>
      <c r="D726" s="87"/>
      <c r="E726" s="87"/>
      <c r="F726" s="87"/>
      <c r="G726" s="87"/>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row>
    <row r="727" spans="1:47" ht="12.75" customHeight="1" x14ac:dyDescent="0.25">
      <c r="A727" s="100"/>
      <c r="B727" s="100"/>
      <c r="C727" s="87"/>
      <c r="D727" s="87"/>
      <c r="E727" s="87"/>
      <c r="F727" s="87"/>
      <c r="G727" s="87"/>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row>
    <row r="728" spans="1:47" ht="12.75" customHeight="1" x14ac:dyDescent="0.25">
      <c r="A728" s="100"/>
      <c r="B728" s="100"/>
      <c r="C728" s="87"/>
      <c r="D728" s="87"/>
      <c r="E728" s="87"/>
      <c r="F728" s="87"/>
      <c r="G728" s="87"/>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row>
    <row r="729" spans="1:47" ht="12.75" customHeight="1" x14ac:dyDescent="0.25">
      <c r="A729" s="100"/>
      <c r="B729" s="100"/>
      <c r="C729" s="87"/>
      <c r="D729" s="87"/>
      <c r="E729" s="87"/>
      <c r="F729" s="87"/>
      <c r="G729" s="87"/>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row>
    <row r="730" spans="1:47" ht="12.75" customHeight="1" x14ac:dyDescent="0.25">
      <c r="A730" s="100"/>
      <c r="B730" s="100"/>
      <c r="C730" s="87"/>
      <c r="D730" s="87"/>
      <c r="E730" s="87"/>
      <c r="F730" s="87"/>
      <c r="G730" s="87"/>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row>
    <row r="731" spans="1:47" ht="12.75" customHeight="1" x14ac:dyDescent="0.25">
      <c r="A731" s="100"/>
      <c r="B731" s="100"/>
      <c r="C731" s="87"/>
      <c r="D731" s="87"/>
      <c r="E731" s="87"/>
      <c r="F731" s="87"/>
      <c r="G731" s="87"/>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row>
    <row r="732" spans="1:47" ht="12.75" customHeight="1" x14ac:dyDescent="0.25">
      <c r="A732" s="100"/>
      <c r="B732" s="100"/>
      <c r="C732" s="87"/>
      <c r="D732" s="87"/>
      <c r="E732" s="87"/>
      <c r="F732" s="87"/>
      <c r="G732" s="87"/>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row>
    <row r="733" spans="1:47" ht="12.75" customHeight="1" x14ac:dyDescent="0.25">
      <c r="A733" s="100"/>
      <c r="B733" s="100"/>
      <c r="C733" s="87"/>
      <c r="D733" s="87"/>
      <c r="E733" s="87"/>
      <c r="F733" s="87"/>
      <c r="G733" s="87"/>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row>
    <row r="734" spans="1:47" ht="12.75" customHeight="1" x14ac:dyDescent="0.25">
      <c r="A734" s="100"/>
      <c r="B734" s="100"/>
      <c r="C734" s="87"/>
      <c r="D734" s="87"/>
      <c r="E734" s="87"/>
      <c r="F734" s="87"/>
      <c r="G734" s="87"/>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row>
    <row r="735" spans="1:47" ht="12.75" customHeight="1" x14ac:dyDescent="0.25">
      <c r="A735" s="100"/>
      <c r="B735" s="100"/>
      <c r="C735" s="87"/>
      <c r="D735" s="87"/>
      <c r="E735" s="87"/>
      <c r="F735" s="87"/>
      <c r="G735" s="87"/>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row>
    <row r="736" spans="1:47" ht="12.75" customHeight="1" x14ac:dyDescent="0.25">
      <c r="A736" s="100"/>
      <c r="B736" s="100"/>
      <c r="C736" s="87"/>
      <c r="D736" s="87"/>
      <c r="E736" s="87"/>
      <c r="F736" s="87"/>
      <c r="G736" s="87"/>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row>
    <row r="737" spans="1:47" ht="12.75" customHeight="1" x14ac:dyDescent="0.25">
      <c r="A737" s="100"/>
      <c r="B737" s="100"/>
      <c r="C737" s="87"/>
      <c r="D737" s="87"/>
      <c r="E737" s="87"/>
      <c r="F737" s="87"/>
      <c r="G737" s="87"/>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row>
    <row r="738" spans="1:47" ht="12.75" customHeight="1" x14ac:dyDescent="0.25">
      <c r="A738" s="100"/>
      <c r="B738" s="100"/>
      <c r="C738" s="87"/>
      <c r="D738" s="87"/>
      <c r="E738" s="87"/>
      <c r="F738" s="87"/>
      <c r="G738" s="87"/>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row>
    <row r="739" spans="1:47" ht="12.75" customHeight="1" x14ac:dyDescent="0.25">
      <c r="A739" s="100"/>
      <c r="B739" s="100"/>
      <c r="C739" s="87"/>
      <c r="D739" s="87"/>
      <c r="E739" s="87"/>
      <c r="F739" s="87"/>
      <c r="G739" s="87"/>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row>
    <row r="740" spans="1:47" ht="12.75" customHeight="1" x14ac:dyDescent="0.25">
      <c r="A740" s="100"/>
      <c r="B740" s="100"/>
      <c r="C740" s="87"/>
      <c r="D740" s="87"/>
      <c r="E740" s="87"/>
      <c r="F740" s="87"/>
      <c r="G740" s="87"/>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row>
    <row r="741" spans="1:47" ht="12.75" customHeight="1" x14ac:dyDescent="0.25">
      <c r="A741" s="100"/>
      <c r="B741" s="100"/>
      <c r="C741" s="87"/>
      <c r="D741" s="87"/>
      <c r="E741" s="87"/>
      <c r="F741" s="87"/>
      <c r="G741" s="87"/>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row>
    <row r="742" spans="1:47" ht="12.75" customHeight="1" x14ac:dyDescent="0.25">
      <c r="A742" s="100"/>
      <c r="B742" s="100"/>
      <c r="C742" s="87"/>
      <c r="D742" s="87"/>
      <c r="E742" s="87"/>
      <c r="F742" s="87"/>
      <c r="G742" s="87"/>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row>
    <row r="743" spans="1:47" ht="12.75" customHeight="1" x14ac:dyDescent="0.25">
      <c r="A743" s="100"/>
      <c r="B743" s="100"/>
      <c r="C743" s="87"/>
      <c r="D743" s="87"/>
      <c r="E743" s="87"/>
      <c r="F743" s="87"/>
      <c r="G743" s="87"/>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row>
    <row r="744" spans="1:47" ht="12.75" customHeight="1" x14ac:dyDescent="0.25">
      <c r="A744" s="100"/>
      <c r="B744" s="100"/>
      <c r="C744" s="87"/>
      <c r="D744" s="87"/>
      <c r="E744" s="87"/>
      <c r="F744" s="87"/>
      <c r="G744" s="87"/>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row>
    <row r="745" spans="1:47" ht="12.75" customHeight="1" x14ac:dyDescent="0.25">
      <c r="A745" s="100"/>
      <c r="B745" s="100"/>
      <c r="C745" s="87"/>
      <c r="D745" s="87"/>
      <c r="E745" s="87"/>
      <c r="F745" s="87"/>
      <c r="G745" s="87"/>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row>
    <row r="746" spans="1:47" ht="12.75" customHeight="1" x14ac:dyDescent="0.25">
      <c r="A746" s="100"/>
      <c r="B746" s="100"/>
      <c r="C746" s="87"/>
      <c r="D746" s="87"/>
      <c r="E746" s="87"/>
      <c r="F746" s="87"/>
      <c r="G746" s="87"/>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row>
    <row r="747" spans="1:47" ht="12.75" customHeight="1" x14ac:dyDescent="0.25">
      <c r="A747" s="100"/>
      <c r="B747" s="100"/>
      <c r="C747" s="87"/>
      <c r="D747" s="87"/>
      <c r="E747" s="87"/>
      <c r="F747" s="87"/>
      <c r="G747" s="87"/>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row>
    <row r="748" spans="1:47" ht="12.75" customHeight="1" x14ac:dyDescent="0.25">
      <c r="A748" s="100"/>
      <c r="B748" s="100"/>
      <c r="C748" s="87"/>
      <c r="D748" s="87"/>
      <c r="E748" s="87"/>
      <c r="F748" s="87"/>
      <c r="G748" s="87"/>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row>
    <row r="749" spans="1:47" ht="12.75" customHeight="1" x14ac:dyDescent="0.25">
      <c r="A749" s="100"/>
      <c r="B749" s="100"/>
      <c r="C749" s="87"/>
      <c r="D749" s="87"/>
      <c r="E749" s="87"/>
      <c r="F749" s="87"/>
      <c r="G749" s="87"/>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row>
    <row r="750" spans="1:47" ht="12.75" customHeight="1" x14ac:dyDescent="0.25">
      <c r="A750" s="100"/>
      <c r="B750" s="100"/>
      <c r="C750" s="87"/>
      <c r="D750" s="87"/>
      <c r="E750" s="87"/>
      <c r="F750" s="87"/>
      <c r="G750" s="87"/>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row>
    <row r="751" spans="1:47" ht="12.75" customHeight="1" x14ac:dyDescent="0.25">
      <c r="A751" s="100"/>
      <c r="B751" s="100"/>
      <c r="C751" s="87"/>
      <c r="D751" s="87"/>
      <c r="E751" s="87"/>
      <c r="F751" s="87"/>
      <c r="G751" s="87"/>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row>
    <row r="752" spans="1:47" ht="12.75" customHeight="1" x14ac:dyDescent="0.25">
      <c r="A752" s="100"/>
      <c r="B752" s="100"/>
      <c r="C752" s="87"/>
      <c r="D752" s="87"/>
      <c r="E752" s="87"/>
      <c r="F752" s="87"/>
      <c r="G752" s="87"/>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row>
    <row r="753" spans="1:47" ht="12.75" customHeight="1" x14ac:dyDescent="0.25">
      <c r="A753" s="100"/>
      <c r="B753" s="100"/>
      <c r="C753" s="87"/>
      <c r="D753" s="87"/>
      <c r="E753" s="87"/>
      <c r="F753" s="87"/>
      <c r="G753" s="87"/>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row>
    <row r="754" spans="1:47" ht="12.75" customHeight="1" x14ac:dyDescent="0.25">
      <c r="A754" s="100"/>
      <c r="B754" s="100"/>
      <c r="C754" s="87"/>
      <c r="D754" s="87"/>
      <c r="E754" s="87"/>
      <c r="F754" s="87"/>
      <c r="G754" s="87"/>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row>
    <row r="755" spans="1:47" ht="12.75" customHeight="1" x14ac:dyDescent="0.25">
      <c r="A755" s="100"/>
      <c r="B755" s="100"/>
      <c r="C755" s="87"/>
      <c r="D755" s="87"/>
      <c r="E755" s="87"/>
      <c r="F755" s="87"/>
      <c r="G755" s="87"/>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row>
    <row r="756" spans="1:47" ht="12.75" customHeight="1" x14ac:dyDescent="0.25">
      <c r="A756" s="100"/>
      <c r="B756" s="100"/>
      <c r="C756" s="87"/>
      <c r="D756" s="87"/>
      <c r="E756" s="87"/>
      <c r="F756" s="87"/>
      <c r="G756" s="87"/>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row>
    <row r="757" spans="1:47" ht="12.75" customHeight="1" x14ac:dyDescent="0.25">
      <c r="A757" s="100"/>
      <c r="B757" s="100"/>
      <c r="C757" s="87"/>
      <c r="D757" s="87"/>
      <c r="E757" s="87"/>
      <c r="F757" s="87"/>
      <c r="G757" s="87"/>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row>
    <row r="758" spans="1:47" ht="12.75" customHeight="1" x14ac:dyDescent="0.25">
      <c r="A758" s="100"/>
      <c r="B758" s="100"/>
      <c r="C758" s="87"/>
      <c r="D758" s="87"/>
      <c r="E758" s="87"/>
      <c r="F758" s="87"/>
      <c r="G758" s="87"/>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row>
    <row r="759" spans="1:47" ht="12.75" customHeight="1" x14ac:dyDescent="0.25">
      <c r="A759" s="100"/>
      <c r="B759" s="100"/>
      <c r="C759" s="87"/>
      <c r="D759" s="87"/>
      <c r="E759" s="87"/>
      <c r="F759" s="87"/>
      <c r="G759" s="87"/>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row>
    <row r="760" spans="1:47" ht="12.75" customHeight="1" x14ac:dyDescent="0.25">
      <c r="A760" s="100"/>
      <c r="B760" s="100"/>
      <c r="C760" s="87"/>
      <c r="D760" s="87"/>
      <c r="E760" s="87"/>
      <c r="F760" s="87"/>
      <c r="G760" s="87"/>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row>
    <row r="761" spans="1:47" ht="12.75" customHeight="1" x14ac:dyDescent="0.25">
      <c r="A761" s="100"/>
      <c r="B761" s="100"/>
      <c r="C761" s="87"/>
      <c r="D761" s="87"/>
      <c r="E761" s="87"/>
      <c r="F761" s="87"/>
      <c r="G761" s="87"/>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row>
    <row r="762" spans="1:47" ht="12.75" customHeight="1" x14ac:dyDescent="0.25">
      <c r="A762" s="100"/>
      <c r="B762" s="100"/>
      <c r="C762" s="87"/>
      <c r="D762" s="87"/>
      <c r="E762" s="87"/>
      <c r="F762" s="87"/>
      <c r="G762" s="87"/>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row>
    <row r="763" spans="1:47" ht="12.75" customHeight="1" x14ac:dyDescent="0.25">
      <c r="A763" s="100"/>
      <c r="B763" s="100"/>
      <c r="C763" s="87"/>
      <c r="D763" s="87"/>
      <c r="E763" s="87"/>
      <c r="F763" s="87"/>
      <c r="G763" s="87"/>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row>
    <row r="764" spans="1:47" ht="12.75" customHeight="1" x14ac:dyDescent="0.25">
      <c r="A764" s="100"/>
      <c r="B764" s="100"/>
      <c r="C764" s="87"/>
      <c r="D764" s="87"/>
      <c r="E764" s="87"/>
      <c r="F764" s="87"/>
      <c r="G764" s="87"/>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row>
    <row r="765" spans="1:47" ht="12.75" customHeight="1" x14ac:dyDescent="0.25">
      <c r="A765" s="100"/>
      <c r="B765" s="100"/>
      <c r="C765" s="87"/>
      <c r="D765" s="87"/>
      <c r="E765" s="87"/>
      <c r="F765" s="87"/>
      <c r="G765" s="87"/>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row>
    <row r="766" spans="1:47" ht="12.75" customHeight="1" x14ac:dyDescent="0.25">
      <c r="A766" s="100"/>
      <c r="B766" s="100"/>
      <c r="C766" s="87"/>
      <c r="D766" s="87"/>
      <c r="E766" s="87"/>
      <c r="F766" s="87"/>
      <c r="G766" s="87"/>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row>
    <row r="767" spans="1:47" ht="12.75" customHeight="1" x14ac:dyDescent="0.25">
      <c r="A767" s="100"/>
      <c r="B767" s="100"/>
      <c r="C767" s="87"/>
      <c r="D767" s="87"/>
      <c r="E767" s="87"/>
      <c r="F767" s="87"/>
      <c r="G767" s="87"/>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row>
    <row r="768" spans="1:47" ht="12.75" customHeight="1" x14ac:dyDescent="0.25">
      <c r="A768" s="100"/>
      <c r="B768" s="100"/>
      <c r="C768" s="87"/>
      <c r="D768" s="87"/>
      <c r="E768" s="87"/>
      <c r="F768" s="87"/>
      <c r="G768" s="87"/>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row>
    <row r="769" spans="1:47" ht="12.75" customHeight="1" x14ac:dyDescent="0.25">
      <c r="A769" s="100"/>
      <c r="B769" s="100"/>
      <c r="C769" s="87"/>
      <c r="D769" s="87"/>
      <c r="E769" s="87"/>
      <c r="F769" s="87"/>
      <c r="G769" s="87"/>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row>
    <row r="770" spans="1:47" ht="12.75" customHeight="1" x14ac:dyDescent="0.25">
      <c r="A770" s="100"/>
      <c r="B770" s="100"/>
      <c r="C770" s="87"/>
      <c r="D770" s="87"/>
      <c r="E770" s="87"/>
      <c r="F770" s="87"/>
      <c r="G770" s="87"/>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row>
    <row r="771" spans="1:47" ht="12.75" customHeight="1" x14ac:dyDescent="0.25">
      <c r="A771" s="100"/>
      <c r="B771" s="100"/>
      <c r="C771" s="87"/>
      <c r="D771" s="87"/>
      <c r="E771" s="87"/>
      <c r="F771" s="87"/>
      <c r="G771" s="87"/>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row>
    <row r="772" spans="1:47" ht="12.75" customHeight="1" x14ac:dyDescent="0.25">
      <c r="A772" s="100"/>
      <c r="B772" s="100"/>
      <c r="C772" s="87"/>
      <c r="D772" s="87"/>
      <c r="E772" s="87"/>
      <c r="F772" s="87"/>
      <c r="G772" s="87"/>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row>
    <row r="773" spans="1:47" ht="12.75" customHeight="1" x14ac:dyDescent="0.25">
      <c r="A773" s="100"/>
      <c r="B773" s="100"/>
      <c r="C773" s="87"/>
      <c r="D773" s="87"/>
      <c r="E773" s="87"/>
      <c r="F773" s="87"/>
      <c r="G773" s="87"/>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row>
    <row r="774" spans="1:47" ht="12.75" customHeight="1" x14ac:dyDescent="0.25">
      <c r="A774" s="100"/>
      <c r="B774" s="100"/>
      <c r="C774" s="87"/>
      <c r="D774" s="87"/>
      <c r="E774" s="87"/>
      <c r="F774" s="87"/>
      <c r="G774" s="87"/>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row>
    <row r="775" spans="1:47" ht="12.75" customHeight="1" x14ac:dyDescent="0.25">
      <c r="A775" s="100"/>
      <c r="B775" s="100"/>
      <c r="C775" s="87"/>
      <c r="D775" s="87"/>
      <c r="E775" s="87"/>
      <c r="F775" s="87"/>
      <c r="G775" s="87"/>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row>
    <row r="776" spans="1:47" ht="12.75" customHeight="1" x14ac:dyDescent="0.25">
      <c r="A776" s="100"/>
      <c r="B776" s="100"/>
      <c r="C776" s="87"/>
      <c r="D776" s="87"/>
      <c r="E776" s="87"/>
      <c r="F776" s="87"/>
      <c r="G776" s="87"/>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row>
    <row r="777" spans="1:47" ht="12.75" customHeight="1" x14ac:dyDescent="0.25">
      <c r="A777" s="100"/>
      <c r="B777" s="100"/>
      <c r="C777" s="87"/>
      <c r="D777" s="87"/>
      <c r="E777" s="87"/>
      <c r="F777" s="87"/>
      <c r="G777" s="87"/>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row>
    <row r="778" spans="1:47" ht="12.75" customHeight="1" x14ac:dyDescent="0.25">
      <c r="A778" s="100"/>
      <c r="B778" s="100"/>
      <c r="C778" s="87"/>
      <c r="D778" s="87"/>
      <c r="E778" s="87"/>
      <c r="F778" s="87"/>
      <c r="G778" s="87"/>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row>
    <row r="779" spans="1:47" ht="12.75" customHeight="1" x14ac:dyDescent="0.25">
      <c r="A779" s="100"/>
      <c r="B779" s="100"/>
      <c r="C779" s="87"/>
      <c r="D779" s="87"/>
      <c r="E779" s="87"/>
      <c r="F779" s="87"/>
      <c r="G779" s="87"/>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row>
    <row r="780" spans="1:47" ht="12.75" customHeight="1" x14ac:dyDescent="0.25">
      <c r="A780" s="100"/>
      <c r="B780" s="100"/>
      <c r="C780" s="87"/>
      <c r="D780" s="87"/>
      <c r="E780" s="87"/>
      <c r="F780" s="87"/>
      <c r="G780" s="87"/>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row>
    <row r="781" spans="1:47" ht="12.75" customHeight="1" x14ac:dyDescent="0.25">
      <c r="A781" s="100"/>
      <c r="B781" s="100"/>
      <c r="C781" s="87"/>
      <c r="D781" s="87"/>
      <c r="E781" s="87"/>
      <c r="F781" s="87"/>
      <c r="G781" s="87"/>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row>
    <row r="782" spans="1:47" ht="12.75" customHeight="1" x14ac:dyDescent="0.25">
      <c r="A782" s="100"/>
      <c r="B782" s="100"/>
      <c r="C782" s="87"/>
      <c r="D782" s="87"/>
      <c r="E782" s="87"/>
      <c r="F782" s="87"/>
      <c r="G782" s="87"/>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row>
    <row r="783" spans="1:47" ht="12.75" customHeight="1" x14ac:dyDescent="0.25">
      <c r="A783" s="100"/>
      <c r="B783" s="100"/>
      <c r="C783" s="87"/>
      <c r="D783" s="87"/>
      <c r="E783" s="87"/>
      <c r="F783" s="87"/>
      <c r="G783" s="87"/>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row>
    <row r="784" spans="1:47" ht="12.75" customHeight="1" x14ac:dyDescent="0.25">
      <c r="A784" s="100"/>
      <c r="B784" s="100"/>
      <c r="C784" s="87"/>
      <c r="D784" s="87"/>
      <c r="E784" s="87"/>
      <c r="F784" s="87"/>
      <c r="G784" s="87"/>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row>
    <row r="785" spans="1:47" ht="12.75" customHeight="1" x14ac:dyDescent="0.25">
      <c r="A785" s="100"/>
      <c r="B785" s="100"/>
      <c r="C785" s="87"/>
      <c r="D785" s="87"/>
      <c r="E785" s="87"/>
      <c r="F785" s="87"/>
      <c r="G785" s="87"/>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row>
    <row r="786" spans="1:47" ht="12.75" customHeight="1" x14ac:dyDescent="0.25">
      <c r="A786" s="100"/>
      <c r="B786" s="100"/>
      <c r="C786" s="87"/>
      <c r="D786" s="87"/>
      <c r="E786" s="87"/>
      <c r="F786" s="87"/>
      <c r="G786" s="87"/>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row>
    <row r="787" spans="1:47" ht="12.75" customHeight="1" x14ac:dyDescent="0.25">
      <c r="A787" s="100"/>
      <c r="B787" s="100"/>
      <c r="C787" s="87"/>
      <c r="D787" s="87"/>
      <c r="E787" s="87"/>
      <c r="F787" s="87"/>
      <c r="G787" s="87"/>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row>
    <row r="788" spans="1:47" ht="12.75" customHeight="1" x14ac:dyDescent="0.25">
      <c r="A788" s="100"/>
      <c r="B788" s="100"/>
      <c r="C788" s="87"/>
      <c r="D788" s="87"/>
      <c r="E788" s="87"/>
      <c r="F788" s="87"/>
      <c r="G788" s="87"/>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row>
    <row r="789" spans="1:47" ht="12.75" customHeight="1" x14ac:dyDescent="0.25">
      <c r="A789" s="100"/>
      <c r="B789" s="100"/>
      <c r="C789" s="87"/>
      <c r="D789" s="87"/>
      <c r="E789" s="87"/>
      <c r="F789" s="87"/>
      <c r="G789" s="87"/>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row>
    <row r="790" spans="1:47" ht="12.75" customHeight="1" x14ac:dyDescent="0.25">
      <c r="A790" s="100"/>
      <c r="B790" s="100"/>
      <c r="C790" s="87"/>
      <c r="D790" s="87"/>
      <c r="E790" s="87"/>
      <c r="F790" s="87"/>
      <c r="G790" s="87"/>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row>
    <row r="791" spans="1:47" ht="12.75" customHeight="1" x14ac:dyDescent="0.25">
      <c r="A791" s="100"/>
      <c r="B791" s="100"/>
      <c r="C791" s="87"/>
      <c r="D791" s="87"/>
      <c r="E791" s="87"/>
      <c r="F791" s="87"/>
      <c r="G791" s="87"/>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row>
    <row r="792" spans="1:47" ht="12.75" customHeight="1" x14ac:dyDescent="0.25">
      <c r="A792" s="100"/>
      <c r="B792" s="100"/>
      <c r="C792" s="87"/>
      <c r="D792" s="87"/>
      <c r="E792" s="87"/>
      <c r="F792" s="87"/>
      <c r="G792" s="87"/>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row>
    <row r="793" spans="1:47" ht="12.75" customHeight="1" x14ac:dyDescent="0.25">
      <c r="A793" s="100"/>
      <c r="B793" s="100"/>
      <c r="C793" s="87"/>
      <c r="D793" s="87"/>
      <c r="E793" s="87"/>
      <c r="F793" s="87"/>
      <c r="G793" s="87"/>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row>
    <row r="794" spans="1:47" ht="12.75" customHeight="1" x14ac:dyDescent="0.25">
      <c r="A794" s="100"/>
      <c r="B794" s="100"/>
      <c r="C794" s="87"/>
      <c r="D794" s="87"/>
      <c r="E794" s="87"/>
      <c r="F794" s="87"/>
      <c r="G794" s="87"/>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row>
    <row r="795" spans="1:47" ht="12.75" customHeight="1" x14ac:dyDescent="0.25">
      <c r="A795" s="100"/>
      <c r="B795" s="100"/>
      <c r="C795" s="87"/>
      <c r="D795" s="87"/>
      <c r="E795" s="87"/>
      <c r="F795" s="87"/>
      <c r="G795" s="87"/>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row>
    <row r="796" spans="1:47" ht="12.75" customHeight="1" x14ac:dyDescent="0.25">
      <c r="A796" s="100"/>
      <c r="B796" s="100"/>
      <c r="C796" s="87"/>
      <c r="D796" s="87"/>
      <c r="E796" s="87"/>
      <c r="F796" s="87"/>
      <c r="G796" s="87"/>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row>
    <row r="797" spans="1:47" ht="12.75" customHeight="1" x14ac:dyDescent="0.25">
      <c r="A797" s="100"/>
      <c r="B797" s="100"/>
      <c r="C797" s="87"/>
      <c r="D797" s="87"/>
      <c r="E797" s="87"/>
      <c r="F797" s="87"/>
      <c r="G797" s="87"/>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row>
    <row r="798" spans="1:47" ht="12.75" customHeight="1" x14ac:dyDescent="0.25">
      <c r="A798" s="100"/>
      <c r="B798" s="100"/>
      <c r="C798" s="87"/>
      <c r="D798" s="87"/>
      <c r="E798" s="87"/>
      <c r="F798" s="87"/>
      <c r="G798" s="87"/>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row>
    <row r="799" spans="1:47" ht="12.75" customHeight="1" x14ac:dyDescent="0.25">
      <c r="A799" s="100"/>
      <c r="B799" s="100"/>
      <c r="C799" s="87"/>
      <c r="D799" s="87"/>
      <c r="E799" s="87"/>
      <c r="F799" s="87"/>
      <c r="G799" s="87"/>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row>
    <row r="800" spans="1:47" ht="12.75" customHeight="1" x14ac:dyDescent="0.25">
      <c r="A800" s="100"/>
      <c r="B800" s="100"/>
      <c r="C800" s="87"/>
      <c r="D800" s="87"/>
      <c r="E800" s="87"/>
      <c r="F800" s="87"/>
      <c r="G800" s="87"/>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row>
    <row r="801" spans="1:47" ht="12.75" customHeight="1" x14ac:dyDescent="0.25">
      <c r="A801" s="100"/>
      <c r="B801" s="100"/>
      <c r="C801" s="87"/>
      <c r="D801" s="87"/>
      <c r="E801" s="87"/>
      <c r="F801" s="87"/>
      <c r="G801" s="87"/>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row>
    <row r="802" spans="1:47" ht="12.75" customHeight="1" x14ac:dyDescent="0.25">
      <c r="A802" s="100"/>
      <c r="B802" s="100"/>
      <c r="C802" s="87"/>
      <c r="D802" s="87"/>
      <c r="E802" s="87"/>
      <c r="F802" s="87"/>
      <c r="G802" s="87"/>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row>
    <row r="803" spans="1:47" ht="12.75" customHeight="1" x14ac:dyDescent="0.25">
      <c r="A803" s="100"/>
      <c r="B803" s="100"/>
      <c r="C803" s="87"/>
      <c r="D803" s="87"/>
      <c r="E803" s="87"/>
      <c r="F803" s="87"/>
      <c r="G803" s="87"/>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row>
    <row r="804" spans="1:47" ht="12.75" customHeight="1" x14ac:dyDescent="0.25">
      <c r="A804" s="100"/>
      <c r="B804" s="100"/>
      <c r="C804" s="87"/>
      <c r="D804" s="87"/>
      <c r="E804" s="87"/>
      <c r="F804" s="87"/>
      <c r="G804" s="87"/>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row>
    <row r="805" spans="1:47" ht="12.75" customHeight="1" x14ac:dyDescent="0.25">
      <c r="A805" s="100"/>
      <c r="B805" s="100"/>
      <c r="C805" s="87"/>
      <c r="D805" s="87"/>
      <c r="E805" s="87"/>
      <c r="F805" s="87"/>
      <c r="G805" s="87"/>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row>
    <row r="806" spans="1:47" ht="12.75" customHeight="1" x14ac:dyDescent="0.25">
      <c r="A806" s="100"/>
      <c r="B806" s="100"/>
      <c r="C806" s="87"/>
      <c r="D806" s="87"/>
      <c r="E806" s="87"/>
      <c r="F806" s="87"/>
      <c r="G806" s="87"/>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row>
    <row r="807" spans="1:47" ht="12.75" customHeight="1" x14ac:dyDescent="0.25">
      <c r="A807" s="100"/>
      <c r="B807" s="100"/>
      <c r="C807" s="87"/>
      <c r="D807" s="87"/>
      <c r="E807" s="87"/>
      <c r="F807" s="87"/>
      <c r="G807" s="87"/>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row>
    <row r="808" spans="1:47" ht="12.75" customHeight="1" x14ac:dyDescent="0.25">
      <c r="A808" s="100"/>
      <c r="B808" s="100"/>
      <c r="C808" s="87"/>
      <c r="D808" s="87"/>
      <c r="E808" s="87"/>
      <c r="F808" s="87"/>
      <c r="G808" s="87"/>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row>
    <row r="809" spans="1:47" ht="12.75" customHeight="1" x14ac:dyDescent="0.25">
      <c r="A809" s="100"/>
      <c r="B809" s="100"/>
      <c r="C809" s="87"/>
      <c r="D809" s="87"/>
      <c r="E809" s="87"/>
      <c r="F809" s="87"/>
      <c r="G809" s="87"/>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row>
    <row r="810" spans="1:47" ht="12.75" customHeight="1" x14ac:dyDescent="0.25">
      <c r="A810" s="100"/>
      <c r="B810" s="100"/>
      <c r="C810" s="87"/>
      <c r="D810" s="87"/>
      <c r="E810" s="87"/>
      <c r="F810" s="87"/>
      <c r="G810" s="87"/>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row>
    <row r="811" spans="1:47" ht="12.75" customHeight="1" x14ac:dyDescent="0.25">
      <c r="A811" s="100"/>
      <c r="B811" s="100"/>
      <c r="C811" s="87"/>
      <c r="D811" s="87"/>
      <c r="E811" s="87"/>
      <c r="F811" s="87"/>
      <c r="G811" s="87"/>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row>
    <row r="812" spans="1:47" ht="12.75" customHeight="1" x14ac:dyDescent="0.25">
      <c r="A812" s="100"/>
      <c r="B812" s="100"/>
      <c r="C812" s="87"/>
      <c r="D812" s="87"/>
      <c r="E812" s="87"/>
      <c r="F812" s="87"/>
      <c r="G812" s="87"/>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row>
    <row r="813" spans="1:47" ht="12.75" customHeight="1" x14ac:dyDescent="0.25">
      <c r="A813" s="100"/>
      <c r="B813" s="100"/>
      <c r="C813" s="87"/>
      <c r="D813" s="87"/>
      <c r="E813" s="87"/>
      <c r="F813" s="87"/>
      <c r="G813" s="87"/>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row>
    <row r="814" spans="1:47" ht="12.75" customHeight="1" x14ac:dyDescent="0.25">
      <c r="A814" s="100"/>
      <c r="B814" s="100"/>
      <c r="C814" s="87"/>
      <c r="D814" s="87"/>
      <c r="E814" s="87"/>
      <c r="F814" s="87"/>
      <c r="G814" s="87"/>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row>
    <row r="815" spans="1:47" ht="12.75" customHeight="1" x14ac:dyDescent="0.25">
      <c r="A815" s="100"/>
      <c r="B815" s="100"/>
      <c r="C815" s="87"/>
      <c r="D815" s="87"/>
      <c r="E815" s="87"/>
      <c r="F815" s="87"/>
      <c r="G815" s="87"/>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row>
    <row r="816" spans="1:47" ht="12.75" customHeight="1" x14ac:dyDescent="0.25">
      <c r="A816" s="100"/>
      <c r="B816" s="100"/>
      <c r="C816" s="87"/>
      <c r="D816" s="87"/>
      <c r="E816" s="87"/>
      <c r="F816" s="87"/>
      <c r="G816" s="87"/>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row>
    <row r="817" spans="1:47" ht="12.75" customHeight="1" x14ac:dyDescent="0.25">
      <c r="A817" s="100"/>
      <c r="B817" s="100"/>
      <c r="C817" s="87"/>
      <c r="D817" s="87"/>
      <c r="E817" s="87"/>
      <c r="F817" s="87"/>
      <c r="G817" s="87"/>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row>
    <row r="818" spans="1:47" ht="12.75" customHeight="1" x14ac:dyDescent="0.25">
      <c r="A818" s="100"/>
      <c r="B818" s="100"/>
      <c r="C818" s="87"/>
      <c r="D818" s="87"/>
      <c r="E818" s="87"/>
      <c r="F818" s="87"/>
      <c r="G818" s="87"/>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row>
    <row r="819" spans="1:47" ht="12.75" customHeight="1" x14ac:dyDescent="0.25">
      <c r="A819" s="100"/>
      <c r="B819" s="100"/>
      <c r="C819" s="87"/>
      <c r="D819" s="87"/>
      <c r="E819" s="87"/>
      <c r="F819" s="87"/>
      <c r="G819" s="87"/>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row>
    <row r="820" spans="1:47" ht="12.75" customHeight="1" x14ac:dyDescent="0.25">
      <c r="A820" s="100"/>
      <c r="B820" s="100"/>
      <c r="C820" s="87"/>
      <c r="D820" s="87"/>
      <c r="E820" s="87"/>
      <c r="F820" s="87"/>
      <c r="G820" s="87"/>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row>
    <row r="821" spans="1:47" ht="12.75" customHeight="1" x14ac:dyDescent="0.25">
      <c r="A821" s="100"/>
      <c r="B821" s="100"/>
      <c r="C821" s="87"/>
      <c r="D821" s="87"/>
      <c r="E821" s="87"/>
      <c r="F821" s="87"/>
      <c r="G821" s="87"/>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row>
    <row r="822" spans="1:47" ht="12.75" customHeight="1" x14ac:dyDescent="0.25">
      <c r="A822" s="100"/>
      <c r="B822" s="100"/>
      <c r="C822" s="87"/>
      <c r="D822" s="87"/>
      <c r="E822" s="87"/>
      <c r="F822" s="87"/>
      <c r="G822" s="87"/>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row>
    <row r="823" spans="1:47" ht="12.75" customHeight="1" x14ac:dyDescent="0.25">
      <c r="A823" s="100"/>
      <c r="B823" s="100"/>
      <c r="C823" s="87"/>
      <c r="D823" s="87"/>
      <c r="E823" s="87"/>
      <c r="F823" s="87"/>
      <c r="G823" s="87"/>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row>
    <row r="824" spans="1:47" ht="12.75" customHeight="1" x14ac:dyDescent="0.25">
      <c r="A824" s="100"/>
      <c r="B824" s="100"/>
      <c r="C824" s="87"/>
      <c r="D824" s="87"/>
      <c r="E824" s="87"/>
      <c r="F824" s="87"/>
      <c r="G824" s="87"/>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row>
    <row r="825" spans="1:47" ht="12.75" customHeight="1" x14ac:dyDescent="0.25">
      <c r="A825" s="100"/>
      <c r="B825" s="100"/>
      <c r="C825" s="87"/>
      <c r="D825" s="87"/>
      <c r="E825" s="87"/>
      <c r="F825" s="87"/>
      <c r="G825" s="87"/>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row>
    <row r="826" spans="1:47" ht="12.75" customHeight="1" x14ac:dyDescent="0.25">
      <c r="A826" s="100"/>
      <c r="B826" s="100"/>
      <c r="C826" s="87"/>
      <c r="D826" s="87"/>
      <c r="E826" s="87"/>
      <c r="F826" s="87"/>
      <c r="G826" s="87"/>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row>
    <row r="827" spans="1:47" ht="12.75" customHeight="1" x14ac:dyDescent="0.25">
      <c r="A827" s="100"/>
      <c r="B827" s="100"/>
      <c r="C827" s="87"/>
      <c r="D827" s="87"/>
      <c r="E827" s="87"/>
      <c r="F827" s="87"/>
      <c r="G827" s="87"/>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row>
    <row r="828" spans="1:47" ht="12.75" customHeight="1" x14ac:dyDescent="0.25">
      <c r="A828" s="100"/>
      <c r="B828" s="100"/>
      <c r="C828" s="87"/>
      <c r="D828" s="87"/>
      <c r="E828" s="87"/>
      <c r="F828" s="87"/>
      <c r="G828" s="87"/>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row>
    <row r="829" spans="1:47" ht="12.75" customHeight="1" x14ac:dyDescent="0.25">
      <c r="A829" s="100"/>
      <c r="B829" s="100"/>
      <c r="C829" s="87"/>
      <c r="D829" s="87"/>
      <c r="E829" s="87"/>
      <c r="F829" s="87"/>
      <c r="G829" s="87"/>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row>
    <row r="830" spans="1:47" ht="12.75" customHeight="1" x14ac:dyDescent="0.25">
      <c r="A830" s="100"/>
      <c r="B830" s="100"/>
      <c r="C830" s="87"/>
      <c r="D830" s="87"/>
      <c r="E830" s="87"/>
      <c r="F830" s="87"/>
      <c r="G830" s="87"/>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row>
    <row r="831" spans="1:47" ht="12.75" customHeight="1" x14ac:dyDescent="0.25">
      <c r="A831" s="100"/>
      <c r="B831" s="100"/>
      <c r="C831" s="87"/>
      <c r="D831" s="87"/>
      <c r="E831" s="87"/>
      <c r="F831" s="87"/>
      <c r="G831" s="87"/>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row>
    <row r="832" spans="1:47" ht="12.75" customHeight="1" x14ac:dyDescent="0.25">
      <c r="A832" s="100"/>
      <c r="B832" s="100"/>
      <c r="C832" s="87"/>
      <c r="D832" s="87"/>
      <c r="E832" s="87"/>
      <c r="F832" s="87"/>
      <c r="G832" s="87"/>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row>
    <row r="833" spans="1:47" ht="12.75" customHeight="1" x14ac:dyDescent="0.25">
      <c r="A833" s="100"/>
      <c r="B833" s="100"/>
      <c r="C833" s="87"/>
      <c r="D833" s="87"/>
      <c r="E833" s="87"/>
      <c r="F833" s="87"/>
      <c r="G833" s="87"/>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row>
    <row r="834" spans="1:47" ht="12.75" customHeight="1" x14ac:dyDescent="0.25">
      <c r="A834" s="100"/>
      <c r="B834" s="100"/>
      <c r="C834" s="87"/>
      <c r="D834" s="87"/>
      <c r="E834" s="87"/>
      <c r="F834" s="87"/>
      <c r="G834" s="87"/>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row>
    <row r="835" spans="1:47" ht="12.75" customHeight="1" x14ac:dyDescent="0.25">
      <c r="A835" s="100"/>
      <c r="B835" s="100"/>
      <c r="C835" s="87"/>
      <c r="D835" s="87"/>
      <c r="E835" s="87"/>
      <c r="F835" s="87"/>
      <c r="G835" s="87"/>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row>
    <row r="836" spans="1:47" ht="12.75" customHeight="1" x14ac:dyDescent="0.25">
      <c r="A836" s="100"/>
      <c r="B836" s="100"/>
      <c r="C836" s="87"/>
      <c r="D836" s="87"/>
      <c r="E836" s="87"/>
      <c r="F836" s="87"/>
      <c r="G836" s="87"/>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row>
    <row r="837" spans="1:47" ht="12.75" customHeight="1" x14ac:dyDescent="0.25">
      <c r="A837" s="100"/>
      <c r="B837" s="100"/>
      <c r="C837" s="87"/>
      <c r="D837" s="87"/>
      <c r="E837" s="87"/>
      <c r="F837" s="87"/>
      <c r="G837" s="87"/>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row>
    <row r="838" spans="1:47" ht="12.75" customHeight="1" x14ac:dyDescent="0.25">
      <c r="A838" s="100"/>
      <c r="B838" s="100"/>
      <c r="C838" s="87"/>
      <c r="D838" s="87"/>
      <c r="E838" s="87"/>
      <c r="F838" s="87"/>
      <c r="G838" s="87"/>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row>
    <row r="839" spans="1:47" ht="12.75" customHeight="1" x14ac:dyDescent="0.25">
      <c r="A839" s="100"/>
      <c r="B839" s="100"/>
      <c r="C839" s="87"/>
      <c r="D839" s="87"/>
      <c r="E839" s="87"/>
      <c r="F839" s="87"/>
      <c r="G839" s="87"/>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row>
    <row r="840" spans="1:47" ht="12.75" customHeight="1" x14ac:dyDescent="0.25">
      <c r="A840" s="100"/>
      <c r="B840" s="100"/>
      <c r="C840" s="87"/>
      <c r="D840" s="87"/>
      <c r="E840" s="87"/>
      <c r="F840" s="87"/>
      <c r="G840" s="87"/>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row>
    <row r="841" spans="1:47" ht="12.75" customHeight="1" x14ac:dyDescent="0.25">
      <c r="A841" s="100"/>
      <c r="B841" s="100"/>
      <c r="C841" s="87"/>
      <c r="D841" s="87"/>
      <c r="E841" s="87"/>
      <c r="F841" s="87"/>
      <c r="G841" s="87"/>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row>
    <row r="842" spans="1:47" ht="12.75" customHeight="1" x14ac:dyDescent="0.25">
      <c r="A842" s="100"/>
      <c r="B842" s="100"/>
      <c r="C842" s="87"/>
      <c r="D842" s="87"/>
      <c r="E842" s="87"/>
      <c r="F842" s="87"/>
      <c r="G842" s="87"/>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row>
    <row r="843" spans="1:47" ht="12.75" customHeight="1" x14ac:dyDescent="0.25">
      <c r="A843" s="100"/>
      <c r="B843" s="100"/>
      <c r="C843" s="87"/>
      <c r="D843" s="87"/>
      <c r="E843" s="87"/>
      <c r="F843" s="87"/>
      <c r="G843" s="87"/>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row>
    <row r="844" spans="1:47" ht="12.75" customHeight="1" x14ac:dyDescent="0.25">
      <c r="A844" s="100"/>
      <c r="B844" s="100"/>
      <c r="C844" s="87"/>
      <c r="D844" s="87"/>
      <c r="E844" s="87"/>
      <c r="F844" s="87"/>
      <c r="G844" s="87"/>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row>
    <row r="845" spans="1:47" ht="12.75" customHeight="1" x14ac:dyDescent="0.25">
      <c r="A845" s="100"/>
      <c r="B845" s="100"/>
      <c r="C845" s="87"/>
      <c r="D845" s="87"/>
      <c r="E845" s="87"/>
      <c r="F845" s="87"/>
      <c r="G845" s="87"/>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row>
    <row r="846" spans="1:47" ht="12.75" customHeight="1" x14ac:dyDescent="0.25">
      <c r="A846" s="100"/>
      <c r="B846" s="100"/>
      <c r="C846" s="87"/>
      <c r="D846" s="87"/>
      <c r="E846" s="87"/>
      <c r="F846" s="87"/>
      <c r="G846" s="87"/>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row>
    <row r="847" spans="1:47" ht="12.75" customHeight="1" x14ac:dyDescent="0.25">
      <c r="A847" s="100"/>
      <c r="B847" s="100"/>
      <c r="C847" s="87"/>
      <c r="D847" s="87"/>
      <c r="E847" s="87"/>
      <c r="F847" s="87"/>
      <c r="G847" s="87"/>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row>
    <row r="848" spans="1:47" ht="12.75" customHeight="1" x14ac:dyDescent="0.25">
      <c r="A848" s="100"/>
      <c r="B848" s="100"/>
      <c r="C848" s="87"/>
      <c r="D848" s="87"/>
      <c r="E848" s="87"/>
      <c r="F848" s="87"/>
      <c r="G848" s="87"/>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row>
    <row r="849" spans="1:47" ht="12.75" customHeight="1" x14ac:dyDescent="0.25">
      <c r="A849" s="100"/>
      <c r="B849" s="100"/>
      <c r="C849" s="87"/>
      <c r="D849" s="87"/>
      <c r="E849" s="87"/>
      <c r="F849" s="87"/>
      <c r="G849" s="87"/>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row>
    <row r="850" spans="1:47" ht="12.75" customHeight="1" x14ac:dyDescent="0.25">
      <c r="A850" s="100"/>
      <c r="B850" s="100"/>
      <c r="C850" s="87"/>
      <c r="D850" s="87"/>
      <c r="E850" s="87"/>
      <c r="F850" s="87"/>
      <c r="G850" s="87"/>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row>
    <row r="851" spans="1:47" ht="12.75" customHeight="1" x14ac:dyDescent="0.25">
      <c r="A851" s="100"/>
      <c r="B851" s="100"/>
      <c r="C851" s="87"/>
      <c r="D851" s="87"/>
      <c r="E851" s="87"/>
      <c r="F851" s="87"/>
      <c r="G851" s="87"/>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row>
    <row r="852" spans="1:47" ht="12.75" customHeight="1" x14ac:dyDescent="0.25">
      <c r="A852" s="100"/>
      <c r="B852" s="100"/>
      <c r="C852" s="87"/>
      <c r="D852" s="87"/>
      <c r="E852" s="87"/>
      <c r="F852" s="87"/>
      <c r="G852" s="87"/>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row>
    <row r="853" spans="1:47" ht="12.75" customHeight="1" x14ac:dyDescent="0.25">
      <c r="A853" s="100"/>
      <c r="B853" s="100"/>
      <c r="C853" s="87"/>
      <c r="D853" s="87"/>
      <c r="E853" s="87"/>
      <c r="F853" s="87"/>
      <c r="G853" s="87"/>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row>
    <row r="854" spans="1:47" ht="12.75" customHeight="1" x14ac:dyDescent="0.25">
      <c r="A854" s="100"/>
      <c r="B854" s="100"/>
      <c r="C854" s="87"/>
      <c r="D854" s="87"/>
      <c r="E854" s="87"/>
      <c r="F854" s="87"/>
      <c r="G854" s="87"/>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row>
    <row r="855" spans="1:47" ht="12.75" customHeight="1" x14ac:dyDescent="0.25">
      <c r="A855" s="100"/>
      <c r="B855" s="100"/>
      <c r="C855" s="87"/>
      <c r="D855" s="87"/>
      <c r="E855" s="87"/>
      <c r="F855" s="87"/>
      <c r="G855" s="87"/>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row>
    <row r="856" spans="1:47" ht="12.75" customHeight="1" x14ac:dyDescent="0.25">
      <c r="A856" s="100"/>
      <c r="B856" s="100"/>
      <c r="C856" s="87"/>
      <c r="D856" s="87"/>
      <c r="E856" s="87"/>
      <c r="F856" s="87"/>
      <c r="G856" s="87"/>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row>
    <row r="857" spans="1:47" ht="12.75" customHeight="1" x14ac:dyDescent="0.25">
      <c r="A857" s="100"/>
      <c r="B857" s="100"/>
      <c r="C857" s="87"/>
      <c r="D857" s="87"/>
      <c r="E857" s="87"/>
      <c r="F857" s="87"/>
      <c r="G857" s="87"/>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row>
    <row r="858" spans="1:47" ht="12.75" customHeight="1" x14ac:dyDescent="0.25">
      <c r="A858" s="100"/>
      <c r="B858" s="100"/>
      <c r="C858" s="87"/>
      <c r="D858" s="87"/>
      <c r="E858" s="87"/>
      <c r="F858" s="87"/>
      <c r="G858" s="87"/>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row>
    <row r="859" spans="1:47" ht="12.75" customHeight="1" x14ac:dyDescent="0.25">
      <c r="A859" s="100"/>
      <c r="B859" s="100"/>
      <c r="C859" s="87"/>
      <c r="D859" s="87"/>
      <c r="E859" s="87"/>
      <c r="F859" s="87"/>
      <c r="G859" s="87"/>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row>
    <row r="860" spans="1:47" ht="12.75" customHeight="1" x14ac:dyDescent="0.25">
      <c r="A860" s="100"/>
      <c r="B860" s="100"/>
      <c r="C860" s="87"/>
      <c r="D860" s="87"/>
      <c r="E860" s="87"/>
      <c r="F860" s="87"/>
      <c r="G860" s="87"/>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row>
    <row r="861" spans="1:47" ht="12.75" customHeight="1" x14ac:dyDescent="0.25">
      <c r="A861" s="100"/>
      <c r="B861" s="100"/>
      <c r="C861" s="87"/>
      <c r="D861" s="87"/>
      <c r="E861" s="87"/>
      <c r="F861" s="87"/>
      <c r="G861" s="87"/>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row>
    <row r="862" spans="1:47" ht="12.75" customHeight="1" x14ac:dyDescent="0.25">
      <c r="A862" s="100"/>
      <c r="B862" s="100"/>
      <c r="C862" s="87"/>
      <c r="D862" s="87"/>
      <c r="E862" s="87"/>
      <c r="F862" s="87"/>
      <c r="G862" s="87"/>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row>
    <row r="863" spans="1:47" ht="12.75" customHeight="1" x14ac:dyDescent="0.25">
      <c r="A863" s="100"/>
      <c r="B863" s="100"/>
      <c r="C863" s="87"/>
      <c r="D863" s="87"/>
      <c r="E863" s="87"/>
      <c r="F863" s="87"/>
      <c r="G863" s="87"/>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row>
    <row r="864" spans="1:47" ht="12.75" customHeight="1" x14ac:dyDescent="0.25">
      <c r="A864" s="100"/>
      <c r="B864" s="100"/>
      <c r="C864" s="87"/>
      <c r="D864" s="87"/>
      <c r="E864" s="87"/>
      <c r="F864" s="87"/>
      <c r="G864" s="87"/>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row>
    <row r="865" spans="1:47" ht="12.75" customHeight="1" x14ac:dyDescent="0.25">
      <c r="A865" s="100"/>
      <c r="B865" s="100"/>
      <c r="C865" s="87"/>
      <c r="D865" s="87"/>
      <c r="E865" s="87"/>
      <c r="F865" s="87"/>
      <c r="G865" s="87"/>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row>
    <row r="866" spans="1:47" ht="12.75" customHeight="1" x14ac:dyDescent="0.25">
      <c r="A866" s="100"/>
      <c r="B866" s="100"/>
      <c r="C866" s="87"/>
      <c r="D866" s="87"/>
      <c r="E866" s="87"/>
      <c r="F866" s="87"/>
      <c r="G866" s="87"/>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row>
    <row r="867" spans="1:47" ht="12.75" customHeight="1" x14ac:dyDescent="0.25">
      <c r="A867" s="100"/>
      <c r="B867" s="100"/>
      <c r="C867" s="87"/>
      <c r="D867" s="87"/>
      <c r="E867" s="87"/>
      <c r="F867" s="87"/>
      <c r="G867" s="87"/>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row>
    <row r="868" spans="1:47" ht="12.75" customHeight="1" x14ac:dyDescent="0.25">
      <c r="A868" s="100"/>
      <c r="B868" s="100"/>
      <c r="C868" s="87"/>
      <c r="D868" s="87"/>
      <c r="E868" s="87"/>
      <c r="F868" s="87"/>
      <c r="G868" s="87"/>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row>
    <row r="869" spans="1:47" ht="12.75" customHeight="1" x14ac:dyDescent="0.25">
      <c r="A869" s="100"/>
      <c r="B869" s="100"/>
      <c r="C869" s="87"/>
      <c r="D869" s="87"/>
      <c r="E869" s="87"/>
      <c r="F869" s="87"/>
      <c r="G869" s="87"/>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row>
    <row r="870" spans="1:47" ht="12.75" customHeight="1" x14ac:dyDescent="0.25">
      <c r="A870" s="100"/>
      <c r="B870" s="100"/>
      <c r="C870" s="87"/>
      <c r="D870" s="87"/>
      <c r="E870" s="87"/>
      <c r="F870" s="87"/>
      <c r="G870" s="87"/>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row>
    <row r="871" spans="1:47" ht="12.75" customHeight="1" x14ac:dyDescent="0.25">
      <c r="A871" s="100"/>
      <c r="B871" s="100"/>
      <c r="C871" s="87"/>
      <c r="D871" s="87"/>
      <c r="E871" s="87"/>
      <c r="F871" s="87"/>
      <c r="G871" s="87"/>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row>
    <row r="872" spans="1:47" ht="12.75" customHeight="1" x14ac:dyDescent="0.25">
      <c r="A872" s="100"/>
      <c r="B872" s="100"/>
      <c r="C872" s="87"/>
      <c r="D872" s="87"/>
      <c r="E872" s="87"/>
      <c r="F872" s="87"/>
      <c r="G872" s="87"/>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row>
    <row r="873" spans="1:47" ht="12.75" customHeight="1" x14ac:dyDescent="0.25">
      <c r="A873" s="100"/>
      <c r="B873" s="100"/>
      <c r="C873" s="87"/>
      <c r="D873" s="87"/>
      <c r="E873" s="87"/>
      <c r="F873" s="87"/>
      <c r="G873" s="87"/>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row>
    <row r="874" spans="1:47" ht="12.75" customHeight="1" x14ac:dyDescent="0.25">
      <c r="A874" s="100"/>
      <c r="B874" s="100"/>
      <c r="C874" s="87"/>
      <c r="D874" s="87"/>
      <c r="E874" s="87"/>
      <c r="F874" s="87"/>
      <c r="G874" s="87"/>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row>
    <row r="875" spans="1:47" ht="12.75" customHeight="1" x14ac:dyDescent="0.25">
      <c r="A875" s="100"/>
      <c r="B875" s="100"/>
      <c r="C875" s="87"/>
      <c r="D875" s="87"/>
      <c r="E875" s="87"/>
      <c r="F875" s="87"/>
      <c r="G875" s="87"/>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row>
    <row r="876" spans="1:47" ht="12.75" customHeight="1" x14ac:dyDescent="0.25">
      <c r="A876" s="100"/>
      <c r="B876" s="100"/>
      <c r="C876" s="87"/>
      <c r="D876" s="87"/>
      <c r="E876" s="87"/>
      <c r="F876" s="87"/>
      <c r="G876" s="87"/>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row>
    <row r="877" spans="1:47" ht="12.75" customHeight="1" x14ac:dyDescent="0.25">
      <c r="A877" s="100"/>
      <c r="B877" s="100"/>
      <c r="C877" s="87"/>
      <c r="D877" s="87"/>
      <c r="E877" s="87"/>
      <c r="F877" s="87"/>
      <c r="G877" s="87"/>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row>
    <row r="878" spans="1:47" ht="12.75" customHeight="1" x14ac:dyDescent="0.25">
      <c r="A878" s="100"/>
      <c r="B878" s="100"/>
      <c r="C878" s="87"/>
      <c r="D878" s="87"/>
      <c r="E878" s="87"/>
      <c r="F878" s="87"/>
      <c r="G878" s="87"/>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row>
    <row r="879" spans="1:47" ht="12.75" customHeight="1" x14ac:dyDescent="0.25">
      <c r="A879" s="100"/>
      <c r="B879" s="100"/>
      <c r="C879" s="87"/>
      <c r="D879" s="87"/>
      <c r="E879" s="87"/>
      <c r="F879" s="87"/>
      <c r="G879" s="87"/>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row>
    <row r="880" spans="1:47" ht="12.75" customHeight="1" x14ac:dyDescent="0.25">
      <c r="A880" s="100"/>
      <c r="B880" s="100"/>
      <c r="C880" s="87"/>
      <c r="D880" s="87"/>
      <c r="E880" s="87"/>
      <c r="F880" s="87"/>
      <c r="G880" s="87"/>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row>
    <row r="881" spans="1:47" ht="12.75" customHeight="1" x14ac:dyDescent="0.25">
      <c r="A881" s="100"/>
      <c r="B881" s="100"/>
      <c r="C881" s="87"/>
      <c r="D881" s="87"/>
      <c r="E881" s="87"/>
      <c r="F881" s="87"/>
      <c r="G881" s="87"/>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row>
    <row r="882" spans="1:47" ht="12.75" customHeight="1" x14ac:dyDescent="0.25">
      <c r="A882" s="100"/>
      <c r="B882" s="100"/>
      <c r="C882" s="87"/>
      <c r="D882" s="87"/>
      <c r="E882" s="87"/>
      <c r="F882" s="87"/>
      <c r="G882" s="87"/>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row>
    <row r="883" spans="1:47" ht="12.75" customHeight="1" x14ac:dyDescent="0.25">
      <c r="A883" s="100"/>
      <c r="B883" s="100"/>
      <c r="C883" s="87"/>
      <c r="D883" s="87"/>
      <c r="E883" s="87"/>
      <c r="F883" s="87"/>
      <c r="G883" s="87"/>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row>
    <row r="884" spans="1:47" ht="12.75" customHeight="1" x14ac:dyDescent="0.25">
      <c r="A884" s="100"/>
      <c r="B884" s="100"/>
      <c r="C884" s="87"/>
      <c r="D884" s="87"/>
      <c r="E884" s="87"/>
      <c r="F884" s="87"/>
      <c r="G884" s="87"/>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row>
    <row r="885" spans="1:47" ht="12.75" customHeight="1" x14ac:dyDescent="0.25">
      <c r="A885" s="100"/>
      <c r="B885" s="100"/>
      <c r="C885" s="87"/>
      <c r="D885" s="87"/>
      <c r="E885" s="87"/>
      <c r="F885" s="87"/>
      <c r="G885" s="87"/>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row>
    <row r="886" spans="1:47" ht="12.75" customHeight="1" x14ac:dyDescent="0.25">
      <c r="A886" s="100"/>
      <c r="B886" s="100"/>
      <c r="C886" s="87"/>
      <c r="D886" s="87"/>
      <c r="E886" s="87"/>
      <c r="F886" s="87"/>
      <c r="G886" s="87"/>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row>
    <row r="887" spans="1:47" ht="12.75" customHeight="1" x14ac:dyDescent="0.25">
      <c r="A887" s="100"/>
      <c r="B887" s="100"/>
      <c r="C887" s="87"/>
      <c r="D887" s="87"/>
      <c r="E887" s="87"/>
      <c r="F887" s="87"/>
      <c r="G887" s="87"/>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row>
    <row r="888" spans="1:47" ht="12.75" customHeight="1" x14ac:dyDescent="0.25">
      <c r="A888" s="100"/>
      <c r="B888" s="100"/>
      <c r="C888" s="87"/>
      <c r="D888" s="87"/>
      <c r="E888" s="87"/>
      <c r="F888" s="87"/>
      <c r="G888" s="87"/>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row>
    <row r="889" spans="1:47" ht="12.75" customHeight="1" x14ac:dyDescent="0.25">
      <c r="A889" s="100"/>
      <c r="B889" s="100"/>
      <c r="C889" s="87"/>
      <c r="D889" s="87"/>
      <c r="E889" s="87"/>
      <c r="F889" s="87"/>
      <c r="G889" s="87"/>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row>
    <row r="890" spans="1:47" ht="12.75" customHeight="1" x14ac:dyDescent="0.25">
      <c r="A890" s="100"/>
      <c r="B890" s="100"/>
      <c r="C890" s="87"/>
      <c r="D890" s="87"/>
      <c r="E890" s="87"/>
      <c r="F890" s="87"/>
      <c r="G890" s="87"/>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row>
    <row r="891" spans="1:47" ht="12.75" customHeight="1" x14ac:dyDescent="0.25">
      <c r="A891" s="100"/>
      <c r="B891" s="100"/>
      <c r="C891" s="87"/>
      <c r="D891" s="87"/>
      <c r="E891" s="87"/>
      <c r="F891" s="87"/>
      <c r="G891" s="87"/>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row>
    <row r="892" spans="1:47" ht="12.75" customHeight="1" x14ac:dyDescent="0.25">
      <c r="A892" s="100"/>
      <c r="B892" s="100"/>
      <c r="C892" s="87"/>
      <c r="D892" s="87"/>
      <c r="E892" s="87"/>
      <c r="F892" s="87"/>
      <c r="G892" s="87"/>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row>
    <row r="893" spans="1:47" ht="12.75" customHeight="1" x14ac:dyDescent="0.25">
      <c r="A893" s="100"/>
      <c r="B893" s="100"/>
      <c r="C893" s="87"/>
      <c r="D893" s="87"/>
      <c r="E893" s="87"/>
      <c r="F893" s="87"/>
      <c r="G893" s="87"/>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row>
    <row r="894" spans="1:47" ht="12.75" customHeight="1" x14ac:dyDescent="0.25">
      <c r="A894" s="100"/>
      <c r="B894" s="100"/>
      <c r="C894" s="87"/>
      <c r="D894" s="87"/>
      <c r="E894" s="87"/>
      <c r="F894" s="87"/>
      <c r="G894" s="87"/>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row>
    <row r="895" spans="1:47" ht="12.75" customHeight="1" x14ac:dyDescent="0.25">
      <c r="A895" s="100"/>
      <c r="B895" s="100"/>
      <c r="C895" s="87"/>
      <c r="D895" s="87"/>
      <c r="E895" s="87"/>
      <c r="F895" s="87"/>
      <c r="G895" s="87"/>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row>
    <row r="896" spans="1:47" ht="12.75" customHeight="1" x14ac:dyDescent="0.25">
      <c r="A896" s="100"/>
      <c r="B896" s="100"/>
      <c r="C896" s="87"/>
      <c r="D896" s="87"/>
      <c r="E896" s="87"/>
      <c r="F896" s="87"/>
      <c r="G896" s="87"/>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row>
    <row r="897" spans="1:47" ht="12.75" customHeight="1" x14ac:dyDescent="0.25">
      <c r="A897" s="100"/>
      <c r="B897" s="100"/>
      <c r="C897" s="87"/>
      <c r="D897" s="87"/>
      <c r="E897" s="87"/>
      <c r="F897" s="87"/>
      <c r="G897" s="87"/>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row>
    <row r="898" spans="1:47" ht="12.75" customHeight="1" x14ac:dyDescent="0.25">
      <c r="A898" s="100"/>
      <c r="B898" s="100"/>
      <c r="C898" s="87"/>
      <c r="D898" s="87"/>
      <c r="E898" s="87"/>
      <c r="F898" s="87"/>
      <c r="G898" s="87"/>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row>
    <row r="899" spans="1:47" ht="12.75" customHeight="1" x14ac:dyDescent="0.25">
      <c r="A899" s="100"/>
      <c r="B899" s="100"/>
      <c r="C899" s="87"/>
      <c r="D899" s="87"/>
      <c r="E899" s="87"/>
      <c r="F899" s="87"/>
      <c r="G899" s="87"/>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row>
    <row r="900" spans="1:47" ht="12.75" customHeight="1" x14ac:dyDescent="0.25">
      <c r="A900" s="100"/>
      <c r="B900" s="100"/>
      <c r="C900" s="87"/>
      <c r="D900" s="87"/>
      <c r="E900" s="87"/>
      <c r="F900" s="87"/>
      <c r="G900" s="87"/>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row>
    <row r="901" spans="1:47" ht="12.75" customHeight="1" x14ac:dyDescent="0.25">
      <c r="A901" s="100"/>
      <c r="B901" s="100"/>
      <c r="C901" s="87"/>
      <c r="D901" s="87"/>
      <c r="E901" s="87"/>
      <c r="F901" s="87"/>
      <c r="G901" s="87"/>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row>
    <row r="902" spans="1:47" ht="12.75" customHeight="1" x14ac:dyDescent="0.25">
      <c r="A902" s="100"/>
      <c r="B902" s="100"/>
      <c r="C902" s="87"/>
      <c r="D902" s="87"/>
      <c r="E902" s="87"/>
      <c r="F902" s="87"/>
      <c r="G902" s="87"/>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row>
    <row r="903" spans="1:47" ht="12.75" customHeight="1" x14ac:dyDescent="0.25">
      <c r="A903" s="100"/>
      <c r="B903" s="100"/>
      <c r="C903" s="87"/>
      <c r="D903" s="87"/>
      <c r="E903" s="87"/>
      <c r="F903" s="87"/>
      <c r="G903" s="87"/>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row>
    <row r="904" spans="1:47" ht="12.75" customHeight="1" x14ac:dyDescent="0.25">
      <c r="A904" s="100"/>
      <c r="B904" s="100"/>
      <c r="C904" s="87"/>
      <c r="D904" s="87"/>
      <c r="E904" s="87"/>
      <c r="F904" s="87"/>
      <c r="G904" s="87"/>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row>
    <row r="905" spans="1:47" ht="12.75" customHeight="1" x14ac:dyDescent="0.25">
      <c r="A905" s="100"/>
      <c r="B905" s="100"/>
      <c r="C905" s="87"/>
      <c r="D905" s="87"/>
      <c r="E905" s="87"/>
      <c r="F905" s="87"/>
      <c r="G905" s="87"/>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row>
    <row r="906" spans="1:47" ht="12.75" customHeight="1" x14ac:dyDescent="0.25">
      <c r="A906" s="100"/>
      <c r="B906" s="100"/>
      <c r="C906" s="87"/>
      <c r="D906" s="87"/>
      <c r="E906" s="87"/>
      <c r="F906" s="87"/>
      <c r="G906" s="87"/>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row>
    <row r="907" spans="1:47" ht="12.75" customHeight="1" x14ac:dyDescent="0.25">
      <c r="A907" s="100"/>
      <c r="B907" s="100"/>
      <c r="C907" s="87"/>
      <c r="D907" s="87"/>
      <c r="E907" s="87"/>
      <c r="F907" s="87"/>
      <c r="G907" s="87"/>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row>
    <row r="908" spans="1:47" ht="12.75" customHeight="1" x14ac:dyDescent="0.25">
      <c r="A908" s="100"/>
      <c r="B908" s="100"/>
      <c r="C908" s="87"/>
      <c r="D908" s="87"/>
      <c r="E908" s="87"/>
      <c r="F908" s="87"/>
      <c r="G908" s="87"/>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row>
    <row r="909" spans="1:47" ht="12.75" customHeight="1" x14ac:dyDescent="0.25">
      <c r="A909" s="100"/>
      <c r="B909" s="100"/>
      <c r="C909" s="87"/>
      <c r="D909" s="87"/>
      <c r="E909" s="87"/>
      <c r="F909" s="87"/>
      <c r="G909" s="87"/>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row>
    <row r="910" spans="1:47" ht="12.75" customHeight="1" x14ac:dyDescent="0.25">
      <c r="A910" s="100"/>
      <c r="B910" s="100"/>
      <c r="C910" s="87"/>
      <c r="D910" s="87"/>
      <c r="E910" s="87"/>
      <c r="F910" s="87"/>
      <c r="G910" s="87"/>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row>
    <row r="911" spans="1:47" ht="12.75" customHeight="1" x14ac:dyDescent="0.25">
      <c r="A911" s="100"/>
      <c r="B911" s="100"/>
      <c r="C911" s="87"/>
      <c r="D911" s="87"/>
      <c r="E911" s="87"/>
      <c r="F911" s="87"/>
      <c r="G911" s="87"/>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row>
    <row r="912" spans="1:47" ht="12.75" customHeight="1" x14ac:dyDescent="0.25">
      <c r="A912" s="100"/>
      <c r="B912" s="100"/>
      <c r="C912" s="87"/>
      <c r="D912" s="87"/>
      <c r="E912" s="87"/>
      <c r="F912" s="87"/>
      <c r="G912" s="87"/>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row>
    <row r="913" spans="1:47" ht="12.75" customHeight="1" x14ac:dyDescent="0.25">
      <c r="A913" s="100"/>
      <c r="B913" s="100"/>
      <c r="C913" s="87"/>
      <c r="D913" s="87"/>
      <c r="E913" s="87"/>
      <c r="F913" s="87"/>
      <c r="G913" s="87"/>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row>
    <row r="914" spans="1:47" ht="12.75" customHeight="1" x14ac:dyDescent="0.25">
      <c r="A914" s="100"/>
      <c r="B914" s="100"/>
      <c r="C914" s="87"/>
      <c r="D914" s="87"/>
      <c r="E914" s="87"/>
      <c r="F914" s="87"/>
      <c r="G914" s="87"/>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row>
    <row r="915" spans="1:47" ht="12.75" customHeight="1" x14ac:dyDescent="0.25">
      <c r="A915" s="100"/>
      <c r="B915" s="100"/>
      <c r="C915" s="87"/>
      <c r="D915" s="87"/>
      <c r="E915" s="87"/>
      <c r="F915" s="87"/>
      <c r="G915" s="87"/>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row>
    <row r="916" spans="1:47" ht="12.75" customHeight="1" x14ac:dyDescent="0.25">
      <c r="A916" s="100"/>
      <c r="B916" s="100"/>
      <c r="C916" s="87"/>
      <c r="D916" s="87"/>
      <c r="E916" s="87"/>
      <c r="F916" s="87"/>
      <c r="G916" s="87"/>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row>
    <row r="917" spans="1:47" ht="12.75" customHeight="1" x14ac:dyDescent="0.25">
      <c r="A917" s="100"/>
      <c r="B917" s="100"/>
      <c r="C917" s="87"/>
      <c r="D917" s="87"/>
      <c r="E917" s="87"/>
      <c r="F917" s="87"/>
      <c r="G917" s="87"/>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row>
    <row r="918" spans="1:47" ht="12.75" customHeight="1" x14ac:dyDescent="0.25">
      <c r="A918" s="100"/>
      <c r="B918" s="100"/>
      <c r="C918" s="87"/>
      <c r="D918" s="87"/>
      <c r="E918" s="87"/>
      <c r="F918" s="87"/>
      <c r="G918" s="87"/>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row>
    <row r="919" spans="1:47" ht="12.75" customHeight="1" x14ac:dyDescent="0.25">
      <c r="A919" s="100"/>
      <c r="B919" s="100"/>
      <c r="C919" s="87"/>
      <c r="D919" s="87"/>
      <c r="E919" s="87"/>
      <c r="F919" s="87"/>
      <c r="G919" s="87"/>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row>
    <row r="920" spans="1:47" ht="12.75" customHeight="1" x14ac:dyDescent="0.25">
      <c r="A920" s="100"/>
      <c r="B920" s="100"/>
      <c r="C920" s="87"/>
      <c r="D920" s="87"/>
      <c r="E920" s="87"/>
      <c r="F920" s="87"/>
      <c r="G920" s="87"/>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row>
    <row r="921" spans="1:47" ht="12.75" customHeight="1" x14ac:dyDescent="0.25">
      <c r="A921" s="100"/>
      <c r="B921" s="100"/>
      <c r="C921" s="87"/>
      <c r="D921" s="87"/>
      <c r="E921" s="87"/>
      <c r="F921" s="87"/>
      <c r="G921" s="87"/>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row>
    <row r="922" spans="1:47" ht="12.75" customHeight="1" x14ac:dyDescent="0.25">
      <c r="A922" s="100"/>
      <c r="B922" s="100"/>
      <c r="C922" s="87"/>
      <c r="D922" s="87"/>
      <c r="E922" s="87"/>
      <c r="F922" s="87"/>
      <c r="G922" s="87"/>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row>
    <row r="923" spans="1:47" ht="12.75" customHeight="1" x14ac:dyDescent="0.25">
      <c r="A923" s="100"/>
      <c r="B923" s="100"/>
      <c r="C923" s="87"/>
      <c r="D923" s="87"/>
      <c r="E923" s="87"/>
      <c r="F923" s="87"/>
      <c r="G923" s="87"/>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row>
    <row r="924" spans="1:47" ht="12.75" customHeight="1" x14ac:dyDescent="0.25">
      <c r="A924" s="100"/>
      <c r="B924" s="100"/>
      <c r="C924" s="87"/>
      <c r="D924" s="87"/>
      <c r="E924" s="87"/>
      <c r="F924" s="87"/>
      <c r="G924" s="87"/>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row>
    <row r="925" spans="1:47" ht="12.75" customHeight="1" x14ac:dyDescent="0.25">
      <c r="A925" s="100"/>
      <c r="B925" s="100"/>
      <c r="C925" s="87"/>
      <c r="D925" s="87"/>
      <c r="E925" s="87"/>
      <c r="F925" s="87"/>
      <c r="G925" s="87"/>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row>
    <row r="926" spans="1:47" ht="12.75" customHeight="1" x14ac:dyDescent="0.25">
      <c r="A926" s="100"/>
      <c r="B926" s="100"/>
      <c r="C926" s="87"/>
      <c r="D926" s="87"/>
      <c r="E926" s="87"/>
      <c r="F926" s="87"/>
      <c r="G926" s="87"/>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row>
    <row r="927" spans="1:47" ht="12.75" customHeight="1" x14ac:dyDescent="0.25">
      <c r="A927" s="100"/>
      <c r="B927" s="100"/>
      <c r="C927" s="87"/>
      <c r="D927" s="87"/>
      <c r="E927" s="87"/>
      <c r="F927" s="87"/>
      <c r="G927" s="87"/>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row>
    <row r="928" spans="1:47" ht="12.75" customHeight="1" x14ac:dyDescent="0.25">
      <c r="A928" s="100"/>
      <c r="B928" s="100"/>
      <c r="C928" s="87"/>
      <c r="D928" s="87"/>
      <c r="E928" s="87"/>
      <c r="F928" s="87"/>
      <c r="G928" s="87"/>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row>
    <row r="929" spans="1:47" ht="12.75" customHeight="1" x14ac:dyDescent="0.25">
      <c r="A929" s="100"/>
      <c r="B929" s="100"/>
      <c r="C929" s="87"/>
      <c r="D929" s="87"/>
      <c r="E929" s="87"/>
      <c r="F929" s="87"/>
      <c r="G929" s="87"/>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row>
    <row r="930" spans="1:47" ht="12.75" customHeight="1" x14ac:dyDescent="0.25">
      <c r="A930" s="100"/>
      <c r="B930" s="100"/>
      <c r="C930" s="87"/>
      <c r="D930" s="87"/>
      <c r="E930" s="87"/>
      <c r="F930" s="87"/>
      <c r="G930" s="87"/>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row>
    <row r="931" spans="1:47" ht="12.75" customHeight="1" x14ac:dyDescent="0.25">
      <c r="A931" s="100"/>
      <c r="B931" s="100"/>
      <c r="C931" s="87"/>
      <c r="D931" s="87"/>
      <c r="E931" s="87"/>
      <c r="F931" s="87"/>
      <c r="G931" s="87"/>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row>
    <row r="932" spans="1:47" ht="12.75" customHeight="1" x14ac:dyDescent="0.25">
      <c r="A932" s="100"/>
      <c r="B932" s="100"/>
      <c r="C932" s="87"/>
      <c r="D932" s="87"/>
      <c r="E932" s="87"/>
      <c r="F932" s="87"/>
      <c r="G932" s="87"/>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row>
    <row r="933" spans="1:47" ht="12.75" customHeight="1" x14ac:dyDescent="0.25">
      <c r="A933" s="100"/>
      <c r="B933" s="100"/>
      <c r="C933" s="87"/>
      <c r="D933" s="87"/>
      <c r="E933" s="87"/>
      <c r="F933" s="87"/>
      <c r="G933" s="87"/>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row>
  </sheetData>
  <mergeCells count="3">
    <mergeCell ref="C4:D4"/>
    <mergeCell ref="G14:AC14"/>
    <mergeCell ref="G26:AC26"/>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996"/>
  <sheetViews>
    <sheetView topLeftCell="B40" workbookViewId="0">
      <selection activeCell="B46" sqref="B46"/>
    </sheetView>
  </sheetViews>
  <sheetFormatPr defaultColWidth="14.42578125" defaultRowHeight="15" customHeight="1" x14ac:dyDescent="0.25"/>
  <cols>
    <col min="1" max="1" width="4.28515625" customWidth="1"/>
    <col min="2" max="2" width="50.85546875" customWidth="1"/>
    <col min="3" max="10" width="12.140625" customWidth="1"/>
    <col min="11" max="26" width="11.42578125" customWidth="1"/>
  </cols>
  <sheetData>
    <row r="1" spans="1:26" ht="16.5" customHeight="1" x14ac:dyDescent="0.25">
      <c r="A1" s="120"/>
      <c r="B1" s="18" t="s">
        <v>289</v>
      </c>
      <c r="C1" s="121"/>
      <c r="D1" s="121"/>
      <c r="E1" s="121"/>
      <c r="F1" s="121"/>
      <c r="G1" s="121"/>
      <c r="H1" s="121"/>
      <c r="I1" s="121"/>
      <c r="J1" s="122"/>
      <c r="K1" s="120"/>
      <c r="L1" s="120"/>
      <c r="M1" s="120"/>
      <c r="N1" s="120"/>
      <c r="O1" s="120"/>
      <c r="P1" s="120"/>
      <c r="Q1" s="120"/>
      <c r="R1" s="120"/>
      <c r="S1" s="120"/>
      <c r="T1" s="120"/>
      <c r="U1" s="120"/>
      <c r="V1" s="120"/>
      <c r="W1" s="120"/>
      <c r="X1" s="120"/>
      <c r="Y1" s="120"/>
      <c r="Z1" s="120"/>
    </row>
    <row r="2" spans="1:26" ht="16.5" customHeight="1" x14ac:dyDescent="0.25">
      <c r="A2" s="120"/>
      <c r="B2" s="123"/>
      <c r="C2" s="120"/>
      <c r="D2" s="120"/>
      <c r="E2" s="120"/>
      <c r="F2" s="120"/>
      <c r="G2" s="120"/>
      <c r="H2" s="124"/>
      <c r="I2" s="120"/>
      <c r="J2" s="125"/>
      <c r="K2" s="120"/>
      <c r="L2" s="120"/>
      <c r="M2" s="120"/>
      <c r="N2" s="120"/>
      <c r="O2" s="120"/>
      <c r="P2" s="120"/>
      <c r="Q2" s="120"/>
      <c r="R2" s="120"/>
      <c r="S2" s="120"/>
      <c r="T2" s="120"/>
      <c r="U2" s="120"/>
      <c r="V2" s="120"/>
      <c r="W2" s="120"/>
      <c r="X2" s="120"/>
      <c r="Y2" s="120"/>
      <c r="Z2" s="120"/>
    </row>
    <row r="3" spans="1:26" ht="16.5" customHeight="1" x14ac:dyDescent="0.25">
      <c r="A3" s="120"/>
      <c r="B3" s="126" t="s">
        <v>290</v>
      </c>
      <c r="C3" s="99" t="str">
        <f>ship_type&amp;" "&amp;ship_size</f>
        <v xml:space="preserve"> </v>
      </c>
      <c r="D3" s="127"/>
      <c r="E3" s="127"/>
      <c r="F3" s="127"/>
      <c r="G3" s="124"/>
      <c r="H3" s="124"/>
      <c r="I3" s="120"/>
      <c r="J3" s="128"/>
      <c r="K3" s="120"/>
      <c r="L3" s="120"/>
      <c r="M3" s="120"/>
      <c r="N3" s="120"/>
      <c r="O3" s="120"/>
      <c r="P3" s="120"/>
      <c r="Q3" s="120"/>
      <c r="R3" s="120"/>
      <c r="S3" s="120"/>
      <c r="T3" s="120"/>
      <c r="U3" s="120"/>
      <c r="V3" s="120"/>
      <c r="W3" s="120"/>
      <c r="X3" s="120"/>
      <c r="Y3" s="120"/>
      <c r="Z3" s="120"/>
    </row>
    <row r="4" spans="1:26" ht="16.5" customHeight="1" x14ac:dyDescent="0.25">
      <c r="A4" s="120"/>
      <c r="B4" s="120"/>
      <c r="C4" s="129"/>
      <c r="D4" s="129"/>
      <c r="E4" s="129"/>
      <c r="F4" s="129"/>
      <c r="G4" s="124"/>
      <c r="H4" s="124"/>
      <c r="I4" s="120"/>
      <c r="J4" s="125"/>
      <c r="K4" s="120"/>
      <c r="L4" s="120"/>
      <c r="M4" s="120"/>
      <c r="N4" s="120"/>
      <c r="O4" s="120"/>
      <c r="P4" s="120"/>
      <c r="Q4" s="120"/>
      <c r="R4" s="120"/>
      <c r="S4" s="120"/>
      <c r="T4" s="120"/>
      <c r="U4" s="120"/>
      <c r="V4" s="120"/>
      <c r="W4" s="120"/>
      <c r="X4" s="120"/>
      <c r="Y4" s="120"/>
      <c r="Z4" s="120"/>
    </row>
    <row r="5" spans="1:26" ht="16.5" customHeight="1" x14ac:dyDescent="0.25">
      <c r="A5" s="120"/>
      <c r="B5" s="123" t="str">
        <f>ship_type&amp;" "&amp;ship_size&amp;" | WTW Absolute emissions (WB2C)"</f>
        <v xml:space="preserve">  | WTW Absolute emissions (WB2C)</v>
      </c>
      <c r="C5" s="130"/>
      <c r="D5" s="130"/>
      <c r="E5" s="130"/>
      <c r="F5" s="124"/>
      <c r="G5" s="124"/>
      <c r="H5" s="124"/>
      <c r="I5" s="124"/>
      <c r="J5" s="125"/>
      <c r="K5" s="120"/>
      <c r="L5" s="120"/>
      <c r="M5" s="120"/>
      <c r="N5" s="120"/>
      <c r="O5" s="120"/>
      <c r="P5" s="120"/>
      <c r="Q5" s="120"/>
      <c r="R5" s="120"/>
      <c r="S5" s="120"/>
      <c r="T5" s="120"/>
      <c r="U5" s="120"/>
      <c r="V5" s="120"/>
      <c r="W5" s="120"/>
      <c r="X5" s="120"/>
      <c r="Y5" s="120"/>
      <c r="Z5" s="120"/>
    </row>
    <row r="6" spans="1:26" ht="16.5" customHeight="1" x14ac:dyDescent="0.25">
      <c r="A6" s="120"/>
      <c r="B6" s="124"/>
      <c r="C6" s="127">
        <f>+by</f>
        <v>0</v>
      </c>
      <c r="D6" s="127">
        <v>2020</v>
      </c>
      <c r="E6" s="127">
        <v>2030</v>
      </c>
      <c r="F6" s="127">
        <v>2040</v>
      </c>
      <c r="G6" s="127">
        <v>2050</v>
      </c>
      <c r="H6" s="127"/>
      <c r="I6" s="127">
        <f>+ty</f>
        <v>0</v>
      </c>
      <c r="J6" s="127" t="s">
        <v>291</v>
      </c>
      <c r="K6" s="120"/>
      <c r="L6" s="120"/>
      <c r="M6" s="120"/>
      <c r="N6" s="120"/>
      <c r="O6" s="120"/>
      <c r="P6" s="120"/>
      <c r="Q6" s="120"/>
      <c r="R6" s="120"/>
      <c r="S6" s="120"/>
      <c r="T6" s="120"/>
      <c r="U6" s="120"/>
      <c r="V6" s="120"/>
      <c r="W6" s="120"/>
      <c r="X6" s="120"/>
      <c r="Y6" s="120"/>
      <c r="Z6" s="120"/>
    </row>
    <row r="7" spans="1:26" ht="16.5" customHeight="1" x14ac:dyDescent="0.25">
      <c r="A7" s="120"/>
      <c r="B7" s="124" t="s">
        <v>106</v>
      </c>
      <c r="C7" s="131" t="e">
        <f>IF(Calculations!$C$5&lt;&gt;"Homogeneous",NA(),wtw_by)</f>
        <v>#N/A</v>
      </c>
      <c r="D7" s="131" t="e">
        <f>IF(Calculations!$C$5&lt;&gt;"Homogeneous",NA(),Calculations!G19)</f>
        <v>#N/A</v>
      </c>
      <c r="E7" s="131" t="e">
        <f>IF(Calculations!$C$5&lt;&gt;"Homogeneous",NA(),Calculations!Q19)</f>
        <v>#N/A</v>
      </c>
      <c r="F7" s="131" t="e">
        <f>IF(Calculations!$C$5&lt;&gt;"Homogeneous",NA(),Calculations!AA19)</f>
        <v>#N/A</v>
      </c>
      <c r="G7" s="131" t="e">
        <f>IF(Calculations!$C$5&lt;&gt;"Homogeneous",NA(),Calculations!AB19)</f>
        <v>#N/A</v>
      </c>
      <c r="H7" s="131"/>
      <c r="I7" s="131"/>
      <c r="J7" s="125" t="s">
        <v>292</v>
      </c>
      <c r="K7" s="120"/>
      <c r="L7" s="120"/>
      <c r="M7" s="120"/>
      <c r="N7" s="120"/>
      <c r="O7" s="120"/>
      <c r="P7" s="120"/>
      <c r="Q7" s="120"/>
      <c r="R7" s="120"/>
      <c r="S7" s="120"/>
      <c r="T7" s="120"/>
      <c r="U7" s="120"/>
      <c r="V7" s="120"/>
      <c r="W7" s="120"/>
      <c r="X7" s="120"/>
      <c r="Y7" s="120"/>
      <c r="Z7" s="120"/>
    </row>
    <row r="8" spans="1:26" ht="16.5" customHeight="1" x14ac:dyDescent="0.25">
      <c r="A8" s="120"/>
      <c r="B8" s="124" t="s">
        <v>293</v>
      </c>
      <c r="C8" s="132" t="e">
        <f>VLOOKUP(ship_type&amp;" "&amp;ship_size,WTWEmissions_WB2C,C6-2015+2,FALSE)</f>
        <v>#N/A</v>
      </c>
      <c r="D8" s="132" t="e">
        <f>VLOOKUP(ship_type&amp;" "&amp;ship_size,WTWEmissions_WB2C,D6-2015+2,FALSE)</f>
        <v>#N/A</v>
      </c>
      <c r="E8" s="132" t="e">
        <f>VLOOKUP(ship_type&amp;" "&amp;ship_size,WTWEmissions_WB2C,E6-2015+2,FALSE)</f>
        <v>#N/A</v>
      </c>
      <c r="F8" s="132" t="e">
        <f>VLOOKUP(ship_type&amp;" "&amp;ship_size,WTWEmissions_WB2C,F6-2015+2,FALSE)</f>
        <v>#N/A</v>
      </c>
      <c r="G8" s="132" t="e">
        <f>VLOOKUP(ship_type&amp;" "&amp;ship_size,WTWEmissions_WB2C,G6-2015+2,FALSE)</f>
        <v>#N/A</v>
      </c>
      <c r="H8" s="132"/>
      <c r="I8" s="131"/>
      <c r="J8" s="125" t="s">
        <v>292</v>
      </c>
      <c r="K8" s="120"/>
      <c r="L8" s="120"/>
      <c r="M8" s="120"/>
      <c r="N8" s="120"/>
      <c r="O8" s="120"/>
      <c r="P8" s="120"/>
      <c r="Q8" s="120"/>
      <c r="R8" s="120"/>
      <c r="S8" s="120"/>
      <c r="T8" s="120"/>
      <c r="U8" s="120"/>
      <c r="V8" s="120"/>
      <c r="W8" s="120"/>
      <c r="X8" s="120"/>
      <c r="Y8" s="120"/>
      <c r="Z8" s="120"/>
    </row>
    <row r="9" spans="1:26" ht="16.5" hidden="1" customHeight="1" x14ac:dyDescent="0.25">
      <c r="A9" s="120"/>
      <c r="B9" s="124" t="s">
        <v>294</v>
      </c>
      <c r="C9" s="131" t="e">
        <f>IF(Calculations!$C$5&lt;&gt;"Homogeneous",NA(),VLOOKUP(ship_size,WTTEmissions_2DS,C6-2010+2,FALSE)/VLOOKUP(ship_size,WTTEmissions_2DS,$C6-2010+2,FALSE))</f>
        <v>#N/A</v>
      </c>
      <c r="D9" s="131" t="e">
        <f>IF(Calculations!$C$5&lt;&gt;"Homogeneous",NA(),VLOOKUP(ship_size,WTTEmissions_2DS,D6-2010+2,FALSE)/VLOOKUP(ship_size,WTTEmissions_2DS,$C6-2010+2,FALSE))</f>
        <v>#N/A</v>
      </c>
      <c r="E9" s="131" t="e">
        <f>IF(Calculations!$C$5&lt;&gt;"Homogeneous",NA(),VLOOKUP(ship_size,WTTEmissions_2DS,E6-2010+2,FALSE)/VLOOKUP(ship_size,WTTEmissions_2DS,$C6-2010+2,FALSE))</f>
        <v>#N/A</v>
      </c>
      <c r="F9" s="131" t="e">
        <f>IF(Calculations!$C$5&lt;&gt;"Homogeneous",NA(),VLOOKUP(ship_size,WTTEmissions_2DS,F6-2010+2,FALSE)/VLOOKUP(ship_size,WTTEmissions_2DS,$C6-2010+2,FALSE))</f>
        <v>#N/A</v>
      </c>
      <c r="G9" s="131" t="e">
        <f>IF(Calculations!$C$5&lt;&gt;"Homogeneous",NA(),VLOOKUP(ship_size,WTTEmissions_2DS,G6-2010+2,FALSE)/VLOOKUP(ship_size,WTTEmissions_2DS,$C6-2010+2,FALSE))</f>
        <v>#N/A</v>
      </c>
      <c r="H9" s="131"/>
      <c r="I9" s="131"/>
      <c r="J9" s="125" t="s">
        <v>292</v>
      </c>
      <c r="K9" s="120"/>
      <c r="L9" s="120"/>
      <c r="M9" s="120"/>
      <c r="N9" s="120"/>
      <c r="O9" s="120"/>
      <c r="P9" s="120"/>
      <c r="Q9" s="120"/>
      <c r="R9" s="120"/>
      <c r="S9" s="120"/>
      <c r="T9" s="120"/>
      <c r="U9" s="120"/>
      <c r="V9" s="120"/>
      <c r="W9" s="120"/>
      <c r="X9" s="120"/>
      <c r="Y9" s="120"/>
      <c r="Z9" s="120"/>
    </row>
    <row r="10" spans="1:26" ht="16.5" hidden="1" customHeight="1" x14ac:dyDescent="0.25">
      <c r="A10" s="120"/>
      <c r="B10" s="124" t="s">
        <v>295</v>
      </c>
      <c r="C10" s="131" t="e">
        <f>IF(Calculations!$C$5&lt;&gt;"Homogeneous",NA(),VLOOKUP(ship_size,TTWEmissions_WB2C,C6-2010+2,FALSE)/VLOOKUP(ship_size,TTWEmissions_WB2C,$C6-2010+2,FALSE))</f>
        <v>#N/A</v>
      </c>
      <c r="D10" s="131" t="e">
        <f>IF(Calculations!$C$5&lt;&gt;"Homogeneous",NA(),VLOOKUP(ship_size,TTWEmissions_WB2C,D6-2010+2,FALSE)/VLOOKUP(ship_size,TTWEmissions_WB2C,$C6-2010+2,FALSE))</f>
        <v>#N/A</v>
      </c>
      <c r="E10" s="131" t="e">
        <f>IF(Calculations!$C$5&lt;&gt;"Homogeneous",NA(),VLOOKUP(ship_size,TTWEmissions_WB2C,E6-2010+2,FALSE)/VLOOKUP(ship_size,TTWEmissions_WB2C,$C6-2010+2,FALSE))</f>
        <v>#N/A</v>
      </c>
      <c r="F10" s="131" t="e">
        <f>IF(Calculations!$C$5&lt;&gt;"Homogeneous",NA(),VLOOKUP(ship_size,TTWEmissions_WB2C,F6-2010+2,FALSE)/VLOOKUP(ship_size,TTWEmissions_WB2C,$C6-2010+2,FALSE))</f>
        <v>#N/A</v>
      </c>
      <c r="G10" s="131" t="e">
        <f>IF(Calculations!$C$5&lt;&gt;"Homogeneous",NA(),VLOOKUP(ship_size,TTWEmissions_WB2C,G6-2010+2,FALSE)/VLOOKUP(ship_size,TTWEmissions_WB2C,$C6-2010+2,FALSE))</f>
        <v>#N/A</v>
      </c>
      <c r="H10" s="131"/>
      <c r="I10" s="131"/>
      <c r="J10" s="125" t="s">
        <v>292</v>
      </c>
      <c r="K10" s="120"/>
      <c r="L10" s="120"/>
      <c r="M10" s="120"/>
      <c r="N10" s="120"/>
      <c r="O10" s="120"/>
      <c r="P10" s="120"/>
      <c r="Q10" s="120"/>
      <c r="R10" s="120"/>
      <c r="S10" s="120"/>
      <c r="T10" s="120"/>
      <c r="U10" s="120"/>
      <c r="V10" s="120"/>
      <c r="W10" s="120"/>
      <c r="X10" s="120"/>
      <c r="Y10" s="120"/>
      <c r="Z10" s="120"/>
    </row>
    <row r="11" spans="1:26" ht="16.5" customHeight="1" x14ac:dyDescent="0.25">
      <c r="A11" s="120"/>
      <c r="B11" s="124" t="s">
        <v>296</v>
      </c>
      <c r="C11" s="131"/>
      <c r="D11" s="131"/>
      <c r="E11" s="131"/>
      <c r="F11" s="131"/>
      <c r="G11" s="131"/>
      <c r="H11" s="131"/>
      <c r="I11" s="131" t="e">
        <f>IF(ISNUMBER(FIND("New",ship_size)),NA(),wtwabs_WB2C)</f>
        <v>#N/A</v>
      </c>
      <c r="J11" s="125" t="s">
        <v>292</v>
      </c>
      <c r="K11" s="120"/>
      <c r="L11" s="120"/>
      <c r="M11" s="120"/>
      <c r="N11" s="120"/>
      <c r="O11" s="120"/>
      <c r="P11" s="120"/>
      <c r="Q11" s="120"/>
      <c r="R11" s="120"/>
      <c r="S11" s="120"/>
      <c r="T11" s="120"/>
      <c r="U11" s="120"/>
      <c r="V11" s="120"/>
      <c r="W11" s="120"/>
      <c r="X11" s="120"/>
      <c r="Y11" s="120"/>
      <c r="Z11" s="120"/>
    </row>
    <row r="12" spans="1:26" ht="16.5" customHeight="1" x14ac:dyDescent="0.25">
      <c r="A12" s="120"/>
      <c r="B12" s="124"/>
      <c r="C12" s="131"/>
      <c r="D12" s="131"/>
      <c r="E12" s="131"/>
      <c r="F12" s="131"/>
      <c r="G12" s="131"/>
      <c r="H12" s="131"/>
      <c r="I12" s="131"/>
      <c r="J12" s="125"/>
      <c r="K12" s="120"/>
      <c r="L12" s="120"/>
      <c r="M12" s="120"/>
      <c r="N12" s="120"/>
      <c r="O12" s="120"/>
      <c r="P12" s="120"/>
      <c r="Q12" s="120"/>
      <c r="R12" s="120"/>
      <c r="S12" s="120"/>
      <c r="T12" s="120"/>
      <c r="U12" s="120"/>
      <c r="V12" s="120"/>
      <c r="W12" s="120"/>
      <c r="X12" s="120"/>
      <c r="Y12" s="120"/>
      <c r="Z12" s="120"/>
    </row>
    <row r="13" spans="1:26" ht="16.5" customHeight="1" x14ac:dyDescent="0.25">
      <c r="A13" s="120"/>
      <c r="B13" s="123" t="str">
        <f>ship_type&amp;" "&amp;ship_size&amp;" | WTW Carbon Intensity (WB2C)"</f>
        <v xml:space="preserve">  | WTW Carbon Intensity (WB2C)</v>
      </c>
      <c r="C13" s="131"/>
      <c r="D13" s="131"/>
      <c r="E13" s="131"/>
      <c r="F13" s="131"/>
      <c r="G13" s="131"/>
      <c r="H13" s="131"/>
      <c r="I13" s="131"/>
      <c r="J13" s="125"/>
      <c r="K13" s="120"/>
      <c r="L13" s="120"/>
      <c r="M13" s="120"/>
      <c r="N13" s="120"/>
      <c r="O13" s="120"/>
      <c r="P13" s="120"/>
      <c r="Q13" s="120"/>
      <c r="R13" s="120"/>
      <c r="S13" s="120"/>
      <c r="T13" s="120"/>
      <c r="U13" s="120"/>
      <c r="V13" s="120"/>
      <c r="W13" s="120"/>
      <c r="X13" s="120"/>
      <c r="Y13" s="120"/>
      <c r="Z13" s="120"/>
    </row>
    <row r="14" spans="1:26" ht="16.5" customHeight="1" x14ac:dyDescent="0.25">
      <c r="A14" s="120"/>
      <c r="B14" s="124"/>
      <c r="C14" s="127">
        <f>+by</f>
        <v>0</v>
      </c>
      <c r="D14" s="127">
        <v>2020</v>
      </c>
      <c r="E14" s="127">
        <v>2030</v>
      </c>
      <c r="F14" s="127">
        <v>2040</v>
      </c>
      <c r="G14" s="127">
        <v>2050</v>
      </c>
      <c r="H14" s="127"/>
      <c r="I14" s="127">
        <f>+ty</f>
        <v>0</v>
      </c>
      <c r="J14" s="127" t="s">
        <v>291</v>
      </c>
      <c r="K14" s="120"/>
      <c r="L14" s="120"/>
      <c r="M14" s="120"/>
      <c r="N14" s="120"/>
      <c r="O14" s="120"/>
      <c r="P14" s="120"/>
      <c r="Q14" s="120"/>
      <c r="R14" s="120"/>
      <c r="S14" s="120"/>
      <c r="T14" s="120"/>
      <c r="U14" s="120"/>
      <c r="V14" s="120"/>
      <c r="W14" s="120"/>
      <c r="X14" s="120"/>
      <c r="Y14" s="120"/>
      <c r="Z14" s="120"/>
    </row>
    <row r="15" spans="1:26" ht="16.5" customHeight="1" x14ac:dyDescent="0.25">
      <c r="A15" s="120"/>
      <c r="B15" s="124" t="str">
        <f>IF(ISNUMBER(FIND("economy",ship_size)),"Fuel economy","Company WTW carbon intensity")</f>
        <v>Company WTW carbon intensity</v>
      </c>
      <c r="C15" s="131" t="str">
        <f>'Target Setting Tool'!E44</f>
        <v/>
      </c>
      <c r="D15" s="131" t="e">
        <f>Calculations!G24</f>
        <v>#N/A</v>
      </c>
      <c r="E15" s="131" t="e">
        <f>Calculations!Q24</f>
        <v>#N/A</v>
      </c>
      <c r="F15" s="131" t="e">
        <f>Calculations!AA24</f>
        <v>#N/A</v>
      </c>
      <c r="G15" s="131" t="e">
        <f>Calculations!AB24</f>
        <v>#N/A</v>
      </c>
      <c r="H15" s="131"/>
      <c r="I15" s="131"/>
      <c r="J15" s="125" t="s">
        <v>292</v>
      </c>
      <c r="K15" s="120"/>
      <c r="L15" s="120"/>
      <c r="M15" s="120"/>
      <c r="N15" s="120"/>
      <c r="O15" s="120"/>
      <c r="P15" s="120"/>
      <c r="Q15" s="120"/>
      <c r="R15" s="120"/>
      <c r="S15" s="120"/>
      <c r="T15" s="120"/>
      <c r="U15" s="120"/>
      <c r="V15" s="120"/>
      <c r="W15" s="120"/>
      <c r="X15" s="120"/>
      <c r="Y15" s="120"/>
      <c r="Z15" s="120"/>
    </row>
    <row r="16" spans="1:26" ht="16.5" hidden="1" customHeight="1" x14ac:dyDescent="0.25">
      <c r="A16" s="120"/>
      <c r="B16" s="124" t="str">
        <f>IF(ISNUMBER(FIND("economy",ship_size)),"","Company WTT carbon intensity")</f>
        <v>Company WTT carbon intensity</v>
      </c>
      <c r="C16" s="131" t="e">
        <f>+'Target Setting Tool'!#REF!</f>
        <v>#REF!</v>
      </c>
      <c r="D16" s="131" t="e">
        <f>+Calculations!#REF!</f>
        <v>#REF!</v>
      </c>
      <c r="E16" s="131" t="e">
        <f>+Calculations!#REF!</f>
        <v>#REF!</v>
      </c>
      <c r="F16" s="131" t="e">
        <f>+Calculations!#REF!</f>
        <v>#REF!</v>
      </c>
      <c r="G16" s="131" t="e">
        <f>+Calculations!#REF!</f>
        <v>#REF!</v>
      </c>
      <c r="H16" s="131"/>
      <c r="I16" s="131"/>
      <c r="J16" s="125" t="s">
        <v>292</v>
      </c>
      <c r="K16" s="120"/>
      <c r="L16" s="120"/>
      <c r="M16" s="120"/>
      <c r="N16" s="120"/>
      <c r="O16" s="120"/>
      <c r="P16" s="120"/>
      <c r="Q16" s="120"/>
      <c r="R16" s="120"/>
      <c r="S16" s="120"/>
      <c r="T16" s="120"/>
      <c r="U16" s="120"/>
      <c r="V16" s="120"/>
      <c r="W16" s="120"/>
      <c r="X16" s="120"/>
      <c r="Y16" s="120"/>
      <c r="Z16" s="120"/>
    </row>
    <row r="17" spans="1:26" ht="16.5" hidden="1" customHeight="1" x14ac:dyDescent="0.25">
      <c r="A17" s="120"/>
      <c r="B17" s="124" t="str">
        <f>IF(ISNUMBER(FIND("economy",ship_size)),"","Company TTW carbon intensity")</f>
        <v>Company TTW carbon intensity</v>
      </c>
      <c r="C17" s="131" t="e">
        <f>+'Target Setting Tool'!#REF!</f>
        <v>#REF!</v>
      </c>
      <c r="D17" s="131" t="e">
        <f>+Calculations!#REF!</f>
        <v>#REF!</v>
      </c>
      <c r="E17" s="131" t="e">
        <f>+Calculations!#REF!</f>
        <v>#REF!</v>
      </c>
      <c r="F17" s="131" t="e">
        <f>+Calculations!#REF!</f>
        <v>#REF!</v>
      </c>
      <c r="G17" s="131" t="e">
        <f>+Calculations!#REF!</f>
        <v>#REF!</v>
      </c>
      <c r="H17" s="131"/>
      <c r="I17" s="131"/>
      <c r="J17" s="125" t="s">
        <v>292</v>
      </c>
      <c r="K17" s="120"/>
      <c r="L17" s="120"/>
      <c r="M17" s="120"/>
      <c r="N17" s="120"/>
      <c r="O17" s="120"/>
      <c r="P17" s="120"/>
      <c r="Q17" s="120"/>
      <c r="R17" s="120"/>
      <c r="S17" s="120"/>
      <c r="T17" s="120"/>
      <c r="U17" s="120"/>
      <c r="V17" s="120"/>
      <c r="W17" s="120"/>
      <c r="X17" s="120"/>
      <c r="Y17" s="120"/>
      <c r="Z17" s="120"/>
    </row>
    <row r="18" spans="1:26" ht="16.5" customHeight="1" x14ac:dyDescent="0.25">
      <c r="A18" s="120"/>
      <c r="B18" s="124" t="str">
        <f>IF(ISNUMBER(FIND("economy",ship_size)),"Sector fuel economy","Sector WTW carbon intensity")</f>
        <v>Sector WTW carbon intensity</v>
      </c>
      <c r="C18" s="132" t="e">
        <f>VLOOKUP(ship_type&amp;" "&amp;ship_size,WTWIntensity_WB2C,C14-2015+2,FALSE)</f>
        <v>#N/A</v>
      </c>
      <c r="D18" s="132" t="e">
        <f>VLOOKUP(ship_type&amp;" "&amp;ship_size,WTWIntensity_WB2C,D14-2015+2,FALSE)</f>
        <v>#N/A</v>
      </c>
      <c r="E18" s="132" t="e">
        <f>VLOOKUP(ship_type&amp;" "&amp;ship_size,WTWIntensity_WB2C,E14-2015+2,FALSE)</f>
        <v>#N/A</v>
      </c>
      <c r="F18" s="132" t="e">
        <f>VLOOKUP(ship_type&amp;" "&amp;ship_size,WTWIntensity_WB2C,F14-2015+2,FALSE)</f>
        <v>#N/A</v>
      </c>
      <c r="G18" s="132" t="e">
        <f>VLOOKUP(ship_type&amp;" "&amp;ship_size,WTWIntensity_WB2C,G14-2015+2,FALSE)</f>
        <v>#N/A</v>
      </c>
      <c r="H18" s="132"/>
      <c r="I18" s="131"/>
      <c r="J18" s="125" t="s">
        <v>292</v>
      </c>
      <c r="K18" s="120"/>
      <c r="L18" s="120"/>
      <c r="M18" s="120"/>
      <c r="N18" s="120"/>
      <c r="O18" s="120"/>
      <c r="P18" s="120"/>
      <c r="Q18" s="120"/>
      <c r="R18" s="120"/>
      <c r="S18" s="120"/>
      <c r="T18" s="120"/>
      <c r="U18" s="120"/>
      <c r="V18" s="120"/>
      <c r="W18" s="120"/>
      <c r="X18" s="120"/>
      <c r="Y18" s="120"/>
      <c r="Z18" s="120"/>
    </row>
    <row r="19" spans="1:26" ht="16.5" hidden="1" customHeight="1" x14ac:dyDescent="0.25">
      <c r="A19" s="120"/>
      <c r="B19" s="124" t="str">
        <f>IF(ISNUMBER(FIND("economy",ship_size)),"","Sector WTT carbon intensity")</f>
        <v>Sector WTT carbon intensity</v>
      </c>
      <c r="C19" s="132" t="e">
        <f>IF(ISNUMBER(FIND("economy",ship_size)),"",VLOOKUP(ship_size,WTTIntensity_2DS,C14-2010+2,FALSE))</f>
        <v>#NAME?</v>
      </c>
      <c r="D19" s="132" t="e">
        <f>IF(ISNUMBER(FIND("economy",ship_size)),"",VLOOKUP(ship_size,WTTIntensity_2DS,D14-2010+2,FALSE))</f>
        <v>#NAME?</v>
      </c>
      <c r="E19" s="132" t="e">
        <f>IF(ISNUMBER(FIND("economy",ship_size)),"",VLOOKUP(ship_size,WTTIntensity_2DS,E14-2010+2,FALSE))</f>
        <v>#NAME?</v>
      </c>
      <c r="F19" s="132" t="e">
        <f>IF(ISNUMBER(FIND("economy",ship_size)),"",VLOOKUP(ship_size,WTTIntensity_2DS,F14-2010+2,FALSE))</f>
        <v>#NAME?</v>
      </c>
      <c r="G19" s="132" t="e">
        <f>IF(ISNUMBER(FIND("economy",ship_size)),"",VLOOKUP(ship_size,WTTIntensity_2DS,G14-2010+2,FALSE))</f>
        <v>#NAME?</v>
      </c>
      <c r="H19" s="132"/>
      <c r="I19" s="128"/>
      <c r="J19" s="125" t="s">
        <v>292</v>
      </c>
      <c r="K19" s="120"/>
      <c r="L19" s="120"/>
      <c r="M19" s="120"/>
      <c r="N19" s="120"/>
      <c r="O19" s="120"/>
      <c r="P19" s="120"/>
      <c r="Q19" s="120"/>
      <c r="R19" s="120"/>
      <c r="S19" s="120"/>
      <c r="T19" s="120"/>
      <c r="U19" s="120"/>
      <c r="V19" s="120"/>
      <c r="W19" s="120"/>
      <c r="X19" s="120"/>
      <c r="Y19" s="120"/>
      <c r="Z19" s="120"/>
    </row>
    <row r="20" spans="1:26" ht="16.5" hidden="1" customHeight="1" x14ac:dyDescent="0.25">
      <c r="A20" s="120"/>
      <c r="B20" s="124" t="str">
        <f>IF(ISNUMBER(FIND("economy",ship_size)),"","Sector TTW carbon intensity")</f>
        <v>Sector TTW carbon intensity</v>
      </c>
      <c r="C20" s="132" t="e">
        <f>IF(ISNUMBER(FIND("economy",ship_size)),"",VLOOKUP(ship_size,TTWIntensity_WB2C,C14-2010+2,FALSE))</f>
        <v>#N/A</v>
      </c>
      <c r="D20" s="132" t="e">
        <f>IF(ISNUMBER(FIND("economy",ship_size)),"",VLOOKUP(ship_size,TTWIntensity_WB2C,D14-2010+2,FALSE))</f>
        <v>#N/A</v>
      </c>
      <c r="E20" s="132" t="e">
        <f>IF(ISNUMBER(FIND("economy",ship_size)),"",VLOOKUP(ship_size,TTWIntensity_WB2C,E14-2010+2,FALSE))</f>
        <v>#N/A</v>
      </c>
      <c r="F20" s="132" t="e">
        <f>IF(ISNUMBER(FIND("economy",ship_size)),"",VLOOKUP(ship_size,TTWIntensity_WB2C,F14-2010+2,FALSE))</f>
        <v>#N/A</v>
      </c>
      <c r="G20" s="132" t="e">
        <f>IF(ISNUMBER(FIND("economy",ship_size)),"",VLOOKUP(ship_size,TTWIntensity_WB2C,G14-2010+2,FALSE))</f>
        <v>#N/A</v>
      </c>
      <c r="H20" s="132"/>
      <c r="I20" s="128"/>
      <c r="J20" s="125" t="s">
        <v>292</v>
      </c>
      <c r="K20" s="120"/>
      <c r="L20" s="120"/>
      <c r="M20" s="120"/>
      <c r="N20" s="120"/>
      <c r="O20" s="120"/>
      <c r="P20" s="120"/>
      <c r="Q20" s="120"/>
      <c r="R20" s="120"/>
      <c r="S20" s="120"/>
      <c r="T20" s="120"/>
      <c r="U20" s="120"/>
      <c r="V20" s="120"/>
      <c r="W20" s="120"/>
      <c r="X20" s="120"/>
      <c r="Y20" s="120"/>
      <c r="Z20" s="120"/>
    </row>
    <row r="21" spans="1:26" ht="16.5" customHeight="1" x14ac:dyDescent="0.25">
      <c r="A21" s="120"/>
      <c r="B21" s="124" t="str">
        <f>IF(ISNUMBER(FIND("economy",ship_size)),"Target year fuel economy","Target year carbon intensity")</f>
        <v>Target year carbon intensity</v>
      </c>
      <c r="C21" s="131"/>
      <c r="D21" s="131"/>
      <c r="E21" s="131"/>
      <c r="F21" s="131"/>
      <c r="G21" s="131"/>
      <c r="H21" s="131"/>
      <c r="I21" s="131" t="e">
        <f>IF(Calculations!$C$5&lt;&gt;"Homogeneous",NA(),wtwint_WB2C)</f>
        <v>#N/A</v>
      </c>
      <c r="J21" s="125" t="s">
        <v>292</v>
      </c>
      <c r="K21" s="120"/>
      <c r="L21" s="120"/>
      <c r="M21" s="120"/>
      <c r="N21" s="120"/>
      <c r="O21" s="120"/>
      <c r="P21" s="120"/>
      <c r="Q21" s="120"/>
      <c r="R21" s="120"/>
      <c r="S21" s="120"/>
      <c r="T21" s="120"/>
      <c r="U21" s="120"/>
      <c r="V21" s="120"/>
      <c r="W21" s="120"/>
      <c r="X21" s="120"/>
      <c r="Y21" s="120"/>
      <c r="Z21" s="120"/>
    </row>
    <row r="22" spans="1:26" ht="16.5" customHeight="1" x14ac:dyDescent="0.25">
      <c r="A22" s="120"/>
      <c r="B22" s="124"/>
      <c r="C22" s="131"/>
      <c r="D22" s="131"/>
      <c r="E22" s="131"/>
      <c r="F22" s="131"/>
      <c r="G22" s="131"/>
      <c r="H22" s="131"/>
      <c r="I22" s="131"/>
      <c r="J22" s="125"/>
      <c r="K22" s="120"/>
      <c r="L22" s="120"/>
      <c r="M22" s="120"/>
      <c r="N22" s="120"/>
      <c r="O22" s="120"/>
      <c r="P22" s="120"/>
      <c r="Q22" s="120"/>
      <c r="R22" s="120"/>
      <c r="S22" s="120"/>
      <c r="T22" s="120"/>
      <c r="U22" s="120"/>
      <c r="V22" s="120"/>
      <c r="W22" s="120"/>
      <c r="X22" s="120"/>
      <c r="Y22" s="120"/>
      <c r="Z22" s="120"/>
    </row>
    <row r="23" spans="1:26" ht="16.5" customHeight="1" x14ac:dyDescent="0.25">
      <c r="A23" s="120"/>
      <c r="B23" s="123" t="str">
        <f>ship_type&amp;" "&amp;ship_size&amp;" | WTW Absolute emissions (1.5C)"</f>
        <v xml:space="preserve">  | WTW Absolute emissions (1.5C)</v>
      </c>
      <c r="C23" s="128"/>
      <c r="D23" s="128"/>
      <c r="E23" s="128"/>
      <c r="F23" s="128"/>
      <c r="G23" s="128"/>
      <c r="H23" s="128"/>
      <c r="I23" s="128"/>
      <c r="J23" s="128"/>
      <c r="K23" s="120"/>
      <c r="L23" s="120"/>
      <c r="M23" s="120"/>
      <c r="N23" s="120"/>
      <c r="O23" s="120"/>
      <c r="P23" s="120"/>
      <c r="Q23" s="120"/>
      <c r="R23" s="120"/>
      <c r="S23" s="120"/>
      <c r="T23" s="120"/>
      <c r="U23" s="120"/>
      <c r="V23" s="120"/>
      <c r="W23" s="120"/>
      <c r="X23" s="120"/>
      <c r="Y23" s="120"/>
      <c r="Z23" s="120"/>
    </row>
    <row r="24" spans="1:26" ht="16.5" customHeight="1" x14ac:dyDescent="0.25">
      <c r="A24" s="120"/>
      <c r="B24" s="120"/>
      <c r="C24" s="127">
        <f>+by</f>
        <v>0</v>
      </c>
      <c r="D24" s="127">
        <v>2020</v>
      </c>
      <c r="E24" s="127">
        <v>2030</v>
      </c>
      <c r="F24" s="127">
        <v>2040</v>
      </c>
      <c r="G24" s="127">
        <v>2050</v>
      </c>
      <c r="H24" s="127"/>
      <c r="I24" s="127">
        <f>+ty</f>
        <v>0</v>
      </c>
      <c r="J24" s="127" t="s">
        <v>291</v>
      </c>
      <c r="K24" s="120"/>
      <c r="L24" s="120"/>
      <c r="M24" s="120"/>
      <c r="N24" s="120"/>
      <c r="O24" s="120"/>
      <c r="P24" s="120"/>
      <c r="Q24" s="120"/>
      <c r="R24" s="120"/>
      <c r="S24" s="120"/>
      <c r="T24" s="120"/>
      <c r="U24" s="120"/>
      <c r="V24" s="120"/>
      <c r="W24" s="120"/>
      <c r="X24" s="120"/>
      <c r="Y24" s="120"/>
      <c r="Z24" s="120"/>
    </row>
    <row r="25" spans="1:26" ht="16.5" customHeight="1" x14ac:dyDescent="0.25">
      <c r="A25" s="120"/>
      <c r="B25" s="124" t="s">
        <v>106</v>
      </c>
      <c r="C25" s="131" t="e">
        <f>IF(Calculations!$C$5&lt;&gt;"Homogeneous",NA(),wtw_by)</f>
        <v>#N/A</v>
      </c>
      <c r="D25" s="131" t="e">
        <f>IF(Calculations!$C$5&lt;&gt;"Homogeneous",NA(),Calculations!G31)</f>
        <v>#N/A</v>
      </c>
      <c r="E25" s="131" t="e">
        <f>IF(Calculations!$C$5&lt;&gt;"Homogeneous",NA(),Calculations!Q31)</f>
        <v>#N/A</v>
      </c>
      <c r="F25" s="131" t="e">
        <f>IF(Calculations!$C$5&lt;&gt;"Homogeneous",NA(),Calculations!AA31)</f>
        <v>#N/A</v>
      </c>
      <c r="G25" s="131" t="e">
        <f>IF(Calculations!$C$5&lt;&gt;"Homogeneous",NA(),Calculations!AB31)</f>
        <v>#N/A</v>
      </c>
      <c r="H25" s="131"/>
      <c r="I25" s="131"/>
      <c r="J25" s="125" t="s">
        <v>297</v>
      </c>
      <c r="K25" s="120"/>
      <c r="L25" s="120"/>
      <c r="M25" s="120"/>
      <c r="N25" s="120"/>
      <c r="O25" s="120"/>
      <c r="P25" s="120"/>
      <c r="Q25" s="120"/>
      <c r="R25" s="120"/>
      <c r="S25" s="120"/>
      <c r="T25" s="120"/>
      <c r="U25" s="120"/>
      <c r="V25" s="120"/>
      <c r="W25" s="120"/>
      <c r="X25" s="120"/>
      <c r="Y25" s="120"/>
      <c r="Z25" s="120"/>
    </row>
    <row r="26" spans="1:26" ht="16.5" customHeight="1" x14ac:dyDescent="0.25">
      <c r="A26" s="120"/>
      <c r="B26" s="124" t="s">
        <v>293</v>
      </c>
      <c r="C26" s="132" t="e">
        <f>VLOOKUP(ship_type&amp;" "&amp;ship_size,WTWEmissions_1.5C,C6-2015+2,FALSE)</f>
        <v>#N/A</v>
      </c>
      <c r="D26" s="132" t="e">
        <f>VLOOKUP(ship_type&amp;" "&amp;ship_size,WTWEmissions_1.5C,D6-2015+2,FALSE)</f>
        <v>#N/A</v>
      </c>
      <c r="E26" s="132" t="e">
        <f>VLOOKUP(ship_type&amp;" "&amp;ship_size,WTWEmissions_1.5C,E6-2015+2,FALSE)</f>
        <v>#N/A</v>
      </c>
      <c r="F26" s="132" t="e">
        <f>VLOOKUP(ship_type&amp;" "&amp;ship_size,WTWEmissions_1.5C,F6-2015+2,FALSE)</f>
        <v>#N/A</v>
      </c>
      <c r="G26" s="132" t="e">
        <f>VLOOKUP(ship_type&amp;" "&amp;ship_size,WTWEmissions_1.5C,G6-2015+2,FALSE)</f>
        <v>#N/A</v>
      </c>
      <c r="H26" s="132"/>
      <c r="I26" s="131"/>
      <c r="J26" s="125" t="s">
        <v>297</v>
      </c>
      <c r="K26" s="120"/>
      <c r="L26" s="120"/>
      <c r="M26" s="120"/>
      <c r="N26" s="120"/>
      <c r="O26" s="120"/>
      <c r="P26" s="120"/>
      <c r="Q26" s="120"/>
      <c r="R26" s="120"/>
      <c r="S26" s="120"/>
      <c r="T26" s="120"/>
      <c r="U26" s="120"/>
      <c r="V26" s="120"/>
      <c r="W26" s="120"/>
      <c r="X26" s="120"/>
      <c r="Y26" s="120"/>
      <c r="Z26" s="120"/>
    </row>
    <row r="27" spans="1:26" ht="16.5" hidden="1" customHeight="1" x14ac:dyDescent="0.25">
      <c r="A27" s="120"/>
      <c r="B27" s="124" t="s">
        <v>294</v>
      </c>
      <c r="C27" s="131" t="e">
        <f>IF(Calculations!$C$5&lt;&gt;"Homogeneous",NA(),VLOOKUP(ship_size,WTTEmissions_B2DS,C24-2010+2,FALSE)/VLOOKUP(ship_size,WTTEmissions_B2DS,$C24-2010+2,FALSE))</f>
        <v>#N/A</v>
      </c>
      <c r="D27" s="131" t="e">
        <f>IF(Calculations!$C$5&lt;&gt;"Homogeneous",NA(),VLOOKUP(ship_size,WTTEmissions_B2DS,D24-2010+2,FALSE)/VLOOKUP(ship_size,WTTEmissions_B2DS,$C24-2010+2,FALSE))</f>
        <v>#N/A</v>
      </c>
      <c r="E27" s="131" t="e">
        <f>IF(Calculations!$C$5&lt;&gt;"Homogeneous",NA(),VLOOKUP(ship_size,WTTEmissions_B2DS,E24-2010+2,FALSE)/VLOOKUP(ship_size,WTTEmissions_B2DS,$C24-2010+2,FALSE))</f>
        <v>#N/A</v>
      </c>
      <c r="F27" s="131" t="e">
        <f>IF(Calculations!$C$5&lt;&gt;"Homogeneous",NA(),VLOOKUP(ship_size,WTTEmissions_B2DS,F24-2010+2,FALSE)/VLOOKUP(ship_size,WTTEmissions_B2DS,$C24-2010+2,FALSE))</f>
        <v>#N/A</v>
      </c>
      <c r="G27" s="131" t="e">
        <f>IF(Calculations!$C$5&lt;&gt;"Homogeneous",NA(),VLOOKUP(ship_size,WTTEmissions_B2DS,G24-2010+2,FALSE)/VLOOKUP(ship_size,WTTEmissions_B2DS,$C24-2010+2,FALSE))</f>
        <v>#N/A</v>
      </c>
      <c r="H27" s="131"/>
      <c r="I27" s="131"/>
      <c r="J27" s="125" t="s">
        <v>297</v>
      </c>
      <c r="K27" s="120"/>
      <c r="L27" s="120"/>
      <c r="M27" s="120"/>
      <c r="N27" s="120"/>
      <c r="O27" s="120"/>
      <c r="P27" s="120"/>
      <c r="Q27" s="120"/>
      <c r="R27" s="120"/>
      <c r="S27" s="120"/>
      <c r="T27" s="120"/>
      <c r="U27" s="120"/>
      <c r="V27" s="120"/>
      <c r="W27" s="120"/>
      <c r="X27" s="120"/>
      <c r="Y27" s="120"/>
      <c r="Z27" s="120"/>
    </row>
    <row r="28" spans="1:26" ht="16.5" hidden="1" customHeight="1" x14ac:dyDescent="0.25">
      <c r="A28" s="120"/>
      <c r="B28" s="124" t="s">
        <v>295</v>
      </c>
      <c r="C28" s="131" t="e">
        <f>IF(Calculations!$C$5&lt;&gt;"Homogeneous",NA(),VLOOKUP(ship_size,TTWEmissions_1.5C,C24-2010+2,FALSE)/VLOOKUP(ship_size,TTWEmissions_1.5C,$C24-2010+2,FALSE))</f>
        <v>#N/A</v>
      </c>
      <c r="D28" s="131" t="e">
        <f>IF(Calculations!$C$5&lt;&gt;"Homogeneous",NA(),VLOOKUP(ship_size,TTWEmissions_1.5C,D24-2010+2,FALSE)/VLOOKUP(ship_size,TTWEmissions_1.5C,$C24-2010+2,FALSE))</f>
        <v>#N/A</v>
      </c>
      <c r="E28" s="131" t="e">
        <f>IF(Calculations!$C$5&lt;&gt;"Homogeneous",NA(),VLOOKUP(ship_size,TTWEmissions_1.5C,E24-2010+2,FALSE)/VLOOKUP(ship_size,TTWEmissions_1.5C,$C24-2010+2,FALSE))</f>
        <v>#N/A</v>
      </c>
      <c r="F28" s="131" t="e">
        <f>IF(Calculations!$C$5&lt;&gt;"Homogeneous",NA(),VLOOKUP(ship_size,TTWEmissions_1.5C,F24-2010+2,FALSE)/VLOOKUP(ship_size,TTWEmissions_1.5C,$C24-2010+2,FALSE))</f>
        <v>#N/A</v>
      </c>
      <c r="G28" s="131" t="e">
        <f>IF(Calculations!$C$5&lt;&gt;"Homogeneous",NA(),VLOOKUP(ship_size,TTWEmissions_1.5C,G24-2010+2,FALSE)/VLOOKUP(ship_size,TTWEmissions_1.5C,$C24-2010+2,FALSE))</f>
        <v>#N/A</v>
      </c>
      <c r="H28" s="131"/>
      <c r="I28" s="131"/>
      <c r="J28" s="125" t="s">
        <v>297</v>
      </c>
      <c r="K28" s="120"/>
      <c r="L28" s="120"/>
      <c r="M28" s="120"/>
      <c r="N28" s="120"/>
      <c r="O28" s="120"/>
      <c r="P28" s="120"/>
      <c r="Q28" s="120"/>
      <c r="R28" s="120"/>
      <c r="S28" s="120"/>
      <c r="T28" s="120"/>
      <c r="U28" s="120"/>
      <c r="V28" s="120"/>
      <c r="W28" s="120"/>
      <c r="X28" s="120"/>
      <c r="Y28" s="120"/>
      <c r="Z28" s="120"/>
    </row>
    <row r="29" spans="1:26" ht="16.5" customHeight="1" x14ac:dyDescent="0.25">
      <c r="A29" s="120"/>
      <c r="B29" s="124" t="s">
        <v>296</v>
      </c>
      <c r="C29" s="131"/>
      <c r="D29" s="131"/>
      <c r="E29" s="131"/>
      <c r="F29" s="131"/>
      <c r="G29" s="131"/>
      <c r="H29" s="131"/>
      <c r="I29" s="131" t="e">
        <f>IF(ISNUMBER(FIND("New",ship_size)),NA(),wtwabs_1.5C)</f>
        <v>#N/A</v>
      </c>
      <c r="J29" s="125" t="s">
        <v>297</v>
      </c>
      <c r="K29" s="120"/>
      <c r="L29" s="120"/>
      <c r="M29" s="120"/>
      <c r="N29" s="120"/>
      <c r="O29" s="120"/>
      <c r="P29" s="120"/>
      <c r="Q29" s="120"/>
      <c r="R29" s="120"/>
      <c r="S29" s="120"/>
      <c r="T29" s="120"/>
      <c r="U29" s="120"/>
      <c r="V29" s="120"/>
      <c r="W29" s="120"/>
      <c r="X29" s="120"/>
      <c r="Y29" s="120"/>
      <c r="Z29" s="120"/>
    </row>
    <row r="30" spans="1:26" ht="16.5" customHeight="1" x14ac:dyDescent="0.25">
      <c r="A30" s="120"/>
      <c r="B30" s="124"/>
      <c r="C30" s="131"/>
      <c r="D30" s="131"/>
      <c r="E30" s="131"/>
      <c r="F30" s="131"/>
      <c r="G30" s="131"/>
      <c r="H30" s="131"/>
      <c r="I30" s="131"/>
      <c r="J30" s="128"/>
      <c r="K30" s="120"/>
      <c r="L30" s="120"/>
      <c r="M30" s="120"/>
      <c r="N30" s="120"/>
      <c r="O30" s="120"/>
      <c r="P30" s="120"/>
      <c r="Q30" s="120"/>
      <c r="R30" s="120"/>
      <c r="S30" s="120"/>
      <c r="T30" s="120"/>
      <c r="U30" s="120"/>
      <c r="V30" s="120"/>
      <c r="W30" s="120"/>
      <c r="X30" s="120"/>
      <c r="Y30" s="120"/>
      <c r="Z30" s="120"/>
    </row>
    <row r="31" spans="1:26" ht="16.5" customHeight="1" x14ac:dyDescent="0.25">
      <c r="A31" s="120"/>
      <c r="B31" s="123" t="str">
        <f>ship_type&amp;" "&amp;ship_size&amp;" | WTW Carbon Intensity (1.5C)"</f>
        <v xml:space="preserve">  | WTW Carbon Intensity (1.5C)</v>
      </c>
      <c r="C31" s="133"/>
      <c r="D31" s="133"/>
      <c r="E31" s="133"/>
      <c r="F31" s="133"/>
      <c r="G31" s="133"/>
      <c r="H31" s="133"/>
      <c r="I31" s="133"/>
      <c r="J31" s="125"/>
      <c r="K31" s="120"/>
      <c r="L31" s="120"/>
      <c r="M31" s="120"/>
      <c r="N31" s="120"/>
      <c r="O31" s="120"/>
      <c r="P31" s="120"/>
      <c r="Q31" s="120"/>
      <c r="R31" s="120"/>
      <c r="S31" s="120"/>
      <c r="T31" s="120"/>
      <c r="U31" s="120"/>
      <c r="V31" s="120"/>
      <c r="W31" s="120"/>
      <c r="X31" s="120"/>
      <c r="Y31" s="120"/>
      <c r="Z31" s="120"/>
    </row>
    <row r="32" spans="1:26" ht="16.5" customHeight="1" x14ac:dyDescent="0.25">
      <c r="A32" s="120"/>
      <c r="B32" s="120"/>
      <c r="C32" s="127">
        <f>+by</f>
        <v>0</v>
      </c>
      <c r="D32" s="127">
        <v>2020</v>
      </c>
      <c r="E32" s="127">
        <v>2030</v>
      </c>
      <c r="F32" s="127">
        <v>2040</v>
      </c>
      <c r="G32" s="127">
        <v>2050</v>
      </c>
      <c r="H32" s="127"/>
      <c r="I32" s="127">
        <f>+ty</f>
        <v>0</v>
      </c>
      <c r="J32" s="127" t="s">
        <v>291</v>
      </c>
      <c r="K32" s="120"/>
      <c r="L32" s="120"/>
      <c r="M32" s="120"/>
      <c r="N32" s="120"/>
      <c r="O32" s="120"/>
      <c r="P32" s="120"/>
      <c r="Q32" s="120"/>
      <c r="R32" s="120"/>
      <c r="S32" s="120"/>
      <c r="T32" s="120"/>
      <c r="U32" s="120"/>
      <c r="V32" s="120"/>
      <c r="W32" s="120"/>
      <c r="X32" s="120"/>
      <c r="Y32" s="120"/>
      <c r="Z32" s="120"/>
    </row>
    <row r="33" spans="1:26" ht="16.5" customHeight="1" x14ac:dyDescent="0.25">
      <c r="A33" s="120"/>
      <c r="B33" s="124" t="str">
        <f>IF(ISNUMBER(FIND("economy",ship_size)),"Fuel economy","Company WTW carbon intensity")</f>
        <v>Company WTW carbon intensity</v>
      </c>
      <c r="C33" s="131" t="str">
        <f>'Target Setting Tool'!E34</f>
        <v/>
      </c>
      <c r="D33" s="131" t="e">
        <f>IF(ship_type&lt;&gt;"Emissions from new vehicles",Calculations!G36,Calculations!#REF!)</f>
        <v>#N/A</v>
      </c>
      <c r="E33" s="131" t="e">
        <f>IF(ship_type&lt;&gt;"Emissions from new vehicles",Calculations!Q36,Calculations!#REF!)</f>
        <v>#N/A</v>
      </c>
      <c r="F33" s="131" t="e">
        <f>IF(ship_type&lt;&gt;"Emissions from new vehicles",Calculations!AA36,Calculations!#REF!)</f>
        <v>#N/A</v>
      </c>
      <c r="G33" s="131" t="e">
        <f>IF(ship_type&lt;&gt;"Emissions from new vehicles",Calculations!AB36,Calculations!#REF!)</f>
        <v>#N/A</v>
      </c>
      <c r="H33" s="131"/>
      <c r="I33" s="131"/>
      <c r="J33" s="125" t="s">
        <v>297</v>
      </c>
      <c r="K33" s="120"/>
      <c r="L33" s="120"/>
      <c r="M33" s="120"/>
      <c r="N33" s="120"/>
      <c r="O33" s="120"/>
      <c r="P33" s="120"/>
      <c r="Q33" s="120"/>
      <c r="R33" s="120"/>
      <c r="S33" s="120"/>
      <c r="T33" s="120"/>
      <c r="U33" s="120"/>
      <c r="V33" s="120"/>
      <c r="W33" s="120"/>
      <c r="X33" s="120"/>
      <c r="Y33" s="120"/>
      <c r="Z33" s="120"/>
    </row>
    <row r="34" spans="1:26" ht="16.5" hidden="1" customHeight="1" x14ac:dyDescent="0.25">
      <c r="A34" s="120"/>
      <c r="B34" s="124" t="str">
        <f>IF(ISNUMBER(FIND("economy",ship_size)),"","Company WTT carbon intensity")</f>
        <v>Company WTT carbon intensity</v>
      </c>
      <c r="C34" s="131" t="e">
        <f>+'Target Setting Tool'!#REF!</f>
        <v>#REF!</v>
      </c>
      <c r="D34" s="131" t="e">
        <f>+Calculations!#REF!</f>
        <v>#REF!</v>
      </c>
      <c r="E34" s="131" t="e">
        <f>+Calculations!#REF!</f>
        <v>#REF!</v>
      </c>
      <c r="F34" s="131" t="e">
        <f>+Calculations!#REF!</f>
        <v>#REF!</v>
      </c>
      <c r="G34" s="131" t="e">
        <f>+Calculations!#REF!</f>
        <v>#REF!</v>
      </c>
      <c r="H34" s="131"/>
      <c r="I34" s="131"/>
      <c r="J34" s="125" t="s">
        <v>297</v>
      </c>
      <c r="K34" s="120"/>
      <c r="L34" s="120"/>
      <c r="M34" s="120"/>
      <c r="N34" s="120"/>
      <c r="O34" s="120"/>
      <c r="P34" s="120"/>
      <c r="Q34" s="120"/>
      <c r="R34" s="120"/>
      <c r="S34" s="120"/>
      <c r="T34" s="120"/>
      <c r="U34" s="120"/>
      <c r="V34" s="120"/>
      <c r="W34" s="120"/>
      <c r="X34" s="120"/>
      <c r="Y34" s="120"/>
      <c r="Z34" s="120"/>
    </row>
    <row r="35" spans="1:26" ht="16.5" hidden="1" customHeight="1" x14ac:dyDescent="0.25">
      <c r="A35" s="120"/>
      <c r="B35" s="124" t="str">
        <f>IF(ISNUMBER(FIND("economy",ship_size)),"","Company TTW carbon intensity")</f>
        <v>Company TTW carbon intensity</v>
      </c>
      <c r="C35" s="131" t="e">
        <f>+'Target Setting Tool'!#REF!</f>
        <v>#REF!</v>
      </c>
      <c r="D35" s="131" t="e">
        <f>+Calculations!#REF!</f>
        <v>#REF!</v>
      </c>
      <c r="E35" s="131" t="e">
        <f>+Calculations!#REF!</f>
        <v>#REF!</v>
      </c>
      <c r="F35" s="131" t="e">
        <f>+Calculations!#REF!</f>
        <v>#REF!</v>
      </c>
      <c r="G35" s="131" t="e">
        <f>+Calculations!#REF!</f>
        <v>#REF!</v>
      </c>
      <c r="H35" s="131"/>
      <c r="I35" s="131"/>
      <c r="J35" s="125" t="s">
        <v>297</v>
      </c>
      <c r="K35" s="120"/>
      <c r="L35" s="120"/>
      <c r="M35" s="120"/>
      <c r="N35" s="120"/>
      <c r="O35" s="120"/>
      <c r="P35" s="120"/>
      <c r="Q35" s="120"/>
      <c r="R35" s="120"/>
      <c r="S35" s="120"/>
      <c r="T35" s="120"/>
      <c r="U35" s="120"/>
      <c r="V35" s="120"/>
      <c r="W35" s="120"/>
      <c r="X35" s="120"/>
      <c r="Y35" s="120"/>
      <c r="Z35" s="120"/>
    </row>
    <row r="36" spans="1:26" ht="16.5" customHeight="1" x14ac:dyDescent="0.25">
      <c r="A36" s="120"/>
      <c r="B36" s="124" t="str">
        <f>IF(ISNUMBER(FIND("economy",ship_size)),"Sector fuel economy","Sector WTW carbon intensity")</f>
        <v>Sector WTW carbon intensity</v>
      </c>
      <c r="C36" s="132" t="e">
        <f>VLOOKUP(ship_type&amp;" "&amp;ship_size,WTWIntensity_1.5C,C41-2015+2,FALSE)</f>
        <v>#N/A</v>
      </c>
      <c r="D36" s="132" t="e">
        <f>VLOOKUP(ship_type&amp;" "&amp;ship_size,WTWIntensity_1.5C,D14-2015+2,FALSE)</f>
        <v>#N/A</v>
      </c>
      <c r="E36" s="132" t="e">
        <f>VLOOKUP(ship_type&amp;" "&amp;ship_size,WTWIntensity_1.5C,E14-2015+2,FALSE)</f>
        <v>#N/A</v>
      </c>
      <c r="F36" s="132" t="e">
        <f>VLOOKUP(ship_type&amp;" "&amp;ship_size,WTWIntensity_1.5C,F14-2015+2,FALSE)</f>
        <v>#N/A</v>
      </c>
      <c r="G36" s="132" t="e">
        <f>VLOOKUP(ship_type&amp;" "&amp;ship_size,WTWIntensity_1.5C,G14-2015+2,FALSE)</f>
        <v>#N/A</v>
      </c>
      <c r="H36" s="132"/>
      <c r="I36" s="131"/>
      <c r="J36" s="125" t="s">
        <v>297</v>
      </c>
      <c r="K36" s="120"/>
      <c r="L36" s="120"/>
      <c r="M36" s="120"/>
      <c r="N36" s="120"/>
      <c r="O36" s="120"/>
      <c r="P36" s="120"/>
      <c r="Q36" s="120"/>
      <c r="R36" s="120"/>
      <c r="S36" s="120"/>
      <c r="T36" s="120"/>
      <c r="U36" s="120"/>
      <c r="V36" s="120"/>
      <c r="W36" s="120"/>
      <c r="X36" s="120"/>
      <c r="Y36" s="120"/>
      <c r="Z36" s="120"/>
    </row>
    <row r="37" spans="1:26" ht="16.5" hidden="1" customHeight="1" x14ac:dyDescent="0.25">
      <c r="A37" s="120"/>
      <c r="B37" s="124" t="str">
        <f>IF(ISNUMBER(FIND("economy",ship_size)),"","Sector WTT carbon intensity")</f>
        <v>Sector WTT carbon intensity</v>
      </c>
      <c r="C37" s="132" t="e">
        <f>IF(ISNUMBER(FIND("economy",ship_size)),"",VLOOKUP(ship_size,WTTIntensity_B2DS,C32-2010+2,FALSE))</f>
        <v>#NAME?</v>
      </c>
      <c r="D37" s="132" t="e">
        <f>IF(ISNUMBER(FIND("economy",ship_size)),"",VLOOKUP(ship_size,WTTIntensity_B2DS,D32-2010+2,FALSE))</f>
        <v>#NAME?</v>
      </c>
      <c r="E37" s="132" t="e">
        <f>IF(ISNUMBER(FIND("economy",ship_size)),"",VLOOKUP(ship_size,WTTIntensity_B2DS,E32-2010+2,FALSE))</f>
        <v>#NAME?</v>
      </c>
      <c r="F37" s="132" t="e">
        <f>IF(ISNUMBER(FIND("economy",ship_size)),"",VLOOKUP(ship_size,WTTIntensity_B2DS,F32-2010+2,FALSE))</f>
        <v>#NAME?</v>
      </c>
      <c r="G37" s="132" t="e">
        <f>IF(ISNUMBER(FIND("economy",ship_size)),"",VLOOKUP(ship_size,WTTIntensity_B2DS,G32-2010+2,FALSE))</f>
        <v>#NAME?</v>
      </c>
      <c r="H37" s="132"/>
      <c r="I37" s="128"/>
      <c r="J37" s="125" t="s">
        <v>297</v>
      </c>
      <c r="K37" s="120"/>
      <c r="L37" s="120"/>
      <c r="M37" s="120"/>
      <c r="N37" s="120"/>
      <c r="O37" s="120"/>
      <c r="P37" s="120"/>
      <c r="Q37" s="120"/>
      <c r="R37" s="120"/>
      <c r="S37" s="120"/>
      <c r="T37" s="120"/>
      <c r="U37" s="120"/>
      <c r="V37" s="120"/>
      <c r="W37" s="120"/>
      <c r="X37" s="120"/>
      <c r="Y37" s="120"/>
      <c r="Z37" s="120"/>
    </row>
    <row r="38" spans="1:26" ht="16.5" hidden="1" customHeight="1" x14ac:dyDescent="0.25">
      <c r="A38" s="120"/>
      <c r="B38" s="124" t="str">
        <f>IF(ISNUMBER(FIND("economy",ship_size)),"","Sector TTW carbon intensity")</f>
        <v>Sector TTW carbon intensity</v>
      </c>
      <c r="C38" s="132" t="e">
        <f>IF(ISNUMBER(FIND("economy",ship_size)),"",VLOOKUP(ship_size,TTWIntensity_1.5C,C32-2010+2,FALSE))</f>
        <v>#N/A</v>
      </c>
      <c r="D38" s="132" t="e">
        <f>IF(ISNUMBER(FIND("economy",ship_size)),"",VLOOKUP(ship_size,TTWIntensity_1.5C,D32-2010+2,FALSE))</f>
        <v>#N/A</v>
      </c>
      <c r="E38" s="132" t="e">
        <f>IF(ISNUMBER(FIND("economy",ship_size)),"",VLOOKUP(ship_size,TTWIntensity_1.5C,E32-2010+2,FALSE))</f>
        <v>#N/A</v>
      </c>
      <c r="F38" s="132" t="e">
        <f>IF(ISNUMBER(FIND("economy",ship_size)),"",VLOOKUP(ship_size,TTWIntensity_1.5C,F32-2010+2,FALSE))</f>
        <v>#N/A</v>
      </c>
      <c r="G38" s="132" t="e">
        <f>IF(ISNUMBER(FIND("economy",ship_size)),"",VLOOKUP(ship_size,TTWIntensity_1.5C,G32-2010+2,FALSE))</f>
        <v>#N/A</v>
      </c>
      <c r="H38" s="132"/>
      <c r="I38" s="128"/>
      <c r="J38" s="125" t="s">
        <v>297</v>
      </c>
      <c r="K38" s="120"/>
      <c r="L38" s="120"/>
      <c r="M38" s="120"/>
      <c r="N38" s="120"/>
      <c r="O38" s="120"/>
      <c r="P38" s="120"/>
      <c r="Q38" s="120"/>
      <c r="R38" s="120"/>
      <c r="S38" s="120"/>
      <c r="T38" s="120"/>
      <c r="U38" s="120"/>
      <c r="V38" s="120"/>
      <c r="W38" s="120"/>
      <c r="X38" s="120"/>
      <c r="Y38" s="120"/>
      <c r="Z38" s="120"/>
    </row>
    <row r="39" spans="1:26" ht="16.5" customHeight="1" x14ac:dyDescent="0.25">
      <c r="A39" s="120"/>
      <c r="B39" s="124" t="str">
        <f>IF(ISNUMBER(FIND("economy",ship_size)),"Target year fuel economy","Target year carbon intensity")</f>
        <v>Target year carbon intensity</v>
      </c>
      <c r="C39" s="131"/>
      <c r="D39" s="131"/>
      <c r="E39" s="131"/>
      <c r="F39" s="131"/>
      <c r="G39" s="131"/>
      <c r="H39" s="131"/>
      <c r="I39" s="131" t="e">
        <f>IF(Calculations!$C$5&lt;&gt;"Homogeneous",NA(),wtwint_1.5C)</f>
        <v>#N/A</v>
      </c>
      <c r="J39" s="125" t="s">
        <v>297</v>
      </c>
      <c r="K39" s="120"/>
      <c r="L39" s="120"/>
      <c r="M39" s="120"/>
      <c r="N39" s="120"/>
      <c r="O39" s="120"/>
      <c r="P39" s="120"/>
      <c r="Q39" s="120"/>
      <c r="R39" s="120"/>
      <c r="S39" s="120"/>
      <c r="T39" s="120"/>
      <c r="U39" s="120"/>
      <c r="V39" s="120"/>
      <c r="W39" s="120"/>
      <c r="X39" s="120"/>
      <c r="Y39" s="120"/>
      <c r="Z39" s="120"/>
    </row>
    <row r="40" spans="1:26" ht="16.5" customHeight="1" x14ac:dyDescent="0.25">
      <c r="A40" s="120"/>
      <c r="B40" s="120"/>
      <c r="C40" s="133"/>
      <c r="D40" s="133"/>
      <c r="E40" s="133"/>
      <c r="F40" s="133"/>
      <c r="G40" s="133"/>
      <c r="H40" s="133"/>
      <c r="I40" s="133"/>
      <c r="J40" s="128"/>
      <c r="K40" s="120"/>
      <c r="L40" s="120"/>
      <c r="M40" s="120"/>
      <c r="N40" s="120"/>
      <c r="O40" s="120"/>
      <c r="P40" s="120"/>
      <c r="Q40" s="120"/>
      <c r="R40" s="120"/>
      <c r="S40" s="120"/>
      <c r="T40" s="120"/>
      <c r="U40" s="120"/>
      <c r="V40" s="120"/>
      <c r="W40" s="120"/>
      <c r="X40" s="120"/>
      <c r="Y40" s="120"/>
      <c r="Z40" s="120"/>
    </row>
    <row r="41" spans="1:26" ht="11.25" customHeight="1" x14ac:dyDescent="0.25">
      <c r="A41" s="120"/>
      <c r="B41" s="180" t="str">
        <f>ship_type&amp;" "&amp;ship_size&amp;" | WTW Carbon Intensity (1.5C)"</f>
        <v xml:space="preserve">  | WTW Carbon Intensity (1.5C)</v>
      </c>
      <c r="C41" s="120">
        <f>+Calculations!D15</f>
        <v>0</v>
      </c>
      <c r="D41" s="120">
        <f>+C41+1</f>
        <v>1</v>
      </c>
      <c r="E41" s="120">
        <f t="shared" ref="E41:Y41" si="0">+D41+1</f>
        <v>2</v>
      </c>
      <c r="F41" s="120">
        <f t="shared" si="0"/>
        <v>3</v>
      </c>
      <c r="G41" s="120">
        <f t="shared" si="0"/>
        <v>4</v>
      </c>
      <c r="H41" s="120">
        <f t="shared" si="0"/>
        <v>5</v>
      </c>
      <c r="I41" s="120">
        <f t="shared" si="0"/>
        <v>6</v>
      </c>
      <c r="J41" s="120">
        <f t="shared" si="0"/>
        <v>7</v>
      </c>
      <c r="K41" s="120">
        <f t="shared" si="0"/>
        <v>8</v>
      </c>
      <c r="L41" s="120">
        <f t="shared" si="0"/>
        <v>9</v>
      </c>
      <c r="M41" s="120">
        <f t="shared" si="0"/>
        <v>10</v>
      </c>
      <c r="N41" s="120">
        <f t="shared" si="0"/>
        <v>11</v>
      </c>
      <c r="O41" s="120">
        <f t="shared" si="0"/>
        <v>12</v>
      </c>
      <c r="P41" s="120">
        <f t="shared" si="0"/>
        <v>13</v>
      </c>
      <c r="Q41" s="120">
        <f t="shared" si="0"/>
        <v>14</v>
      </c>
      <c r="R41" s="120">
        <f t="shared" si="0"/>
        <v>15</v>
      </c>
      <c r="S41" s="120">
        <f t="shared" si="0"/>
        <v>16</v>
      </c>
      <c r="T41" s="120">
        <f t="shared" si="0"/>
        <v>17</v>
      </c>
      <c r="U41" s="120">
        <f>+T41+1</f>
        <v>18</v>
      </c>
      <c r="V41" s="120">
        <f t="shared" si="0"/>
        <v>19</v>
      </c>
      <c r="W41" s="120">
        <f t="shared" si="0"/>
        <v>20</v>
      </c>
      <c r="X41" s="120">
        <f t="shared" si="0"/>
        <v>21</v>
      </c>
      <c r="Y41" s="120">
        <f t="shared" si="0"/>
        <v>22</v>
      </c>
      <c r="Z41" s="120"/>
    </row>
    <row r="42" spans="1:26" ht="11.25" customHeight="1" x14ac:dyDescent="0.25">
      <c r="A42" s="120"/>
      <c r="B42" s="172" t="s">
        <v>256</v>
      </c>
      <c r="C42" s="176" t="e">
        <f>IF(C41&lt;by,"",HLOOKUP(C41,Calculations!$C$27:$AB$36,ROW(Calculations!$B$36)))</f>
        <v>#REF!</v>
      </c>
      <c r="D42" s="176" t="e">
        <f>+Calculations!H36</f>
        <v>#N/A</v>
      </c>
      <c r="E42" s="176" t="e">
        <f>+Calculations!I36</f>
        <v>#N/A</v>
      </c>
      <c r="F42" s="176" t="e">
        <f>+Calculations!J36</f>
        <v>#N/A</v>
      </c>
      <c r="G42" s="176" t="e">
        <f>+Calculations!K36</f>
        <v>#N/A</v>
      </c>
      <c r="H42" s="176" t="e">
        <f>+Calculations!L36</f>
        <v>#N/A</v>
      </c>
      <c r="I42" s="176" t="e">
        <f>+Calculations!M36</f>
        <v>#N/A</v>
      </c>
      <c r="J42" s="176" t="e">
        <f>+Calculations!N36</f>
        <v>#N/A</v>
      </c>
      <c r="K42" s="176" t="e">
        <f>+Calculations!O36</f>
        <v>#N/A</v>
      </c>
      <c r="L42" s="176" t="e">
        <f>+Calculations!P36</f>
        <v>#N/A</v>
      </c>
      <c r="M42" s="176" t="e">
        <f>+Calculations!Q36</f>
        <v>#N/A</v>
      </c>
      <c r="N42" s="176" t="e">
        <f>+Calculations!R36</f>
        <v>#N/A</v>
      </c>
      <c r="O42" s="176" t="e">
        <f>+Calculations!S36</f>
        <v>#N/A</v>
      </c>
      <c r="P42" s="176" t="e">
        <f>+Calculations!T36</f>
        <v>#N/A</v>
      </c>
      <c r="Q42" s="176" t="e">
        <f>+Calculations!U36</f>
        <v>#N/A</v>
      </c>
      <c r="R42" s="176" t="e">
        <f>+Calculations!V36</f>
        <v>#N/A</v>
      </c>
      <c r="S42" s="176" t="e">
        <f>+Calculations!W36</f>
        <v>#N/A</v>
      </c>
      <c r="T42" s="176" t="e">
        <f>+Calculations!X36</f>
        <v>#N/A</v>
      </c>
      <c r="U42" s="176" t="e">
        <f>+Calculations!Y36</f>
        <v>#N/A</v>
      </c>
      <c r="V42" s="176" t="e">
        <f>+Calculations!Z36</f>
        <v>#N/A</v>
      </c>
      <c r="W42" s="176" t="e">
        <f>+Calculations!AA36</f>
        <v>#N/A</v>
      </c>
      <c r="X42" s="120"/>
      <c r="Y42" s="120"/>
      <c r="Z42" s="120"/>
    </row>
    <row r="43" spans="1:26" ht="11.25" customHeight="1" x14ac:dyDescent="0.25">
      <c r="A43" s="120"/>
      <c r="B43" s="124" t="s">
        <v>108</v>
      </c>
      <c r="C43" s="179" t="e">
        <f t="shared" ref="C43:W43" si="1">VLOOKUP(ship_type&amp;" "&amp;ship_size,WTWIntensity_1.5C,C41-2015+2,FALSE)</f>
        <v>#N/A</v>
      </c>
      <c r="D43" s="179" t="e">
        <f t="shared" si="1"/>
        <v>#N/A</v>
      </c>
      <c r="E43" s="179" t="e">
        <f t="shared" si="1"/>
        <v>#N/A</v>
      </c>
      <c r="F43" s="179" t="e">
        <f t="shared" si="1"/>
        <v>#N/A</v>
      </c>
      <c r="G43" s="179" t="e">
        <f t="shared" si="1"/>
        <v>#N/A</v>
      </c>
      <c r="H43" s="179" t="e">
        <f t="shared" si="1"/>
        <v>#N/A</v>
      </c>
      <c r="I43" s="179" t="e">
        <f t="shared" si="1"/>
        <v>#N/A</v>
      </c>
      <c r="J43" s="179" t="e">
        <f t="shared" si="1"/>
        <v>#N/A</v>
      </c>
      <c r="K43" s="179" t="e">
        <f t="shared" si="1"/>
        <v>#N/A</v>
      </c>
      <c r="L43" s="179" t="e">
        <f t="shared" si="1"/>
        <v>#N/A</v>
      </c>
      <c r="M43" s="179" t="e">
        <f t="shared" si="1"/>
        <v>#N/A</v>
      </c>
      <c r="N43" s="179" t="e">
        <f t="shared" si="1"/>
        <v>#N/A</v>
      </c>
      <c r="O43" s="179" t="e">
        <f t="shared" si="1"/>
        <v>#N/A</v>
      </c>
      <c r="P43" s="179" t="e">
        <f t="shared" si="1"/>
        <v>#N/A</v>
      </c>
      <c r="Q43" s="179" t="e">
        <f t="shared" si="1"/>
        <v>#N/A</v>
      </c>
      <c r="R43" s="179" t="e">
        <f t="shared" si="1"/>
        <v>#N/A</v>
      </c>
      <c r="S43" s="179" t="e">
        <f t="shared" si="1"/>
        <v>#N/A</v>
      </c>
      <c r="T43" s="179" t="e">
        <f t="shared" si="1"/>
        <v>#N/A</v>
      </c>
      <c r="U43" s="179" t="e">
        <f t="shared" si="1"/>
        <v>#N/A</v>
      </c>
      <c r="V43" s="179" t="e">
        <f t="shared" si="1"/>
        <v>#N/A</v>
      </c>
      <c r="W43" s="179" t="e">
        <f t="shared" si="1"/>
        <v>#N/A</v>
      </c>
      <c r="X43" s="120"/>
      <c r="Y43" s="120"/>
      <c r="Z43" s="120"/>
    </row>
    <row r="44" spans="1:26" ht="11.25" customHeight="1" x14ac:dyDescent="0.25">
      <c r="A44" s="120"/>
      <c r="B44" s="120"/>
      <c r="C44" s="120"/>
      <c r="D44" s="120"/>
      <c r="E44" s="120"/>
      <c r="F44" s="120"/>
      <c r="G44" s="120"/>
      <c r="H44" s="120"/>
      <c r="I44" s="120"/>
      <c r="J44" s="128"/>
      <c r="K44" s="120"/>
      <c r="L44" s="120"/>
      <c r="M44" s="120"/>
      <c r="N44" s="120"/>
      <c r="O44" s="120"/>
      <c r="P44" s="120"/>
      <c r="Q44" s="120"/>
      <c r="R44" s="120"/>
      <c r="S44" s="120"/>
      <c r="T44" s="120"/>
      <c r="U44" s="120"/>
      <c r="V44" s="120"/>
      <c r="W44" s="120"/>
      <c r="X44" s="120"/>
      <c r="Y44" s="120"/>
      <c r="Z44" s="120"/>
    </row>
    <row r="45" spans="1:26" ht="11.25" customHeight="1" x14ac:dyDescent="0.25">
      <c r="A45" s="120"/>
      <c r="B45" s="120"/>
      <c r="C45" s="120"/>
      <c r="D45" s="120"/>
      <c r="E45" s="120"/>
      <c r="F45" s="120"/>
      <c r="G45" s="120"/>
      <c r="H45" s="120"/>
      <c r="I45" s="120"/>
      <c r="J45" s="128"/>
      <c r="K45" s="120"/>
      <c r="L45" s="120"/>
      <c r="M45" s="120"/>
      <c r="N45" s="120"/>
      <c r="O45" s="120"/>
      <c r="P45" s="120"/>
      <c r="Q45" s="120"/>
      <c r="R45" s="120"/>
      <c r="S45" s="120"/>
      <c r="T45" s="120"/>
      <c r="U45" s="120"/>
      <c r="V45" s="120"/>
      <c r="W45" s="120"/>
      <c r="X45" s="120"/>
      <c r="Y45" s="120"/>
      <c r="Z45" s="120"/>
    </row>
    <row r="46" spans="1:26" ht="11.25" customHeight="1" x14ac:dyDescent="0.25">
      <c r="A46" s="120"/>
      <c r="B46" s="180" t="str">
        <f>ship_type&amp;" "&amp;ship_size&amp;" | WTW Absolute emissions (1.5C)"</f>
        <v xml:space="preserve">  | WTW Absolute emissions (1.5C)</v>
      </c>
      <c r="C46" s="120">
        <f>+C41</f>
        <v>0</v>
      </c>
      <c r="D46" s="120">
        <f t="shared" ref="D46:W46" si="2">+D41</f>
        <v>1</v>
      </c>
      <c r="E46" s="120">
        <f t="shared" si="2"/>
        <v>2</v>
      </c>
      <c r="F46" s="120">
        <f t="shared" si="2"/>
        <v>3</v>
      </c>
      <c r="G46" s="120">
        <f t="shared" si="2"/>
        <v>4</v>
      </c>
      <c r="H46" s="120">
        <f t="shared" si="2"/>
        <v>5</v>
      </c>
      <c r="I46" s="120">
        <f t="shared" si="2"/>
        <v>6</v>
      </c>
      <c r="J46" s="120">
        <f t="shared" si="2"/>
        <v>7</v>
      </c>
      <c r="K46" s="120">
        <f t="shared" si="2"/>
        <v>8</v>
      </c>
      <c r="L46" s="120">
        <f t="shared" si="2"/>
        <v>9</v>
      </c>
      <c r="M46" s="120">
        <f t="shared" si="2"/>
        <v>10</v>
      </c>
      <c r="N46" s="120">
        <f t="shared" si="2"/>
        <v>11</v>
      </c>
      <c r="O46" s="120">
        <f t="shared" si="2"/>
        <v>12</v>
      </c>
      <c r="P46" s="120">
        <f t="shared" si="2"/>
        <v>13</v>
      </c>
      <c r="Q46" s="120">
        <f t="shared" si="2"/>
        <v>14</v>
      </c>
      <c r="R46" s="120">
        <f t="shared" si="2"/>
        <v>15</v>
      </c>
      <c r="S46" s="120">
        <f t="shared" si="2"/>
        <v>16</v>
      </c>
      <c r="T46" s="120">
        <f t="shared" si="2"/>
        <v>17</v>
      </c>
      <c r="U46" s="120">
        <f t="shared" si="2"/>
        <v>18</v>
      </c>
      <c r="V46" s="120">
        <f t="shared" si="2"/>
        <v>19</v>
      </c>
      <c r="W46" s="120">
        <f t="shared" si="2"/>
        <v>20</v>
      </c>
      <c r="X46" s="120"/>
      <c r="Y46" s="120"/>
      <c r="Z46" s="120"/>
    </row>
    <row r="47" spans="1:26" ht="11.25" customHeight="1" x14ac:dyDescent="0.25">
      <c r="A47" s="120"/>
      <c r="B47" s="120"/>
      <c r="C47" s="120"/>
      <c r="D47" s="120"/>
      <c r="E47" s="120"/>
      <c r="F47" s="120"/>
      <c r="G47" s="120"/>
      <c r="H47" s="120"/>
      <c r="I47" s="120"/>
      <c r="J47" s="128"/>
      <c r="K47" s="120"/>
      <c r="L47" s="120"/>
      <c r="M47" s="120"/>
      <c r="N47" s="120"/>
      <c r="O47" s="120"/>
      <c r="P47" s="120"/>
      <c r="Q47" s="120"/>
      <c r="R47" s="120"/>
      <c r="S47" s="120"/>
      <c r="T47" s="120"/>
      <c r="U47" s="120"/>
      <c r="V47" s="120"/>
      <c r="W47" s="120"/>
      <c r="X47" s="120"/>
      <c r="Y47" s="120"/>
      <c r="Z47" s="120"/>
    </row>
    <row r="48" spans="1:26" ht="11.25" customHeight="1" x14ac:dyDescent="0.25">
      <c r="A48" s="120"/>
      <c r="B48" s="120"/>
      <c r="C48" s="120"/>
      <c r="D48" s="120"/>
      <c r="E48" s="120"/>
      <c r="F48" s="120"/>
      <c r="G48" s="120"/>
      <c r="H48" s="120"/>
      <c r="I48" s="120"/>
      <c r="J48" s="128"/>
      <c r="K48" s="120"/>
      <c r="L48" s="120"/>
      <c r="M48" s="120"/>
      <c r="N48" s="120"/>
      <c r="O48" s="120"/>
      <c r="P48" s="120"/>
      <c r="Q48" s="120"/>
      <c r="R48" s="120"/>
      <c r="S48" s="120"/>
      <c r="T48" s="120"/>
      <c r="U48" s="120"/>
      <c r="V48" s="120"/>
      <c r="W48" s="120"/>
      <c r="X48" s="120"/>
      <c r="Y48" s="120"/>
      <c r="Z48" s="120"/>
    </row>
    <row r="49" spans="1:26" ht="11.25" customHeight="1" x14ac:dyDescent="0.25">
      <c r="A49" s="120"/>
      <c r="B49" s="120"/>
      <c r="C49" s="120"/>
      <c r="D49" s="120"/>
      <c r="E49" s="120"/>
      <c r="F49" s="120"/>
      <c r="G49" s="120"/>
      <c r="H49" s="120"/>
      <c r="I49" s="120"/>
      <c r="J49" s="128"/>
      <c r="K49" s="120"/>
      <c r="L49" s="120"/>
      <c r="M49" s="120"/>
      <c r="N49" s="120"/>
      <c r="O49" s="120"/>
      <c r="P49" s="120"/>
      <c r="Q49" s="120"/>
      <c r="R49" s="120"/>
      <c r="S49" s="120"/>
      <c r="T49" s="120"/>
      <c r="U49" s="120"/>
      <c r="V49" s="120"/>
      <c r="W49" s="120"/>
      <c r="X49" s="120"/>
      <c r="Y49" s="120"/>
      <c r="Z49" s="120"/>
    </row>
    <row r="50" spans="1:26" ht="11.25" customHeight="1" x14ac:dyDescent="0.25">
      <c r="A50" s="120"/>
      <c r="B50" s="120"/>
      <c r="C50" s="120"/>
      <c r="D50" s="120"/>
      <c r="E50" s="120"/>
      <c r="F50" s="120"/>
      <c r="G50" s="120"/>
      <c r="H50" s="120"/>
      <c r="I50" s="120"/>
      <c r="J50" s="128"/>
      <c r="K50" s="120"/>
      <c r="L50" s="120"/>
      <c r="M50" s="120"/>
      <c r="N50" s="120"/>
      <c r="O50" s="120"/>
      <c r="P50" s="120"/>
      <c r="Q50" s="120"/>
      <c r="R50" s="120"/>
      <c r="S50" s="120"/>
      <c r="T50" s="120"/>
      <c r="U50" s="120"/>
      <c r="V50" s="120"/>
      <c r="W50" s="120"/>
      <c r="X50" s="120"/>
      <c r="Y50" s="120"/>
      <c r="Z50" s="120"/>
    </row>
    <row r="51" spans="1:26" ht="11.25" customHeight="1" x14ac:dyDescent="0.25">
      <c r="A51" s="120"/>
      <c r="B51" s="120"/>
      <c r="C51" s="120"/>
      <c r="D51" s="120"/>
      <c r="E51" s="120"/>
      <c r="F51" s="120"/>
      <c r="G51" s="120"/>
      <c r="H51" s="120"/>
      <c r="I51" s="120"/>
      <c r="J51" s="128"/>
      <c r="K51" s="120"/>
      <c r="L51" s="120"/>
      <c r="M51" s="120"/>
      <c r="N51" s="120"/>
      <c r="O51" s="120"/>
      <c r="P51" s="120"/>
      <c r="Q51" s="120"/>
      <c r="R51" s="120"/>
      <c r="S51" s="120"/>
      <c r="T51" s="120"/>
      <c r="U51" s="120"/>
      <c r="V51" s="120"/>
      <c r="W51" s="120"/>
      <c r="X51" s="120"/>
      <c r="Y51" s="120"/>
      <c r="Z51" s="120"/>
    </row>
    <row r="52" spans="1:26" ht="11.25" customHeight="1" x14ac:dyDescent="0.25">
      <c r="A52" s="120"/>
      <c r="B52" s="120"/>
      <c r="C52" s="120"/>
      <c r="D52" s="120"/>
      <c r="E52" s="120"/>
      <c r="F52" s="120"/>
      <c r="G52" s="120"/>
      <c r="H52" s="120"/>
      <c r="I52" s="120"/>
      <c r="J52" s="128"/>
      <c r="K52" s="120"/>
      <c r="L52" s="120"/>
      <c r="M52" s="120"/>
      <c r="N52" s="120"/>
      <c r="O52" s="120"/>
      <c r="P52" s="120"/>
      <c r="Q52" s="120"/>
      <c r="R52" s="120"/>
      <c r="S52" s="120"/>
      <c r="T52" s="120"/>
      <c r="U52" s="120"/>
      <c r="V52" s="120"/>
      <c r="W52" s="120"/>
      <c r="X52" s="120"/>
      <c r="Y52" s="120"/>
      <c r="Z52" s="120"/>
    </row>
    <row r="53" spans="1:26" ht="11.25" customHeight="1" x14ac:dyDescent="0.25">
      <c r="A53" s="120"/>
      <c r="B53" s="120"/>
      <c r="C53" s="120"/>
      <c r="D53" s="120"/>
      <c r="E53" s="120"/>
      <c r="F53" s="120"/>
      <c r="G53" s="120"/>
      <c r="H53" s="120"/>
      <c r="I53" s="120"/>
      <c r="J53" s="128"/>
      <c r="K53" s="120"/>
      <c r="L53" s="120"/>
      <c r="M53" s="120"/>
      <c r="N53" s="120"/>
      <c r="O53" s="120"/>
      <c r="P53" s="120"/>
      <c r="Q53" s="120"/>
      <c r="R53" s="120"/>
      <c r="S53" s="120"/>
      <c r="T53" s="120"/>
      <c r="U53" s="120"/>
      <c r="V53" s="120"/>
      <c r="W53" s="120"/>
      <c r="X53" s="120"/>
      <c r="Y53" s="120"/>
      <c r="Z53" s="120"/>
    </row>
    <row r="54" spans="1:26" ht="11.25" customHeight="1" x14ac:dyDescent="0.25">
      <c r="A54" s="120"/>
      <c r="B54" s="120"/>
      <c r="C54" s="120"/>
      <c r="D54" s="120"/>
      <c r="E54" s="120"/>
      <c r="F54" s="120"/>
      <c r="G54" s="120"/>
      <c r="H54" s="120"/>
      <c r="I54" s="120"/>
      <c r="J54" s="128"/>
      <c r="K54" s="120"/>
      <c r="L54" s="120"/>
      <c r="M54" s="120"/>
      <c r="N54" s="120"/>
      <c r="O54" s="120"/>
      <c r="P54" s="120"/>
      <c r="Q54" s="120"/>
      <c r="R54" s="120"/>
      <c r="S54" s="120"/>
      <c r="T54" s="120"/>
      <c r="U54" s="120"/>
      <c r="V54" s="120"/>
      <c r="W54" s="120"/>
      <c r="X54" s="120"/>
      <c r="Y54" s="120"/>
      <c r="Z54" s="120"/>
    </row>
    <row r="55" spans="1:26" ht="11.25" customHeight="1" x14ac:dyDescent="0.25">
      <c r="A55" s="120"/>
      <c r="B55" s="120"/>
      <c r="C55" s="120"/>
      <c r="D55" s="120"/>
      <c r="E55" s="120"/>
      <c r="F55" s="120"/>
      <c r="G55" s="120"/>
      <c r="H55" s="120"/>
      <c r="I55" s="120"/>
      <c r="J55" s="128"/>
      <c r="K55" s="120"/>
      <c r="L55" s="120"/>
      <c r="M55" s="120"/>
      <c r="N55" s="120"/>
      <c r="O55" s="120"/>
      <c r="P55" s="120"/>
      <c r="Q55" s="120"/>
      <c r="R55" s="120"/>
      <c r="S55" s="120"/>
      <c r="T55" s="120"/>
      <c r="U55" s="120"/>
      <c r="V55" s="120"/>
      <c r="W55" s="120"/>
      <c r="X55" s="120"/>
      <c r="Y55" s="120"/>
      <c r="Z55" s="120"/>
    </row>
    <row r="56" spans="1:26" ht="11.25" customHeight="1" x14ac:dyDescent="0.25">
      <c r="A56" s="120"/>
      <c r="B56" s="120"/>
      <c r="C56" s="120"/>
      <c r="D56" s="120"/>
      <c r="E56" s="120"/>
      <c r="F56" s="120"/>
      <c r="G56" s="120"/>
      <c r="H56" s="120"/>
      <c r="I56" s="120"/>
      <c r="J56" s="128"/>
      <c r="K56" s="120"/>
      <c r="L56" s="120"/>
      <c r="M56" s="120"/>
      <c r="N56" s="120"/>
      <c r="O56" s="120"/>
      <c r="P56" s="120"/>
      <c r="Q56" s="120"/>
      <c r="R56" s="120"/>
      <c r="S56" s="120"/>
      <c r="T56" s="120"/>
      <c r="U56" s="120"/>
      <c r="V56" s="120"/>
      <c r="W56" s="120"/>
      <c r="X56" s="120"/>
      <c r="Y56" s="120"/>
      <c r="Z56" s="120"/>
    </row>
    <row r="57" spans="1:26" ht="11.25" customHeight="1" x14ac:dyDescent="0.25">
      <c r="A57" s="120"/>
      <c r="B57" s="120"/>
      <c r="C57" s="120"/>
      <c r="D57" s="120"/>
      <c r="E57" s="120"/>
      <c r="F57" s="120"/>
      <c r="G57" s="120"/>
      <c r="H57" s="120"/>
      <c r="I57" s="120"/>
      <c r="J57" s="128"/>
      <c r="K57" s="120"/>
      <c r="L57" s="120"/>
      <c r="M57" s="120"/>
      <c r="N57" s="120"/>
      <c r="O57" s="120"/>
      <c r="P57" s="120"/>
      <c r="Q57" s="120"/>
      <c r="R57" s="120"/>
      <c r="S57" s="120"/>
      <c r="T57" s="120"/>
      <c r="U57" s="120"/>
      <c r="V57" s="120"/>
      <c r="W57" s="120"/>
      <c r="X57" s="120"/>
      <c r="Y57" s="120"/>
      <c r="Z57" s="120"/>
    </row>
    <row r="58" spans="1:26" ht="11.25" customHeight="1" x14ac:dyDescent="0.25">
      <c r="A58" s="120"/>
      <c r="B58" s="120"/>
      <c r="C58" s="120"/>
      <c r="D58" s="120"/>
      <c r="E58" s="120"/>
      <c r="F58" s="120"/>
      <c r="G58" s="120"/>
      <c r="H58" s="120"/>
      <c r="I58" s="120"/>
      <c r="J58" s="128"/>
      <c r="K58" s="120"/>
      <c r="L58" s="120"/>
      <c r="M58" s="120"/>
      <c r="N58" s="120"/>
      <c r="O58" s="120"/>
      <c r="P58" s="120"/>
      <c r="Q58" s="120"/>
      <c r="R58" s="120"/>
      <c r="S58" s="120"/>
      <c r="T58" s="120"/>
      <c r="U58" s="120"/>
      <c r="V58" s="120"/>
      <c r="W58" s="120"/>
      <c r="X58" s="120"/>
      <c r="Y58" s="120"/>
      <c r="Z58" s="120"/>
    </row>
    <row r="59" spans="1:26" ht="11.25" customHeight="1" x14ac:dyDescent="0.25">
      <c r="A59" s="120"/>
      <c r="B59" s="120"/>
      <c r="C59" s="120"/>
      <c r="D59" s="120"/>
      <c r="E59" s="120"/>
      <c r="F59" s="120"/>
      <c r="G59" s="120"/>
      <c r="H59" s="120"/>
      <c r="I59" s="120"/>
      <c r="J59" s="128"/>
      <c r="K59" s="120"/>
      <c r="L59" s="120"/>
      <c r="M59" s="120"/>
      <c r="N59" s="120"/>
      <c r="O59" s="120"/>
      <c r="P59" s="120"/>
      <c r="Q59" s="120"/>
      <c r="R59" s="120"/>
      <c r="S59" s="120"/>
      <c r="T59" s="120"/>
      <c r="U59" s="120"/>
      <c r="V59" s="120"/>
      <c r="W59" s="120"/>
      <c r="X59" s="120"/>
      <c r="Y59" s="120"/>
      <c r="Z59" s="120"/>
    </row>
    <row r="60" spans="1:26" ht="11.25" customHeight="1" x14ac:dyDescent="0.25">
      <c r="A60" s="120"/>
      <c r="B60" s="120"/>
      <c r="C60" s="120"/>
      <c r="D60" s="120"/>
      <c r="E60" s="120"/>
      <c r="F60" s="120"/>
      <c r="G60" s="120"/>
      <c r="H60" s="120"/>
      <c r="I60" s="120"/>
      <c r="J60" s="128"/>
      <c r="K60" s="120"/>
      <c r="L60" s="120"/>
      <c r="M60" s="120"/>
      <c r="N60" s="120"/>
      <c r="O60" s="120"/>
      <c r="P60" s="120"/>
      <c r="Q60" s="120"/>
      <c r="R60" s="120"/>
      <c r="S60" s="120"/>
      <c r="T60" s="120"/>
      <c r="U60" s="120"/>
      <c r="V60" s="120"/>
      <c r="W60" s="120"/>
      <c r="X60" s="120"/>
      <c r="Y60" s="120"/>
      <c r="Z60" s="120"/>
    </row>
    <row r="61" spans="1:26" ht="11.25" customHeight="1" x14ac:dyDescent="0.25">
      <c r="A61" s="120"/>
      <c r="B61" s="120"/>
      <c r="C61" s="120"/>
      <c r="D61" s="120"/>
      <c r="E61" s="120"/>
      <c r="F61" s="120"/>
      <c r="G61" s="120"/>
      <c r="H61" s="120"/>
      <c r="I61" s="120"/>
      <c r="J61" s="128"/>
      <c r="K61" s="120"/>
      <c r="L61" s="120"/>
      <c r="M61" s="120"/>
      <c r="N61" s="120"/>
      <c r="O61" s="120"/>
      <c r="P61" s="120"/>
      <c r="Q61" s="120"/>
      <c r="R61" s="120"/>
      <c r="S61" s="120"/>
      <c r="T61" s="120"/>
      <c r="U61" s="120"/>
      <c r="V61" s="120"/>
      <c r="W61" s="120"/>
      <c r="X61" s="120"/>
      <c r="Y61" s="120"/>
      <c r="Z61" s="120"/>
    </row>
    <row r="62" spans="1:26" ht="11.25" customHeight="1" x14ac:dyDescent="0.25">
      <c r="A62" s="120"/>
      <c r="B62" s="120"/>
      <c r="C62" s="120"/>
      <c r="D62" s="120"/>
      <c r="E62" s="120"/>
      <c r="F62" s="120"/>
      <c r="G62" s="120"/>
      <c r="H62" s="120"/>
      <c r="I62" s="120"/>
      <c r="J62" s="128"/>
      <c r="K62" s="120"/>
      <c r="L62" s="120"/>
      <c r="M62" s="120"/>
      <c r="N62" s="120"/>
      <c r="O62" s="120"/>
      <c r="P62" s="120"/>
      <c r="Q62" s="120"/>
      <c r="R62" s="120"/>
      <c r="S62" s="120"/>
      <c r="T62" s="120"/>
      <c r="U62" s="120"/>
      <c r="V62" s="120"/>
      <c r="W62" s="120"/>
      <c r="X62" s="120"/>
      <c r="Y62" s="120"/>
      <c r="Z62" s="120"/>
    </row>
    <row r="63" spans="1:26" ht="11.25" customHeight="1" x14ac:dyDescent="0.25">
      <c r="A63" s="120"/>
      <c r="B63" s="120"/>
      <c r="C63" s="120"/>
      <c r="D63" s="120"/>
      <c r="E63" s="120"/>
      <c r="F63" s="120"/>
      <c r="G63" s="120"/>
      <c r="H63" s="120"/>
      <c r="I63" s="120"/>
      <c r="J63" s="128"/>
      <c r="K63" s="120"/>
      <c r="L63" s="120"/>
      <c r="M63" s="120"/>
      <c r="N63" s="120"/>
      <c r="O63" s="120"/>
      <c r="P63" s="120"/>
      <c r="Q63" s="120"/>
      <c r="R63" s="120"/>
      <c r="S63" s="120"/>
      <c r="T63" s="120"/>
      <c r="U63" s="120"/>
      <c r="V63" s="120"/>
      <c r="W63" s="120"/>
      <c r="X63" s="120"/>
      <c r="Y63" s="120"/>
      <c r="Z63" s="120"/>
    </row>
    <row r="64" spans="1:26" ht="11.25" customHeight="1" x14ac:dyDescent="0.25">
      <c r="A64" s="120"/>
      <c r="B64" s="120"/>
      <c r="C64" s="120"/>
      <c r="D64" s="120"/>
      <c r="E64" s="120"/>
      <c r="F64" s="120"/>
      <c r="G64" s="120"/>
      <c r="H64" s="120"/>
      <c r="I64" s="120"/>
      <c r="J64" s="128"/>
      <c r="K64" s="120"/>
      <c r="L64" s="120"/>
      <c r="M64" s="120"/>
      <c r="N64" s="120"/>
      <c r="O64" s="120"/>
      <c r="P64" s="120"/>
      <c r="Q64" s="120"/>
      <c r="R64" s="120"/>
      <c r="S64" s="120"/>
      <c r="T64" s="120"/>
      <c r="U64" s="120"/>
      <c r="V64" s="120"/>
      <c r="W64" s="120"/>
      <c r="X64" s="120"/>
      <c r="Y64" s="120"/>
      <c r="Z64" s="120"/>
    </row>
    <row r="65" spans="1:26" ht="11.25" customHeight="1" x14ac:dyDescent="0.25">
      <c r="A65" s="120"/>
      <c r="B65" s="120"/>
      <c r="C65" s="120"/>
      <c r="D65" s="120"/>
      <c r="E65" s="120"/>
      <c r="F65" s="120"/>
      <c r="G65" s="120"/>
      <c r="H65" s="120"/>
      <c r="I65" s="120"/>
      <c r="J65" s="128"/>
      <c r="K65" s="120"/>
      <c r="L65" s="120"/>
      <c r="M65" s="120"/>
      <c r="N65" s="120"/>
      <c r="O65" s="120"/>
      <c r="P65" s="120"/>
      <c r="Q65" s="120"/>
      <c r="R65" s="120"/>
      <c r="S65" s="120"/>
      <c r="T65" s="120"/>
      <c r="U65" s="120"/>
      <c r="V65" s="120"/>
      <c r="W65" s="120"/>
      <c r="X65" s="120"/>
      <c r="Y65" s="120"/>
      <c r="Z65" s="120"/>
    </row>
    <row r="66" spans="1:26" ht="11.25" customHeight="1" x14ac:dyDescent="0.25">
      <c r="A66" s="120"/>
      <c r="B66" s="120"/>
      <c r="C66" s="120"/>
      <c r="D66" s="120"/>
      <c r="E66" s="120"/>
      <c r="F66" s="120"/>
      <c r="G66" s="120"/>
      <c r="H66" s="120"/>
      <c r="I66" s="120"/>
      <c r="J66" s="128"/>
      <c r="K66" s="120"/>
      <c r="L66" s="120"/>
      <c r="M66" s="120"/>
      <c r="N66" s="120"/>
      <c r="O66" s="120"/>
      <c r="P66" s="120"/>
      <c r="Q66" s="120"/>
      <c r="R66" s="120"/>
      <c r="S66" s="120"/>
      <c r="T66" s="120"/>
      <c r="U66" s="120"/>
      <c r="V66" s="120"/>
      <c r="W66" s="120"/>
      <c r="X66" s="120"/>
      <c r="Y66" s="120"/>
      <c r="Z66" s="120"/>
    </row>
    <row r="67" spans="1:26" ht="11.25" customHeight="1" x14ac:dyDescent="0.25">
      <c r="A67" s="120"/>
      <c r="B67" s="120"/>
      <c r="C67" s="120"/>
      <c r="D67" s="120"/>
      <c r="E67" s="120"/>
      <c r="F67" s="120"/>
      <c r="G67" s="120"/>
      <c r="H67" s="120"/>
      <c r="I67" s="120"/>
      <c r="J67" s="128"/>
      <c r="K67" s="120"/>
      <c r="L67" s="120"/>
      <c r="M67" s="120"/>
      <c r="N67" s="120"/>
      <c r="O67" s="120"/>
      <c r="P67" s="120"/>
      <c r="Q67" s="120"/>
      <c r="R67" s="120"/>
      <c r="S67" s="120"/>
      <c r="T67" s="120"/>
      <c r="U67" s="120"/>
      <c r="V67" s="120"/>
      <c r="W67" s="120"/>
      <c r="X67" s="120"/>
      <c r="Y67" s="120"/>
      <c r="Z67" s="120"/>
    </row>
    <row r="68" spans="1:26" ht="11.25" customHeight="1" x14ac:dyDescent="0.25">
      <c r="A68" s="120"/>
      <c r="B68" s="120"/>
      <c r="C68" s="120"/>
      <c r="D68" s="120"/>
      <c r="E68" s="120"/>
      <c r="F68" s="120"/>
      <c r="G68" s="120"/>
      <c r="H68" s="120"/>
      <c r="I68" s="120"/>
      <c r="J68" s="128"/>
      <c r="K68" s="120"/>
      <c r="L68" s="120"/>
      <c r="M68" s="120"/>
      <c r="N68" s="120"/>
      <c r="O68" s="120"/>
      <c r="P68" s="120"/>
      <c r="Q68" s="120"/>
      <c r="R68" s="120"/>
      <c r="S68" s="120"/>
      <c r="T68" s="120"/>
      <c r="U68" s="120"/>
      <c r="V68" s="120"/>
      <c r="W68" s="120"/>
      <c r="X68" s="120"/>
      <c r="Y68" s="120"/>
      <c r="Z68" s="120"/>
    </row>
    <row r="69" spans="1:26" ht="11.25" customHeight="1" x14ac:dyDescent="0.25">
      <c r="A69" s="120"/>
      <c r="B69" s="120"/>
      <c r="C69" s="120"/>
      <c r="D69" s="120"/>
      <c r="E69" s="120"/>
      <c r="F69" s="120"/>
      <c r="G69" s="120"/>
      <c r="H69" s="120"/>
      <c r="I69" s="120"/>
      <c r="J69" s="128"/>
      <c r="K69" s="120"/>
      <c r="L69" s="120"/>
      <c r="M69" s="120"/>
      <c r="N69" s="120"/>
      <c r="O69" s="120"/>
      <c r="P69" s="120"/>
      <c r="Q69" s="120"/>
      <c r="R69" s="120"/>
      <c r="S69" s="120"/>
      <c r="T69" s="120"/>
      <c r="U69" s="120"/>
      <c r="V69" s="120"/>
      <c r="W69" s="120"/>
      <c r="X69" s="120"/>
      <c r="Y69" s="120"/>
      <c r="Z69" s="120"/>
    </row>
    <row r="70" spans="1:26" ht="11.25" customHeight="1" x14ac:dyDescent="0.25">
      <c r="A70" s="120"/>
      <c r="B70" s="120"/>
      <c r="C70" s="120"/>
      <c r="D70" s="120"/>
      <c r="E70" s="120"/>
      <c r="F70" s="120"/>
      <c r="G70" s="120"/>
      <c r="H70" s="120"/>
      <c r="I70" s="120"/>
      <c r="J70" s="128"/>
      <c r="K70" s="120"/>
      <c r="L70" s="120"/>
      <c r="M70" s="120"/>
      <c r="N70" s="120"/>
      <c r="O70" s="120"/>
      <c r="P70" s="120"/>
      <c r="Q70" s="120"/>
      <c r="R70" s="120"/>
      <c r="S70" s="120"/>
      <c r="T70" s="120"/>
      <c r="U70" s="120"/>
      <c r="V70" s="120"/>
      <c r="W70" s="120"/>
      <c r="X70" s="120"/>
      <c r="Y70" s="120"/>
      <c r="Z70" s="120"/>
    </row>
    <row r="71" spans="1:26" ht="11.25" customHeight="1" x14ac:dyDescent="0.25">
      <c r="A71" s="120"/>
      <c r="B71" s="120"/>
      <c r="C71" s="120"/>
      <c r="D71" s="120"/>
      <c r="E71" s="120"/>
      <c r="F71" s="120"/>
      <c r="G71" s="120"/>
      <c r="H71" s="120"/>
      <c r="I71" s="120"/>
      <c r="J71" s="128"/>
      <c r="K71" s="120"/>
      <c r="L71" s="120"/>
      <c r="M71" s="120"/>
      <c r="N71" s="120"/>
      <c r="O71" s="120"/>
      <c r="P71" s="120"/>
      <c r="Q71" s="120"/>
      <c r="R71" s="120"/>
      <c r="S71" s="120"/>
      <c r="T71" s="120"/>
      <c r="U71" s="120"/>
      <c r="V71" s="120"/>
      <c r="W71" s="120"/>
      <c r="X71" s="120"/>
      <c r="Y71" s="120"/>
      <c r="Z71" s="120"/>
    </row>
    <row r="72" spans="1:26" ht="11.25" customHeight="1" x14ac:dyDescent="0.25">
      <c r="A72" s="120"/>
      <c r="B72" s="120"/>
      <c r="C72" s="120"/>
      <c r="D72" s="120"/>
      <c r="E72" s="120"/>
      <c r="F72" s="120"/>
      <c r="G72" s="120"/>
      <c r="H72" s="120"/>
      <c r="I72" s="120"/>
      <c r="J72" s="128"/>
      <c r="K72" s="120"/>
      <c r="L72" s="120"/>
      <c r="M72" s="120"/>
      <c r="N72" s="120"/>
      <c r="O72" s="120"/>
      <c r="P72" s="120"/>
      <c r="Q72" s="120"/>
      <c r="R72" s="120"/>
      <c r="S72" s="120"/>
      <c r="T72" s="120"/>
      <c r="U72" s="120"/>
      <c r="V72" s="120"/>
      <c r="W72" s="120"/>
      <c r="X72" s="120"/>
      <c r="Y72" s="120"/>
      <c r="Z72" s="120"/>
    </row>
    <row r="73" spans="1:26" ht="11.25" customHeight="1" x14ac:dyDescent="0.25">
      <c r="A73" s="120"/>
      <c r="B73" s="120"/>
      <c r="C73" s="120"/>
      <c r="D73" s="120"/>
      <c r="E73" s="120"/>
      <c r="F73" s="120"/>
      <c r="G73" s="120"/>
      <c r="H73" s="120"/>
      <c r="I73" s="120"/>
      <c r="J73" s="128"/>
      <c r="K73" s="120"/>
      <c r="L73" s="120"/>
      <c r="M73" s="120"/>
      <c r="N73" s="120"/>
      <c r="O73" s="120"/>
      <c r="P73" s="120"/>
      <c r="Q73" s="120"/>
      <c r="R73" s="120"/>
      <c r="S73" s="120"/>
      <c r="T73" s="120"/>
      <c r="U73" s="120"/>
      <c r="V73" s="120"/>
      <c r="W73" s="120"/>
      <c r="X73" s="120"/>
      <c r="Y73" s="120"/>
      <c r="Z73" s="120"/>
    </row>
    <row r="74" spans="1:26" ht="11.25" customHeight="1" x14ac:dyDescent="0.25">
      <c r="A74" s="120"/>
      <c r="B74" s="120"/>
      <c r="C74" s="120"/>
      <c r="D74" s="120"/>
      <c r="E74" s="120"/>
      <c r="F74" s="120"/>
      <c r="G74" s="120"/>
      <c r="H74" s="120"/>
      <c r="I74" s="120"/>
      <c r="J74" s="128"/>
      <c r="K74" s="120"/>
      <c r="L74" s="120"/>
      <c r="M74" s="120"/>
      <c r="N74" s="120"/>
      <c r="O74" s="120"/>
      <c r="P74" s="120"/>
      <c r="Q74" s="120"/>
      <c r="R74" s="120"/>
      <c r="S74" s="120"/>
      <c r="T74" s="120"/>
      <c r="U74" s="120"/>
      <c r="V74" s="120"/>
      <c r="W74" s="120"/>
      <c r="X74" s="120"/>
      <c r="Y74" s="120"/>
      <c r="Z74" s="120"/>
    </row>
    <row r="75" spans="1:26" ht="11.25" customHeight="1" x14ac:dyDescent="0.25">
      <c r="A75" s="120"/>
      <c r="B75" s="120"/>
      <c r="C75" s="120"/>
      <c r="D75" s="120"/>
      <c r="E75" s="120"/>
      <c r="F75" s="120"/>
      <c r="G75" s="120"/>
      <c r="H75" s="120"/>
      <c r="I75" s="120"/>
      <c r="J75" s="128"/>
      <c r="K75" s="120"/>
      <c r="L75" s="120"/>
      <c r="M75" s="120"/>
      <c r="N75" s="120"/>
      <c r="O75" s="120"/>
      <c r="P75" s="120"/>
      <c r="Q75" s="120"/>
      <c r="R75" s="120"/>
      <c r="S75" s="120"/>
      <c r="T75" s="120"/>
      <c r="U75" s="120"/>
      <c r="V75" s="120"/>
      <c r="W75" s="120"/>
      <c r="X75" s="120"/>
      <c r="Y75" s="120"/>
      <c r="Z75" s="120"/>
    </row>
    <row r="76" spans="1:26" ht="11.25" customHeight="1" x14ac:dyDescent="0.25">
      <c r="A76" s="120"/>
      <c r="B76" s="120"/>
      <c r="C76" s="120"/>
      <c r="D76" s="120"/>
      <c r="E76" s="120"/>
      <c r="F76" s="120"/>
      <c r="G76" s="120"/>
      <c r="H76" s="120"/>
      <c r="I76" s="120"/>
      <c r="J76" s="128"/>
      <c r="K76" s="120"/>
      <c r="L76" s="120"/>
      <c r="M76" s="120"/>
      <c r="N76" s="120"/>
      <c r="O76" s="120"/>
      <c r="P76" s="120"/>
      <c r="Q76" s="120"/>
      <c r="R76" s="120"/>
      <c r="S76" s="120"/>
      <c r="T76" s="120"/>
      <c r="U76" s="120"/>
      <c r="V76" s="120"/>
      <c r="W76" s="120"/>
      <c r="X76" s="120"/>
      <c r="Y76" s="120"/>
      <c r="Z76" s="120"/>
    </row>
    <row r="77" spans="1:26" ht="11.25" customHeight="1" x14ac:dyDescent="0.25">
      <c r="A77" s="120"/>
      <c r="B77" s="120"/>
      <c r="C77" s="120"/>
      <c r="D77" s="120"/>
      <c r="E77" s="120"/>
      <c r="F77" s="120"/>
      <c r="G77" s="120"/>
      <c r="H77" s="120"/>
      <c r="I77" s="120"/>
      <c r="J77" s="128"/>
      <c r="K77" s="120"/>
      <c r="L77" s="120"/>
      <c r="M77" s="120"/>
      <c r="N77" s="120"/>
      <c r="O77" s="120"/>
      <c r="P77" s="120"/>
      <c r="Q77" s="120"/>
      <c r="R77" s="120"/>
      <c r="S77" s="120"/>
      <c r="T77" s="120"/>
      <c r="U77" s="120"/>
      <c r="V77" s="120"/>
      <c r="W77" s="120"/>
      <c r="X77" s="120"/>
      <c r="Y77" s="120"/>
      <c r="Z77" s="120"/>
    </row>
    <row r="78" spans="1:26" ht="11.25" customHeight="1" x14ac:dyDescent="0.25">
      <c r="A78" s="120"/>
      <c r="B78" s="120"/>
      <c r="C78" s="120"/>
      <c r="D78" s="120"/>
      <c r="E78" s="120"/>
      <c r="F78" s="120"/>
      <c r="G78" s="120"/>
      <c r="H78" s="120"/>
      <c r="I78" s="120"/>
      <c r="J78" s="128"/>
      <c r="K78" s="120"/>
      <c r="L78" s="120"/>
      <c r="M78" s="120"/>
      <c r="N78" s="120"/>
      <c r="O78" s="120"/>
      <c r="P78" s="120"/>
      <c r="Q78" s="120"/>
      <c r="R78" s="120"/>
      <c r="S78" s="120"/>
      <c r="T78" s="120"/>
      <c r="U78" s="120"/>
      <c r="V78" s="120"/>
      <c r="W78" s="120"/>
      <c r="X78" s="120"/>
      <c r="Y78" s="120"/>
      <c r="Z78" s="120"/>
    </row>
    <row r="79" spans="1:26" ht="11.25" customHeight="1" x14ac:dyDescent="0.25">
      <c r="A79" s="120"/>
      <c r="B79" s="120"/>
      <c r="C79" s="120"/>
      <c r="D79" s="120"/>
      <c r="E79" s="120"/>
      <c r="F79" s="120"/>
      <c r="G79" s="120"/>
      <c r="H79" s="120"/>
      <c r="I79" s="120"/>
      <c r="J79" s="128"/>
      <c r="K79" s="120"/>
      <c r="L79" s="120"/>
      <c r="M79" s="120"/>
      <c r="N79" s="120"/>
      <c r="O79" s="120"/>
      <c r="P79" s="120"/>
      <c r="Q79" s="120"/>
      <c r="R79" s="120"/>
      <c r="S79" s="120"/>
      <c r="T79" s="120"/>
      <c r="U79" s="120"/>
      <c r="V79" s="120"/>
      <c r="W79" s="120"/>
      <c r="X79" s="120"/>
      <c r="Y79" s="120"/>
      <c r="Z79" s="120"/>
    </row>
    <row r="80" spans="1:26" ht="11.25" customHeight="1" x14ac:dyDescent="0.25">
      <c r="A80" s="120"/>
      <c r="B80" s="120"/>
      <c r="C80" s="120"/>
      <c r="D80" s="120"/>
      <c r="E80" s="120"/>
      <c r="F80" s="120"/>
      <c r="G80" s="120"/>
      <c r="H80" s="120"/>
      <c r="I80" s="120"/>
      <c r="J80" s="128"/>
      <c r="K80" s="120"/>
      <c r="L80" s="120"/>
      <c r="M80" s="120"/>
      <c r="N80" s="120"/>
      <c r="O80" s="120"/>
      <c r="P80" s="120"/>
      <c r="Q80" s="120"/>
      <c r="R80" s="120"/>
      <c r="S80" s="120"/>
      <c r="T80" s="120"/>
      <c r="U80" s="120"/>
      <c r="V80" s="120"/>
      <c r="W80" s="120"/>
      <c r="X80" s="120"/>
      <c r="Y80" s="120"/>
      <c r="Z80" s="120"/>
    </row>
    <row r="81" spans="1:26" ht="11.25" customHeight="1" x14ac:dyDescent="0.25">
      <c r="A81" s="120"/>
      <c r="B81" s="120"/>
      <c r="C81" s="120"/>
      <c r="D81" s="120"/>
      <c r="E81" s="120"/>
      <c r="F81" s="120"/>
      <c r="G81" s="120"/>
      <c r="H81" s="120"/>
      <c r="I81" s="120"/>
      <c r="J81" s="128"/>
      <c r="K81" s="120"/>
      <c r="L81" s="120"/>
      <c r="M81" s="120"/>
      <c r="N81" s="120"/>
      <c r="O81" s="120"/>
      <c r="P81" s="120"/>
      <c r="Q81" s="120"/>
      <c r="R81" s="120"/>
      <c r="S81" s="120"/>
      <c r="T81" s="120"/>
      <c r="U81" s="120"/>
      <c r="V81" s="120"/>
      <c r="W81" s="120"/>
      <c r="X81" s="120"/>
      <c r="Y81" s="120"/>
      <c r="Z81" s="120"/>
    </row>
    <row r="82" spans="1:26" ht="11.25" customHeight="1" x14ac:dyDescent="0.25">
      <c r="A82" s="120"/>
      <c r="B82" s="120"/>
      <c r="C82" s="120"/>
      <c r="D82" s="120"/>
      <c r="E82" s="120"/>
      <c r="F82" s="120"/>
      <c r="G82" s="120"/>
      <c r="H82" s="120"/>
      <c r="I82" s="120"/>
      <c r="J82" s="128"/>
      <c r="K82" s="120"/>
      <c r="L82" s="120"/>
      <c r="M82" s="120"/>
      <c r="N82" s="120"/>
      <c r="O82" s="120"/>
      <c r="P82" s="120"/>
      <c r="Q82" s="120"/>
      <c r="R82" s="120"/>
      <c r="S82" s="120"/>
      <c r="T82" s="120"/>
      <c r="U82" s="120"/>
      <c r="V82" s="120"/>
      <c r="W82" s="120"/>
      <c r="X82" s="120"/>
      <c r="Y82" s="120"/>
      <c r="Z82" s="120"/>
    </row>
    <row r="83" spans="1:26" ht="11.25" customHeight="1" x14ac:dyDescent="0.25">
      <c r="A83" s="120"/>
      <c r="B83" s="120"/>
      <c r="C83" s="120"/>
      <c r="D83" s="120"/>
      <c r="E83" s="120"/>
      <c r="F83" s="120"/>
      <c r="G83" s="120"/>
      <c r="H83" s="120"/>
      <c r="I83" s="120"/>
      <c r="J83" s="128"/>
      <c r="K83" s="120"/>
      <c r="L83" s="120"/>
      <c r="M83" s="120"/>
      <c r="N83" s="120"/>
      <c r="O83" s="120"/>
      <c r="P83" s="120"/>
      <c r="Q83" s="120"/>
      <c r="R83" s="120"/>
      <c r="S83" s="120"/>
      <c r="T83" s="120"/>
      <c r="U83" s="120"/>
      <c r="V83" s="120"/>
      <c r="W83" s="120"/>
      <c r="X83" s="120"/>
      <c r="Y83" s="120"/>
      <c r="Z83" s="120"/>
    </row>
    <row r="84" spans="1:26" ht="11.25" customHeight="1" x14ac:dyDescent="0.25">
      <c r="A84" s="120"/>
      <c r="B84" s="120"/>
      <c r="C84" s="120"/>
      <c r="D84" s="120"/>
      <c r="E84" s="120"/>
      <c r="F84" s="120"/>
      <c r="G84" s="120"/>
      <c r="H84" s="120"/>
      <c r="I84" s="120"/>
      <c r="J84" s="128"/>
      <c r="K84" s="120"/>
      <c r="L84" s="120"/>
      <c r="M84" s="120"/>
      <c r="N84" s="120"/>
      <c r="O84" s="120"/>
      <c r="P84" s="120"/>
      <c r="Q84" s="120"/>
      <c r="R84" s="120"/>
      <c r="S84" s="120"/>
      <c r="T84" s="120"/>
      <c r="U84" s="120"/>
      <c r="V84" s="120"/>
      <c r="W84" s="120"/>
      <c r="X84" s="120"/>
      <c r="Y84" s="120"/>
      <c r="Z84" s="120"/>
    </row>
    <row r="85" spans="1:26" ht="11.25" customHeight="1" x14ac:dyDescent="0.25">
      <c r="A85" s="120"/>
      <c r="B85" s="120"/>
      <c r="C85" s="120"/>
      <c r="D85" s="120"/>
      <c r="E85" s="120"/>
      <c r="F85" s="120"/>
      <c r="G85" s="120"/>
      <c r="H85" s="120"/>
      <c r="I85" s="120"/>
      <c r="J85" s="128"/>
      <c r="K85" s="120"/>
      <c r="L85" s="120"/>
      <c r="M85" s="120"/>
      <c r="N85" s="120"/>
      <c r="O85" s="120"/>
      <c r="P85" s="120"/>
      <c r="Q85" s="120"/>
      <c r="R85" s="120"/>
      <c r="S85" s="120"/>
      <c r="T85" s="120"/>
      <c r="U85" s="120"/>
      <c r="V85" s="120"/>
      <c r="W85" s="120"/>
      <c r="X85" s="120"/>
      <c r="Y85" s="120"/>
      <c r="Z85" s="120"/>
    </row>
    <row r="86" spans="1:26" ht="11.25" customHeight="1" x14ac:dyDescent="0.25">
      <c r="A86" s="120"/>
      <c r="B86" s="120"/>
      <c r="C86" s="120"/>
      <c r="D86" s="120"/>
      <c r="E86" s="120"/>
      <c r="F86" s="120"/>
      <c r="G86" s="120"/>
      <c r="H86" s="120"/>
      <c r="I86" s="120"/>
      <c r="J86" s="128"/>
      <c r="K86" s="120"/>
      <c r="L86" s="120"/>
      <c r="M86" s="120"/>
      <c r="N86" s="120"/>
      <c r="O86" s="120"/>
      <c r="P86" s="120"/>
      <c r="Q86" s="120"/>
      <c r="R86" s="120"/>
      <c r="S86" s="120"/>
      <c r="T86" s="120"/>
      <c r="U86" s="120"/>
      <c r="V86" s="120"/>
      <c r="W86" s="120"/>
      <c r="X86" s="120"/>
      <c r="Y86" s="120"/>
      <c r="Z86" s="120"/>
    </row>
    <row r="87" spans="1:26" ht="11.25" customHeight="1" x14ac:dyDescent="0.25">
      <c r="A87" s="120"/>
      <c r="B87" s="120"/>
      <c r="C87" s="120"/>
      <c r="D87" s="120"/>
      <c r="E87" s="120"/>
      <c r="F87" s="120"/>
      <c r="G87" s="120"/>
      <c r="H87" s="120"/>
      <c r="I87" s="120"/>
      <c r="J87" s="128"/>
      <c r="K87" s="120"/>
      <c r="L87" s="120"/>
      <c r="M87" s="120"/>
      <c r="N87" s="120"/>
      <c r="O87" s="120"/>
      <c r="P87" s="120"/>
      <c r="Q87" s="120"/>
      <c r="R87" s="120"/>
      <c r="S87" s="120"/>
      <c r="T87" s="120"/>
      <c r="U87" s="120"/>
      <c r="V87" s="120"/>
      <c r="W87" s="120"/>
      <c r="X87" s="120"/>
      <c r="Y87" s="120"/>
      <c r="Z87" s="120"/>
    </row>
    <row r="88" spans="1:26" ht="11.25" customHeight="1" x14ac:dyDescent="0.25">
      <c r="A88" s="120"/>
      <c r="B88" s="120"/>
      <c r="C88" s="120"/>
      <c r="D88" s="120"/>
      <c r="E88" s="120"/>
      <c r="F88" s="120"/>
      <c r="G88" s="120"/>
      <c r="H88" s="120"/>
      <c r="I88" s="120"/>
      <c r="J88" s="128"/>
      <c r="K88" s="120"/>
      <c r="L88" s="120"/>
      <c r="M88" s="120"/>
      <c r="N88" s="120"/>
      <c r="O88" s="120"/>
      <c r="P88" s="120"/>
      <c r="Q88" s="120"/>
      <c r="R88" s="120"/>
      <c r="S88" s="120"/>
      <c r="T88" s="120"/>
      <c r="U88" s="120"/>
      <c r="V88" s="120"/>
      <c r="W88" s="120"/>
      <c r="X88" s="120"/>
      <c r="Y88" s="120"/>
      <c r="Z88" s="120"/>
    </row>
    <row r="89" spans="1:26" ht="11.25" customHeight="1" x14ac:dyDescent="0.25">
      <c r="A89" s="120"/>
      <c r="B89" s="120"/>
      <c r="C89" s="120"/>
      <c r="D89" s="120"/>
      <c r="E89" s="120"/>
      <c r="F89" s="120"/>
      <c r="G89" s="120"/>
      <c r="H89" s="120"/>
      <c r="I89" s="120"/>
      <c r="J89" s="128"/>
      <c r="K89" s="120"/>
      <c r="L89" s="120"/>
      <c r="M89" s="120"/>
      <c r="N89" s="120"/>
      <c r="O89" s="120"/>
      <c r="P89" s="120"/>
      <c r="Q89" s="120"/>
      <c r="R89" s="120"/>
      <c r="S89" s="120"/>
      <c r="T89" s="120"/>
      <c r="U89" s="120"/>
      <c r="V89" s="120"/>
      <c r="W89" s="120"/>
      <c r="X89" s="120"/>
      <c r="Y89" s="120"/>
      <c r="Z89" s="120"/>
    </row>
    <row r="90" spans="1:26" ht="11.25" customHeight="1" x14ac:dyDescent="0.25">
      <c r="A90" s="120"/>
      <c r="B90" s="120"/>
      <c r="C90" s="120"/>
      <c r="D90" s="120"/>
      <c r="E90" s="120"/>
      <c r="F90" s="120"/>
      <c r="G90" s="120"/>
      <c r="H90" s="120"/>
      <c r="I90" s="120"/>
      <c r="J90" s="128"/>
      <c r="K90" s="120"/>
      <c r="L90" s="120"/>
      <c r="M90" s="120"/>
      <c r="N90" s="120"/>
      <c r="O90" s="120"/>
      <c r="P90" s="120"/>
      <c r="Q90" s="120"/>
      <c r="R90" s="120"/>
      <c r="S90" s="120"/>
      <c r="T90" s="120"/>
      <c r="U90" s="120"/>
      <c r="V90" s="120"/>
      <c r="W90" s="120"/>
      <c r="X90" s="120"/>
      <c r="Y90" s="120"/>
      <c r="Z90" s="120"/>
    </row>
    <row r="91" spans="1:26" ht="11.25" customHeight="1" x14ac:dyDescent="0.25">
      <c r="A91" s="120"/>
      <c r="B91" s="120"/>
      <c r="C91" s="120"/>
      <c r="D91" s="120"/>
      <c r="E91" s="120"/>
      <c r="F91" s="120"/>
      <c r="G91" s="120"/>
      <c r="H91" s="120"/>
      <c r="I91" s="120"/>
      <c r="J91" s="128"/>
      <c r="K91" s="120"/>
      <c r="L91" s="120"/>
      <c r="M91" s="120"/>
      <c r="N91" s="120"/>
      <c r="O91" s="120"/>
      <c r="P91" s="120"/>
      <c r="Q91" s="120"/>
      <c r="R91" s="120"/>
      <c r="S91" s="120"/>
      <c r="T91" s="120"/>
      <c r="U91" s="120"/>
      <c r="V91" s="120"/>
      <c r="W91" s="120"/>
      <c r="X91" s="120"/>
      <c r="Y91" s="120"/>
      <c r="Z91" s="120"/>
    </row>
    <row r="92" spans="1:26" ht="11.25" customHeight="1" x14ac:dyDescent="0.25">
      <c r="A92" s="120"/>
      <c r="B92" s="120"/>
      <c r="C92" s="120"/>
      <c r="D92" s="120"/>
      <c r="E92" s="120"/>
      <c r="F92" s="120"/>
      <c r="G92" s="120"/>
      <c r="H92" s="120"/>
      <c r="I92" s="120"/>
      <c r="J92" s="128"/>
      <c r="K92" s="120"/>
      <c r="L92" s="120"/>
      <c r="M92" s="120"/>
      <c r="N92" s="120"/>
      <c r="O92" s="120"/>
      <c r="P92" s="120"/>
      <c r="Q92" s="120"/>
      <c r="R92" s="120"/>
      <c r="S92" s="120"/>
      <c r="T92" s="120"/>
      <c r="U92" s="120"/>
      <c r="V92" s="120"/>
      <c r="W92" s="120"/>
      <c r="X92" s="120"/>
      <c r="Y92" s="120"/>
      <c r="Z92" s="120"/>
    </row>
    <row r="93" spans="1:26" ht="11.25" customHeight="1" x14ac:dyDescent="0.25">
      <c r="A93" s="120"/>
      <c r="B93" s="120"/>
      <c r="C93" s="120"/>
      <c r="D93" s="120"/>
      <c r="E93" s="120"/>
      <c r="F93" s="120"/>
      <c r="G93" s="120"/>
      <c r="H93" s="120"/>
      <c r="I93" s="120"/>
      <c r="J93" s="128"/>
      <c r="K93" s="120"/>
      <c r="L93" s="120"/>
      <c r="M93" s="120"/>
      <c r="N93" s="120"/>
      <c r="O93" s="120"/>
      <c r="P93" s="120"/>
      <c r="Q93" s="120"/>
      <c r="R93" s="120"/>
      <c r="S93" s="120"/>
      <c r="T93" s="120"/>
      <c r="U93" s="120"/>
      <c r="V93" s="120"/>
      <c r="W93" s="120"/>
      <c r="X93" s="120"/>
      <c r="Y93" s="120"/>
      <c r="Z93" s="120"/>
    </row>
    <row r="94" spans="1:26" ht="11.25" customHeight="1" x14ac:dyDescent="0.25">
      <c r="A94" s="120"/>
      <c r="B94" s="120"/>
      <c r="C94" s="120"/>
      <c r="D94" s="120"/>
      <c r="E94" s="120"/>
      <c r="F94" s="120"/>
      <c r="G94" s="120"/>
      <c r="H94" s="120"/>
      <c r="I94" s="120"/>
      <c r="J94" s="128"/>
      <c r="K94" s="120"/>
      <c r="L94" s="120"/>
      <c r="M94" s="120"/>
      <c r="N94" s="120"/>
      <c r="O94" s="120"/>
      <c r="P94" s="120"/>
      <c r="Q94" s="120"/>
      <c r="R94" s="120"/>
      <c r="S94" s="120"/>
      <c r="T94" s="120"/>
      <c r="U94" s="120"/>
      <c r="V94" s="120"/>
      <c r="W94" s="120"/>
      <c r="X94" s="120"/>
      <c r="Y94" s="120"/>
      <c r="Z94" s="120"/>
    </row>
    <row r="95" spans="1:26" ht="11.25" customHeight="1" x14ac:dyDescent="0.25">
      <c r="A95" s="120"/>
      <c r="B95" s="120"/>
      <c r="C95" s="120"/>
      <c r="D95" s="120"/>
      <c r="E95" s="120"/>
      <c r="F95" s="120"/>
      <c r="G95" s="120"/>
      <c r="H95" s="120"/>
      <c r="I95" s="120"/>
      <c r="J95" s="128"/>
      <c r="K95" s="120"/>
      <c r="L95" s="120"/>
      <c r="M95" s="120"/>
      <c r="N95" s="120"/>
      <c r="O95" s="120"/>
      <c r="P95" s="120"/>
      <c r="Q95" s="120"/>
      <c r="R95" s="120"/>
      <c r="S95" s="120"/>
      <c r="T95" s="120"/>
      <c r="U95" s="120"/>
      <c r="V95" s="120"/>
      <c r="W95" s="120"/>
      <c r="X95" s="120"/>
      <c r="Y95" s="120"/>
      <c r="Z95" s="120"/>
    </row>
    <row r="96" spans="1:26" ht="11.25" customHeight="1" x14ac:dyDescent="0.25">
      <c r="A96" s="120"/>
      <c r="B96" s="120"/>
      <c r="C96" s="120"/>
      <c r="D96" s="120"/>
      <c r="E96" s="120"/>
      <c r="F96" s="120"/>
      <c r="G96" s="120"/>
      <c r="H96" s="120"/>
      <c r="I96" s="120"/>
      <c r="J96" s="128"/>
      <c r="K96" s="120"/>
      <c r="L96" s="120"/>
      <c r="M96" s="120"/>
      <c r="N96" s="120"/>
      <c r="O96" s="120"/>
      <c r="P96" s="120"/>
      <c r="Q96" s="120"/>
      <c r="R96" s="120"/>
      <c r="S96" s="120"/>
      <c r="T96" s="120"/>
      <c r="U96" s="120"/>
      <c r="V96" s="120"/>
      <c r="W96" s="120"/>
      <c r="X96" s="120"/>
      <c r="Y96" s="120"/>
      <c r="Z96" s="120"/>
    </row>
    <row r="97" spans="1:26" ht="11.25" customHeight="1" x14ac:dyDescent="0.25">
      <c r="A97" s="120"/>
      <c r="B97" s="120"/>
      <c r="C97" s="120"/>
      <c r="D97" s="120"/>
      <c r="E97" s="120"/>
      <c r="F97" s="120"/>
      <c r="G97" s="120"/>
      <c r="H97" s="120"/>
      <c r="I97" s="120"/>
      <c r="J97" s="128"/>
      <c r="K97" s="120"/>
      <c r="L97" s="120"/>
      <c r="M97" s="120"/>
      <c r="N97" s="120"/>
      <c r="O97" s="120"/>
      <c r="P97" s="120"/>
      <c r="Q97" s="120"/>
      <c r="R97" s="120"/>
      <c r="S97" s="120"/>
      <c r="T97" s="120"/>
      <c r="U97" s="120"/>
      <c r="V97" s="120"/>
      <c r="W97" s="120"/>
      <c r="X97" s="120"/>
      <c r="Y97" s="120"/>
      <c r="Z97" s="120"/>
    </row>
    <row r="98" spans="1:26" ht="11.25" customHeight="1" x14ac:dyDescent="0.25">
      <c r="A98" s="120"/>
      <c r="B98" s="120"/>
      <c r="C98" s="120"/>
      <c r="D98" s="120"/>
      <c r="E98" s="120"/>
      <c r="F98" s="120"/>
      <c r="G98" s="120"/>
      <c r="H98" s="120"/>
      <c r="I98" s="120"/>
      <c r="J98" s="128"/>
      <c r="K98" s="120"/>
      <c r="L98" s="120"/>
      <c r="M98" s="120"/>
      <c r="N98" s="120"/>
      <c r="O98" s="120"/>
      <c r="P98" s="120"/>
      <c r="Q98" s="120"/>
      <c r="R98" s="120"/>
      <c r="S98" s="120"/>
      <c r="T98" s="120"/>
      <c r="U98" s="120"/>
      <c r="V98" s="120"/>
      <c r="W98" s="120"/>
      <c r="X98" s="120"/>
      <c r="Y98" s="120"/>
      <c r="Z98" s="120"/>
    </row>
    <row r="99" spans="1:26" ht="11.25" customHeight="1" x14ac:dyDescent="0.25">
      <c r="A99" s="120"/>
      <c r="B99" s="120"/>
      <c r="C99" s="120"/>
      <c r="D99" s="120"/>
      <c r="E99" s="120"/>
      <c r="F99" s="120"/>
      <c r="G99" s="120"/>
      <c r="H99" s="120"/>
      <c r="I99" s="120"/>
      <c r="J99" s="128"/>
      <c r="K99" s="120"/>
      <c r="L99" s="120"/>
      <c r="M99" s="120"/>
      <c r="N99" s="120"/>
      <c r="O99" s="120"/>
      <c r="P99" s="120"/>
      <c r="Q99" s="120"/>
      <c r="R99" s="120"/>
      <c r="S99" s="120"/>
      <c r="T99" s="120"/>
      <c r="U99" s="120"/>
      <c r="V99" s="120"/>
      <c r="W99" s="120"/>
      <c r="X99" s="120"/>
      <c r="Y99" s="120"/>
      <c r="Z99" s="120"/>
    </row>
    <row r="100" spans="1:26" ht="11.25" customHeight="1" x14ac:dyDescent="0.25">
      <c r="A100" s="120"/>
      <c r="B100" s="120"/>
      <c r="C100" s="120"/>
      <c r="D100" s="120"/>
      <c r="E100" s="120"/>
      <c r="F100" s="120"/>
      <c r="G100" s="120"/>
      <c r="H100" s="120"/>
      <c r="I100" s="120"/>
      <c r="J100" s="128"/>
      <c r="K100" s="120"/>
      <c r="L100" s="120"/>
      <c r="M100" s="120"/>
      <c r="N100" s="120"/>
      <c r="O100" s="120"/>
      <c r="P100" s="120"/>
      <c r="Q100" s="120"/>
      <c r="R100" s="120"/>
      <c r="S100" s="120"/>
      <c r="T100" s="120"/>
      <c r="U100" s="120"/>
      <c r="V100" s="120"/>
      <c r="W100" s="120"/>
      <c r="X100" s="120"/>
      <c r="Y100" s="120"/>
      <c r="Z100" s="120"/>
    </row>
    <row r="101" spans="1:26" ht="11.25" customHeight="1" x14ac:dyDescent="0.25">
      <c r="A101" s="120"/>
      <c r="B101" s="120"/>
      <c r="C101" s="120"/>
      <c r="D101" s="120"/>
      <c r="E101" s="120"/>
      <c r="F101" s="120"/>
      <c r="G101" s="120"/>
      <c r="H101" s="120"/>
      <c r="I101" s="120"/>
      <c r="J101" s="128"/>
      <c r="K101" s="120"/>
      <c r="L101" s="120"/>
      <c r="M101" s="120"/>
      <c r="N101" s="120"/>
      <c r="O101" s="120"/>
      <c r="P101" s="120"/>
      <c r="Q101" s="120"/>
      <c r="R101" s="120"/>
      <c r="S101" s="120"/>
      <c r="T101" s="120"/>
      <c r="U101" s="120"/>
      <c r="V101" s="120"/>
      <c r="W101" s="120"/>
      <c r="X101" s="120"/>
      <c r="Y101" s="120"/>
      <c r="Z101" s="120"/>
    </row>
    <row r="102" spans="1:26" ht="11.25" customHeight="1" x14ac:dyDescent="0.25">
      <c r="A102" s="120"/>
      <c r="B102" s="120"/>
      <c r="C102" s="120"/>
      <c r="D102" s="120"/>
      <c r="E102" s="120"/>
      <c r="F102" s="120"/>
      <c r="G102" s="120"/>
      <c r="H102" s="120"/>
      <c r="I102" s="120"/>
      <c r="J102" s="128"/>
      <c r="K102" s="120"/>
      <c r="L102" s="120"/>
      <c r="M102" s="120"/>
      <c r="N102" s="120"/>
      <c r="O102" s="120"/>
      <c r="P102" s="120"/>
      <c r="Q102" s="120"/>
      <c r="R102" s="120"/>
      <c r="S102" s="120"/>
      <c r="T102" s="120"/>
      <c r="U102" s="120"/>
      <c r="V102" s="120"/>
      <c r="W102" s="120"/>
      <c r="X102" s="120"/>
      <c r="Y102" s="120"/>
      <c r="Z102" s="120"/>
    </row>
    <row r="103" spans="1:26" ht="11.25" customHeight="1" x14ac:dyDescent="0.25">
      <c r="A103" s="120"/>
      <c r="B103" s="120"/>
      <c r="C103" s="120"/>
      <c r="D103" s="120"/>
      <c r="E103" s="120"/>
      <c r="F103" s="120"/>
      <c r="G103" s="120"/>
      <c r="H103" s="120"/>
      <c r="I103" s="120"/>
      <c r="J103" s="128"/>
      <c r="K103" s="120"/>
      <c r="L103" s="120"/>
      <c r="M103" s="120"/>
      <c r="N103" s="120"/>
      <c r="O103" s="120"/>
      <c r="P103" s="120"/>
      <c r="Q103" s="120"/>
      <c r="R103" s="120"/>
      <c r="S103" s="120"/>
      <c r="T103" s="120"/>
      <c r="U103" s="120"/>
      <c r="V103" s="120"/>
      <c r="W103" s="120"/>
      <c r="X103" s="120"/>
      <c r="Y103" s="120"/>
      <c r="Z103" s="120"/>
    </row>
    <row r="104" spans="1:26" ht="11.25" customHeight="1" x14ac:dyDescent="0.25">
      <c r="A104" s="120"/>
      <c r="B104" s="120"/>
      <c r="C104" s="120"/>
      <c r="D104" s="120"/>
      <c r="E104" s="120"/>
      <c r="F104" s="120"/>
      <c r="G104" s="120"/>
      <c r="H104" s="120"/>
      <c r="I104" s="120"/>
      <c r="J104" s="128"/>
      <c r="K104" s="120"/>
      <c r="L104" s="120"/>
      <c r="M104" s="120"/>
      <c r="N104" s="120"/>
      <c r="O104" s="120"/>
      <c r="P104" s="120"/>
      <c r="Q104" s="120"/>
      <c r="R104" s="120"/>
      <c r="S104" s="120"/>
      <c r="T104" s="120"/>
      <c r="U104" s="120"/>
      <c r="V104" s="120"/>
      <c r="W104" s="120"/>
      <c r="X104" s="120"/>
      <c r="Y104" s="120"/>
      <c r="Z104" s="120"/>
    </row>
    <row r="105" spans="1:26" ht="11.25" customHeight="1" x14ac:dyDescent="0.25">
      <c r="A105" s="120"/>
      <c r="B105" s="120"/>
      <c r="C105" s="120"/>
      <c r="D105" s="120"/>
      <c r="E105" s="120"/>
      <c r="F105" s="120"/>
      <c r="G105" s="120"/>
      <c r="H105" s="120"/>
      <c r="I105" s="120"/>
      <c r="J105" s="128"/>
      <c r="K105" s="120"/>
      <c r="L105" s="120"/>
      <c r="M105" s="120"/>
      <c r="N105" s="120"/>
      <c r="O105" s="120"/>
      <c r="P105" s="120"/>
      <c r="Q105" s="120"/>
      <c r="R105" s="120"/>
      <c r="S105" s="120"/>
      <c r="T105" s="120"/>
      <c r="U105" s="120"/>
      <c r="V105" s="120"/>
      <c r="W105" s="120"/>
      <c r="X105" s="120"/>
      <c r="Y105" s="120"/>
      <c r="Z105" s="120"/>
    </row>
    <row r="106" spans="1:26" ht="11.25" customHeight="1" x14ac:dyDescent="0.25">
      <c r="A106" s="120"/>
      <c r="B106" s="120"/>
      <c r="C106" s="120"/>
      <c r="D106" s="120"/>
      <c r="E106" s="120"/>
      <c r="F106" s="120"/>
      <c r="G106" s="120"/>
      <c r="H106" s="120"/>
      <c r="I106" s="120"/>
      <c r="J106" s="128"/>
      <c r="K106" s="120"/>
      <c r="L106" s="120"/>
      <c r="M106" s="120"/>
      <c r="N106" s="120"/>
      <c r="O106" s="120"/>
      <c r="P106" s="120"/>
      <c r="Q106" s="120"/>
      <c r="R106" s="120"/>
      <c r="S106" s="120"/>
      <c r="T106" s="120"/>
      <c r="U106" s="120"/>
      <c r="V106" s="120"/>
      <c r="W106" s="120"/>
      <c r="X106" s="120"/>
      <c r="Y106" s="120"/>
      <c r="Z106" s="120"/>
    </row>
    <row r="107" spans="1:26" ht="11.25" customHeight="1" x14ac:dyDescent="0.25">
      <c r="A107" s="120"/>
      <c r="B107" s="120"/>
      <c r="C107" s="120"/>
      <c r="D107" s="120"/>
      <c r="E107" s="120"/>
      <c r="F107" s="120"/>
      <c r="G107" s="120"/>
      <c r="H107" s="120"/>
      <c r="I107" s="120"/>
      <c r="J107" s="128"/>
      <c r="K107" s="120"/>
      <c r="L107" s="120"/>
      <c r="M107" s="120"/>
      <c r="N107" s="120"/>
      <c r="O107" s="120"/>
      <c r="P107" s="120"/>
      <c r="Q107" s="120"/>
      <c r="R107" s="120"/>
      <c r="S107" s="120"/>
      <c r="T107" s="120"/>
      <c r="U107" s="120"/>
      <c r="V107" s="120"/>
      <c r="W107" s="120"/>
      <c r="X107" s="120"/>
      <c r="Y107" s="120"/>
      <c r="Z107" s="120"/>
    </row>
    <row r="108" spans="1:26" ht="11.25" customHeight="1" x14ac:dyDescent="0.25">
      <c r="A108" s="120"/>
      <c r="B108" s="120"/>
      <c r="C108" s="120"/>
      <c r="D108" s="120"/>
      <c r="E108" s="120"/>
      <c r="F108" s="120"/>
      <c r="G108" s="120"/>
      <c r="H108" s="120"/>
      <c r="I108" s="120"/>
      <c r="J108" s="128"/>
      <c r="K108" s="120"/>
      <c r="L108" s="120"/>
      <c r="M108" s="120"/>
      <c r="N108" s="120"/>
      <c r="O108" s="120"/>
      <c r="P108" s="120"/>
      <c r="Q108" s="120"/>
      <c r="R108" s="120"/>
      <c r="S108" s="120"/>
      <c r="T108" s="120"/>
      <c r="U108" s="120"/>
      <c r="V108" s="120"/>
      <c r="W108" s="120"/>
      <c r="X108" s="120"/>
      <c r="Y108" s="120"/>
      <c r="Z108" s="120"/>
    </row>
    <row r="109" spans="1:26" ht="11.25" customHeight="1" x14ac:dyDescent="0.25">
      <c r="A109" s="120"/>
      <c r="B109" s="120"/>
      <c r="C109" s="120"/>
      <c r="D109" s="120"/>
      <c r="E109" s="120"/>
      <c r="F109" s="120"/>
      <c r="G109" s="120"/>
      <c r="H109" s="120"/>
      <c r="I109" s="120"/>
      <c r="J109" s="128"/>
      <c r="K109" s="120"/>
      <c r="L109" s="120"/>
      <c r="M109" s="120"/>
      <c r="N109" s="120"/>
      <c r="O109" s="120"/>
      <c r="P109" s="120"/>
      <c r="Q109" s="120"/>
      <c r="R109" s="120"/>
      <c r="S109" s="120"/>
      <c r="T109" s="120"/>
      <c r="U109" s="120"/>
      <c r="V109" s="120"/>
      <c r="W109" s="120"/>
      <c r="X109" s="120"/>
      <c r="Y109" s="120"/>
      <c r="Z109" s="120"/>
    </row>
    <row r="110" spans="1:26" ht="11.25" customHeight="1" x14ac:dyDescent="0.25">
      <c r="A110" s="120"/>
      <c r="B110" s="120"/>
      <c r="C110" s="120"/>
      <c r="D110" s="120"/>
      <c r="E110" s="120"/>
      <c r="F110" s="120"/>
      <c r="G110" s="120"/>
      <c r="H110" s="120"/>
      <c r="I110" s="120"/>
      <c r="J110" s="128"/>
      <c r="K110" s="120"/>
      <c r="L110" s="120"/>
      <c r="M110" s="120"/>
      <c r="N110" s="120"/>
      <c r="O110" s="120"/>
      <c r="P110" s="120"/>
      <c r="Q110" s="120"/>
      <c r="R110" s="120"/>
      <c r="S110" s="120"/>
      <c r="T110" s="120"/>
      <c r="U110" s="120"/>
      <c r="V110" s="120"/>
      <c r="W110" s="120"/>
      <c r="X110" s="120"/>
      <c r="Y110" s="120"/>
      <c r="Z110" s="120"/>
    </row>
    <row r="111" spans="1:26" ht="11.25" customHeight="1" x14ac:dyDescent="0.25">
      <c r="A111" s="120"/>
      <c r="B111" s="120"/>
      <c r="C111" s="120"/>
      <c r="D111" s="120"/>
      <c r="E111" s="120"/>
      <c r="F111" s="120"/>
      <c r="G111" s="120"/>
      <c r="H111" s="120"/>
      <c r="I111" s="120"/>
      <c r="J111" s="128"/>
      <c r="K111" s="120"/>
      <c r="L111" s="120"/>
      <c r="M111" s="120"/>
      <c r="N111" s="120"/>
      <c r="O111" s="120"/>
      <c r="P111" s="120"/>
      <c r="Q111" s="120"/>
      <c r="R111" s="120"/>
      <c r="S111" s="120"/>
      <c r="T111" s="120"/>
      <c r="U111" s="120"/>
      <c r="V111" s="120"/>
      <c r="W111" s="120"/>
      <c r="X111" s="120"/>
      <c r="Y111" s="120"/>
      <c r="Z111" s="120"/>
    </row>
    <row r="112" spans="1:26" ht="11.25" customHeight="1" x14ac:dyDescent="0.25">
      <c r="A112" s="120"/>
      <c r="B112" s="120"/>
      <c r="C112" s="120"/>
      <c r="D112" s="120"/>
      <c r="E112" s="120"/>
      <c r="F112" s="120"/>
      <c r="G112" s="120"/>
      <c r="H112" s="120"/>
      <c r="I112" s="120"/>
      <c r="J112" s="128"/>
      <c r="K112" s="120"/>
      <c r="L112" s="120"/>
      <c r="M112" s="120"/>
      <c r="N112" s="120"/>
      <c r="O112" s="120"/>
      <c r="P112" s="120"/>
      <c r="Q112" s="120"/>
      <c r="R112" s="120"/>
      <c r="S112" s="120"/>
      <c r="T112" s="120"/>
      <c r="U112" s="120"/>
      <c r="V112" s="120"/>
      <c r="W112" s="120"/>
      <c r="X112" s="120"/>
      <c r="Y112" s="120"/>
      <c r="Z112" s="120"/>
    </row>
    <row r="113" spans="1:26" ht="11.25" customHeight="1" x14ac:dyDescent="0.25">
      <c r="A113" s="120"/>
      <c r="B113" s="120"/>
      <c r="C113" s="120"/>
      <c r="D113" s="120"/>
      <c r="E113" s="120"/>
      <c r="F113" s="120"/>
      <c r="G113" s="120"/>
      <c r="H113" s="120"/>
      <c r="I113" s="120"/>
      <c r="J113" s="128"/>
      <c r="K113" s="120"/>
      <c r="L113" s="120"/>
      <c r="M113" s="120"/>
      <c r="N113" s="120"/>
      <c r="O113" s="120"/>
      <c r="P113" s="120"/>
      <c r="Q113" s="120"/>
      <c r="R113" s="120"/>
      <c r="S113" s="120"/>
      <c r="T113" s="120"/>
      <c r="U113" s="120"/>
      <c r="V113" s="120"/>
      <c r="W113" s="120"/>
      <c r="X113" s="120"/>
      <c r="Y113" s="120"/>
      <c r="Z113" s="120"/>
    </row>
    <row r="114" spans="1:26" ht="11.25" customHeight="1" x14ac:dyDescent="0.25">
      <c r="A114" s="120"/>
      <c r="B114" s="120"/>
      <c r="C114" s="120"/>
      <c r="D114" s="120"/>
      <c r="E114" s="120"/>
      <c r="F114" s="120"/>
      <c r="G114" s="120"/>
      <c r="H114" s="120"/>
      <c r="I114" s="120"/>
      <c r="J114" s="128"/>
      <c r="K114" s="120"/>
      <c r="L114" s="120"/>
      <c r="M114" s="120"/>
      <c r="N114" s="120"/>
      <c r="O114" s="120"/>
      <c r="P114" s="120"/>
      <c r="Q114" s="120"/>
      <c r="R114" s="120"/>
      <c r="S114" s="120"/>
      <c r="T114" s="120"/>
      <c r="U114" s="120"/>
      <c r="V114" s="120"/>
      <c r="W114" s="120"/>
      <c r="X114" s="120"/>
      <c r="Y114" s="120"/>
      <c r="Z114" s="120"/>
    </row>
    <row r="115" spans="1:26" ht="11.25" customHeight="1" x14ac:dyDescent="0.25">
      <c r="A115" s="120"/>
      <c r="B115" s="120"/>
      <c r="C115" s="120"/>
      <c r="D115" s="120"/>
      <c r="E115" s="120"/>
      <c r="F115" s="120"/>
      <c r="G115" s="120"/>
      <c r="H115" s="120"/>
      <c r="I115" s="120"/>
      <c r="J115" s="128"/>
      <c r="K115" s="120"/>
      <c r="L115" s="120"/>
      <c r="M115" s="120"/>
      <c r="N115" s="120"/>
      <c r="O115" s="120"/>
      <c r="P115" s="120"/>
      <c r="Q115" s="120"/>
      <c r="R115" s="120"/>
      <c r="S115" s="120"/>
      <c r="T115" s="120"/>
      <c r="U115" s="120"/>
      <c r="V115" s="120"/>
      <c r="W115" s="120"/>
      <c r="X115" s="120"/>
      <c r="Y115" s="120"/>
      <c r="Z115" s="120"/>
    </row>
    <row r="116" spans="1:26" ht="11.25" customHeight="1" x14ac:dyDescent="0.25">
      <c r="A116" s="120"/>
      <c r="B116" s="120"/>
      <c r="C116" s="120"/>
      <c r="D116" s="120"/>
      <c r="E116" s="120"/>
      <c r="F116" s="120"/>
      <c r="G116" s="120"/>
      <c r="H116" s="120"/>
      <c r="I116" s="120"/>
      <c r="J116" s="128"/>
      <c r="K116" s="120"/>
      <c r="L116" s="120"/>
      <c r="M116" s="120"/>
      <c r="N116" s="120"/>
      <c r="O116" s="120"/>
      <c r="P116" s="120"/>
      <c r="Q116" s="120"/>
      <c r="R116" s="120"/>
      <c r="S116" s="120"/>
      <c r="T116" s="120"/>
      <c r="U116" s="120"/>
      <c r="V116" s="120"/>
      <c r="W116" s="120"/>
      <c r="X116" s="120"/>
      <c r="Y116" s="120"/>
      <c r="Z116" s="120"/>
    </row>
    <row r="117" spans="1:26" ht="11.25" customHeight="1" x14ac:dyDescent="0.25">
      <c r="A117" s="120"/>
      <c r="B117" s="120"/>
      <c r="C117" s="120"/>
      <c r="D117" s="120"/>
      <c r="E117" s="120"/>
      <c r="F117" s="120"/>
      <c r="G117" s="120"/>
      <c r="H117" s="120"/>
      <c r="I117" s="120"/>
      <c r="J117" s="128"/>
      <c r="K117" s="120"/>
      <c r="L117" s="120"/>
      <c r="M117" s="120"/>
      <c r="N117" s="120"/>
      <c r="O117" s="120"/>
      <c r="P117" s="120"/>
      <c r="Q117" s="120"/>
      <c r="R117" s="120"/>
      <c r="S117" s="120"/>
      <c r="T117" s="120"/>
      <c r="U117" s="120"/>
      <c r="V117" s="120"/>
      <c r="W117" s="120"/>
      <c r="X117" s="120"/>
      <c r="Y117" s="120"/>
      <c r="Z117" s="120"/>
    </row>
    <row r="118" spans="1:26" ht="11.25" customHeight="1" x14ac:dyDescent="0.25">
      <c r="A118" s="120"/>
      <c r="B118" s="120"/>
      <c r="C118" s="120"/>
      <c r="D118" s="120"/>
      <c r="E118" s="120"/>
      <c r="F118" s="120"/>
      <c r="G118" s="120"/>
      <c r="H118" s="120"/>
      <c r="I118" s="120"/>
      <c r="J118" s="128"/>
      <c r="K118" s="120"/>
      <c r="L118" s="120"/>
      <c r="M118" s="120"/>
      <c r="N118" s="120"/>
      <c r="O118" s="120"/>
      <c r="P118" s="120"/>
      <c r="Q118" s="120"/>
      <c r="R118" s="120"/>
      <c r="S118" s="120"/>
      <c r="T118" s="120"/>
      <c r="U118" s="120"/>
      <c r="V118" s="120"/>
      <c r="W118" s="120"/>
      <c r="X118" s="120"/>
      <c r="Y118" s="120"/>
      <c r="Z118" s="120"/>
    </row>
    <row r="119" spans="1:26" ht="11.25" customHeight="1" x14ac:dyDescent="0.25">
      <c r="A119" s="120"/>
      <c r="B119" s="120"/>
      <c r="C119" s="120"/>
      <c r="D119" s="120"/>
      <c r="E119" s="120"/>
      <c r="F119" s="120"/>
      <c r="G119" s="120"/>
      <c r="H119" s="120"/>
      <c r="I119" s="120"/>
      <c r="J119" s="128"/>
      <c r="K119" s="120"/>
      <c r="L119" s="120"/>
      <c r="M119" s="120"/>
      <c r="N119" s="120"/>
      <c r="O119" s="120"/>
      <c r="P119" s="120"/>
      <c r="Q119" s="120"/>
      <c r="R119" s="120"/>
      <c r="S119" s="120"/>
      <c r="T119" s="120"/>
      <c r="U119" s="120"/>
      <c r="V119" s="120"/>
      <c r="W119" s="120"/>
      <c r="X119" s="120"/>
      <c r="Y119" s="120"/>
      <c r="Z119" s="120"/>
    </row>
    <row r="120" spans="1:26" ht="11.25" customHeight="1" x14ac:dyDescent="0.25">
      <c r="A120" s="120"/>
      <c r="B120" s="120"/>
      <c r="C120" s="120"/>
      <c r="D120" s="120"/>
      <c r="E120" s="120"/>
      <c r="F120" s="120"/>
      <c r="G120" s="120"/>
      <c r="H120" s="120"/>
      <c r="I120" s="120"/>
      <c r="J120" s="128"/>
      <c r="K120" s="120"/>
      <c r="L120" s="120"/>
      <c r="M120" s="120"/>
      <c r="N120" s="120"/>
      <c r="O120" s="120"/>
      <c r="P120" s="120"/>
      <c r="Q120" s="120"/>
      <c r="R120" s="120"/>
      <c r="S120" s="120"/>
      <c r="T120" s="120"/>
      <c r="U120" s="120"/>
      <c r="V120" s="120"/>
      <c r="W120" s="120"/>
      <c r="X120" s="120"/>
      <c r="Y120" s="120"/>
      <c r="Z120" s="120"/>
    </row>
    <row r="121" spans="1:26" ht="11.25" customHeight="1" x14ac:dyDescent="0.25">
      <c r="A121" s="120"/>
      <c r="B121" s="120"/>
      <c r="C121" s="120"/>
      <c r="D121" s="120"/>
      <c r="E121" s="120"/>
      <c r="F121" s="120"/>
      <c r="G121" s="120"/>
      <c r="H121" s="120"/>
      <c r="I121" s="120"/>
      <c r="J121" s="128"/>
      <c r="K121" s="120"/>
      <c r="L121" s="120"/>
      <c r="M121" s="120"/>
      <c r="N121" s="120"/>
      <c r="O121" s="120"/>
      <c r="P121" s="120"/>
      <c r="Q121" s="120"/>
      <c r="R121" s="120"/>
      <c r="S121" s="120"/>
      <c r="T121" s="120"/>
      <c r="U121" s="120"/>
      <c r="V121" s="120"/>
      <c r="W121" s="120"/>
      <c r="X121" s="120"/>
      <c r="Y121" s="120"/>
      <c r="Z121" s="120"/>
    </row>
    <row r="122" spans="1:26" ht="11.25" customHeight="1" x14ac:dyDescent="0.25">
      <c r="A122" s="120"/>
      <c r="B122" s="120"/>
      <c r="C122" s="120"/>
      <c r="D122" s="120"/>
      <c r="E122" s="120"/>
      <c r="F122" s="120"/>
      <c r="G122" s="120"/>
      <c r="H122" s="120"/>
      <c r="I122" s="120"/>
      <c r="J122" s="128"/>
      <c r="K122" s="120"/>
      <c r="L122" s="120"/>
      <c r="M122" s="120"/>
      <c r="N122" s="120"/>
      <c r="O122" s="120"/>
      <c r="P122" s="120"/>
      <c r="Q122" s="120"/>
      <c r="R122" s="120"/>
      <c r="S122" s="120"/>
      <c r="T122" s="120"/>
      <c r="U122" s="120"/>
      <c r="V122" s="120"/>
      <c r="W122" s="120"/>
      <c r="X122" s="120"/>
      <c r="Y122" s="120"/>
      <c r="Z122" s="120"/>
    </row>
    <row r="123" spans="1:26" ht="11.25" customHeight="1" x14ac:dyDescent="0.25">
      <c r="A123" s="120"/>
      <c r="B123" s="120"/>
      <c r="C123" s="120"/>
      <c r="D123" s="120"/>
      <c r="E123" s="120"/>
      <c r="F123" s="120"/>
      <c r="G123" s="120"/>
      <c r="H123" s="120"/>
      <c r="I123" s="120"/>
      <c r="J123" s="128"/>
      <c r="K123" s="120"/>
      <c r="L123" s="120"/>
      <c r="M123" s="120"/>
      <c r="N123" s="120"/>
      <c r="O123" s="120"/>
      <c r="P123" s="120"/>
      <c r="Q123" s="120"/>
      <c r="R123" s="120"/>
      <c r="S123" s="120"/>
      <c r="T123" s="120"/>
      <c r="U123" s="120"/>
      <c r="V123" s="120"/>
      <c r="W123" s="120"/>
      <c r="X123" s="120"/>
      <c r="Y123" s="120"/>
      <c r="Z123" s="120"/>
    </row>
    <row r="124" spans="1:26" ht="11.25" customHeight="1" x14ac:dyDescent="0.25">
      <c r="A124" s="120"/>
      <c r="B124" s="120"/>
      <c r="C124" s="120"/>
      <c r="D124" s="120"/>
      <c r="E124" s="120"/>
      <c r="F124" s="120"/>
      <c r="G124" s="120"/>
      <c r="H124" s="120"/>
      <c r="I124" s="120"/>
      <c r="J124" s="128"/>
      <c r="K124" s="120"/>
      <c r="L124" s="120"/>
      <c r="M124" s="120"/>
      <c r="N124" s="120"/>
      <c r="O124" s="120"/>
      <c r="P124" s="120"/>
      <c r="Q124" s="120"/>
      <c r="R124" s="120"/>
      <c r="S124" s="120"/>
      <c r="T124" s="120"/>
      <c r="U124" s="120"/>
      <c r="V124" s="120"/>
      <c r="W124" s="120"/>
      <c r="X124" s="120"/>
      <c r="Y124" s="120"/>
      <c r="Z124" s="120"/>
    </row>
    <row r="125" spans="1:26" ht="11.25" customHeight="1" x14ac:dyDescent="0.25">
      <c r="A125" s="120"/>
      <c r="B125" s="120"/>
      <c r="C125" s="120"/>
      <c r="D125" s="120"/>
      <c r="E125" s="120"/>
      <c r="F125" s="120"/>
      <c r="G125" s="120"/>
      <c r="H125" s="120"/>
      <c r="I125" s="120"/>
      <c r="J125" s="128"/>
      <c r="K125" s="120"/>
      <c r="L125" s="120"/>
      <c r="M125" s="120"/>
      <c r="N125" s="120"/>
      <c r="O125" s="120"/>
      <c r="P125" s="120"/>
      <c r="Q125" s="120"/>
      <c r="R125" s="120"/>
      <c r="S125" s="120"/>
      <c r="T125" s="120"/>
      <c r="U125" s="120"/>
      <c r="V125" s="120"/>
      <c r="W125" s="120"/>
      <c r="X125" s="120"/>
      <c r="Y125" s="120"/>
      <c r="Z125" s="120"/>
    </row>
    <row r="126" spans="1:26" ht="11.25" customHeight="1" x14ac:dyDescent="0.25">
      <c r="A126" s="120"/>
      <c r="B126" s="120"/>
      <c r="C126" s="120"/>
      <c r="D126" s="120"/>
      <c r="E126" s="120"/>
      <c r="F126" s="120"/>
      <c r="G126" s="120"/>
      <c r="H126" s="120"/>
      <c r="I126" s="120"/>
      <c r="J126" s="128"/>
      <c r="K126" s="120"/>
      <c r="L126" s="120"/>
      <c r="M126" s="120"/>
      <c r="N126" s="120"/>
      <c r="O126" s="120"/>
      <c r="P126" s="120"/>
      <c r="Q126" s="120"/>
      <c r="R126" s="120"/>
      <c r="S126" s="120"/>
      <c r="T126" s="120"/>
      <c r="U126" s="120"/>
      <c r="V126" s="120"/>
      <c r="W126" s="120"/>
      <c r="X126" s="120"/>
      <c r="Y126" s="120"/>
      <c r="Z126" s="120"/>
    </row>
    <row r="127" spans="1:26" ht="11.25" customHeight="1" x14ac:dyDescent="0.25">
      <c r="A127" s="120"/>
      <c r="B127" s="120"/>
      <c r="C127" s="120"/>
      <c r="D127" s="120"/>
      <c r="E127" s="120"/>
      <c r="F127" s="120"/>
      <c r="G127" s="120"/>
      <c r="H127" s="120"/>
      <c r="I127" s="120"/>
      <c r="J127" s="128"/>
      <c r="K127" s="120"/>
      <c r="L127" s="120"/>
      <c r="M127" s="120"/>
      <c r="N127" s="120"/>
      <c r="O127" s="120"/>
      <c r="P127" s="120"/>
      <c r="Q127" s="120"/>
      <c r="R127" s="120"/>
      <c r="S127" s="120"/>
      <c r="T127" s="120"/>
      <c r="U127" s="120"/>
      <c r="V127" s="120"/>
      <c r="W127" s="120"/>
      <c r="X127" s="120"/>
      <c r="Y127" s="120"/>
      <c r="Z127" s="120"/>
    </row>
    <row r="128" spans="1:26" ht="11.25" customHeight="1" x14ac:dyDescent="0.25">
      <c r="A128" s="120"/>
      <c r="B128" s="120"/>
      <c r="C128" s="120"/>
      <c r="D128" s="120"/>
      <c r="E128" s="120"/>
      <c r="F128" s="120"/>
      <c r="G128" s="120"/>
      <c r="H128" s="120"/>
      <c r="I128" s="120"/>
      <c r="J128" s="128"/>
      <c r="K128" s="120"/>
      <c r="L128" s="120"/>
      <c r="M128" s="120"/>
      <c r="N128" s="120"/>
      <c r="O128" s="120"/>
      <c r="P128" s="120"/>
      <c r="Q128" s="120"/>
      <c r="R128" s="120"/>
      <c r="S128" s="120"/>
      <c r="T128" s="120"/>
      <c r="U128" s="120"/>
      <c r="V128" s="120"/>
      <c r="W128" s="120"/>
      <c r="X128" s="120"/>
      <c r="Y128" s="120"/>
      <c r="Z128" s="120"/>
    </row>
    <row r="129" spans="1:26" ht="11.25" customHeight="1" x14ac:dyDescent="0.25">
      <c r="A129" s="120"/>
      <c r="B129" s="120"/>
      <c r="C129" s="120"/>
      <c r="D129" s="120"/>
      <c r="E129" s="120"/>
      <c r="F129" s="120"/>
      <c r="G129" s="120"/>
      <c r="H129" s="120"/>
      <c r="I129" s="120"/>
      <c r="J129" s="128"/>
      <c r="K129" s="120"/>
      <c r="L129" s="120"/>
      <c r="M129" s="120"/>
      <c r="N129" s="120"/>
      <c r="O129" s="120"/>
      <c r="P129" s="120"/>
      <c r="Q129" s="120"/>
      <c r="R129" s="120"/>
      <c r="S129" s="120"/>
      <c r="T129" s="120"/>
      <c r="U129" s="120"/>
      <c r="V129" s="120"/>
      <c r="W129" s="120"/>
      <c r="X129" s="120"/>
      <c r="Y129" s="120"/>
      <c r="Z129" s="120"/>
    </row>
    <row r="130" spans="1:26" ht="11.25" customHeight="1" x14ac:dyDescent="0.25">
      <c r="A130" s="120"/>
      <c r="B130" s="120"/>
      <c r="C130" s="120"/>
      <c r="D130" s="120"/>
      <c r="E130" s="120"/>
      <c r="F130" s="120"/>
      <c r="G130" s="120"/>
      <c r="H130" s="120"/>
      <c r="I130" s="120"/>
      <c r="J130" s="128"/>
      <c r="K130" s="120"/>
      <c r="L130" s="120"/>
      <c r="M130" s="120"/>
      <c r="N130" s="120"/>
      <c r="O130" s="120"/>
      <c r="P130" s="120"/>
      <c r="Q130" s="120"/>
      <c r="R130" s="120"/>
      <c r="S130" s="120"/>
      <c r="T130" s="120"/>
      <c r="U130" s="120"/>
      <c r="V130" s="120"/>
      <c r="W130" s="120"/>
      <c r="X130" s="120"/>
      <c r="Y130" s="120"/>
      <c r="Z130" s="120"/>
    </row>
    <row r="131" spans="1:26" ht="11.25" customHeight="1" x14ac:dyDescent="0.25">
      <c r="A131" s="120"/>
      <c r="B131" s="120"/>
      <c r="C131" s="120"/>
      <c r="D131" s="120"/>
      <c r="E131" s="120"/>
      <c r="F131" s="120"/>
      <c r="G131" s="120"/>
      <c r="H131" s="120"/>
      <c r="I131" s="120"/>
      <c r="J131" s="128"/>
      <c r="K131" s="120"/>
      <c r="L131" s="120"/>
      <c r="M131" s="120"/>
      <c r="N131" s="120"/>
      <c r="O131" s="120"/>
      <c r="P131" s="120"/>
      <c r="Q131" s="120"/>
      <c r="R131" s="120"/>
      <c r="S131" s="120"/>
      <c r="T131" s="120"/>
      <c r="U131" s="120"/>
      <c r="V131" s="120"/>
      <c r="W131" s="120"/>
      <c r="X131" s="120"/>
      <c r="Y131" s="120"/>
      <c r="Z131" s="120"/>
    </row>
    <row r="132" spans="1:26" ht="11.25" customHeight="1" x14ac:dyDescent="0.25">
      <c r="A132" s="120"/>
      <c r="B132" s="120"/>
      <c r="C132" s="120"/>
      <c r="D132" s="120"/>
      <c r="E132" s="120"/>
      <c r="F132" s="120"/>
      <c r="G132" s="120"/>
      <c r="H132" s="120"/>
      <c r="I132" s="120"/>
      <c r="J132" s="128"/>
      <c r="K132" s="120"/>
      <c r="L132" s="120"/>
      <c r="M132" s="120"/>
      <c r="N132" s="120"/>
      <c r="O132" s="120"/>
      <c r="P132" s="120"/>
      <c r="Q132" s="120"/>
      <c r="R132" s="120"/>
      <c r="S132" s="120"/>
      <c r="T132" s="120"/>
      <c r="U132" s="120"/>
      <c r="V132" s="120"/>
      <c r="W132" s="120"/>
      <c r="X132" s="120"/>
      <c r="Y132" s="120"/>
      <c r="Z132" s="120"/>
    </row>
    <row r="133" spans="1:26" ht="11.25" customHeight="1" x14ac:dyDescent="0.25">
      <c r="A133" s="120"/>
      <c r="B133" s="120"/>
      <c r="C133" s="120"/>
      <c r="D133" s="120"/>
      <c r="E133" s="120"/>
      <c r="F133" s="120"/>
      <c r="G133" s="120"/>
      <c r="H133" s="120"/>
      <c r="I133" s="120"/>
      <c r="J133" s="128"/>
      <c r="K133" s="120"/>
      <c r="L133" s="120"/>
      <c r="M133" s="120"/>
      <c r="N133" s="120"/>
      <c r="O133" s="120"/>
      <c r="P133" s="120"/>
      <c r="Q133" s="120"/>
      <c r="R133" s="120"/>
      <c r="S133" s="120"/>
      <c r="T133" s="120"/>
      <c r="U133" s="120"/>
      <c r="V133" s="120"/>
      <c r="W133" s="120"/>
      <c r="X133" s="120"/>
      <c r="Y133" s="120"/>
      <c r="Z133" s="120"/>
    </row>
    <row r="134" spans="1:26" ht="11.25" customHeight="1" x14ac:dyDescent="0.25">
      <c r="A134" s="120"/>
      <c r="B134" s="120"/>
      <c r="C134" s="120"/>
      <c r="D134" s="120"/>
      <c r="E134" s="120"/>
      <c r="F134" s="120"/>
      <c r="G134" s="120"/>
      <c r="H134" s="120"/>
      <c r="I134" s="120"/>
      <c r="J134" s="128"/>
      <c r="K134" s="120"/>
      <c r="L134" s="120"/>
      <c r="M134" s="120"/>
      <c r="N134" s="120"/>
      <c r="O134" s="120"/>
      <c r="P134" s="120"/>
      <c r="Q134" s="120"/>
      <c r="R134" s="120"/>
      <c r="S134" s="120"/>
      <c r="T134" s="120"/>
      <c r="U134" s="120"/>
      <c r="V134" s="120"/>
      <c r="W134" s="120"/>
      <c r="X134" s="120"/>
      <c r="Y134" s="120"/>
      <c r="Z134" s="120"/>
    </row>
    <row r="135" spans="1:26" ht="11.25" customHeight="1" x14ac:dyDescent="0.25">
      <c r="A135" s="120"/>
      <c r="B135" s="120"/>
      <c r="C135" s="120"/>
      <c r="D135" s="120"/>
      <c r="E135" s="120"/>
      <c r="F135" s="120"/>
      <c r="G135" s="120"/>
      <c r="H135" s="120"/>
      <c r="I135" s="120"/>
      <c r="J135" s="128"/>
      <c r="K135" s="120"/>
      <c r="L135" s="120"/>
      <c r="M135" s="120"/>
      <c r="N135" s="120"/>
      <c r="O135" s="120"/>
      <c r="P135" s="120"/>
      <c r="Q135" s="120"/>
      <c r="R135" s="120"/>
      <c r="S135" s="120"/>
      <c r="T135" s="120"/>
      <c r="U135" s="120"/>
      <c r="V135" s="120"/>
      <c r="W135" s="120"/>
      <c r="X135" s="120"/>
      <c r="Y135" s="120"/>
      <c r="Z135" s="120"/>
    </row>
    <row r="136" spans="1:26" ht="11.25" customHeight="1" x14ac:dyDescent="0.25">
      <c r="A136" s="120"/>
      <c r="B136" s="120"/>
      <c r="C136" s="120"/>
      <c r="D136" s="120"/>
      <c r="E136" s="120"/>
      <c r="F136" s="120"/>
      <c r="G136" s="120"/>
      <c r="H136" s="120"/>
      <c r="I136" s="120"/>
      <c r="J136" s="128"/>
      <c r="K136" s="120"/>
      <c r="L136" s="120"/>
      <c r="M136" s="120"/>
      <c r="N136" s="120"/>
      <c r="O136" s="120"/>
      <c r="P136" s="120"/>
      <c r="Q136" s="120"/>
      <c r="R136" s="120"/>
      <c r="S136" s="120"/>
      <c r="T136" s="120"/>
      <c r="U136" s="120"/>
      <c r="V136" s="120"/>
      <c r="W136" s="120"/>
      <c r="X136" s="120"/>
      <c r="Y136" s="120"/>
      <c r="Z136" s="120"/>
    </row>
    <row r="137" spans="1:26" ht="11.25" customHeight="1" x14ac:dyDescent="0.25">
      <c r="A137" s="120"/>
      <c r="B137" s="120"/>
      <c r="C137" s="120"/>
      <c r="D137" s="120"/>
      <c r="E137" s="120"/>
      <c r="F137" s="120"/>
      <c r="G137" s="120"/>
      <c r="H137" s="120"/>
      <c r="I137" s="120"/>
      <c r="J137" s="128"/>
      <c r="K137" s="120"/>
      <c r="L137" s="120"/>
      <c r="M137" s="120"/>
      <c r="N137" s="120"/>
      <c r="O137" s="120"/>
      <c r="P137" s="120"/>
      <c r="Q137" s="120"/>
      <c r="R137" s="120"/>
      <c r="S137" s="120"/>
      <c r="T137" s="120"/>
      <c r="U137" s="120"/>
      <c r="V137" s="120"/>
      <c r="W137" s="120"/>
      <c r="X137" s="120"/>
      <c r="Y137" s="120"/>
      <c r="Z137" s="120"/>
    </row>
    <row r="138" spans="1:26" ht="11.25" customHeight="1" x14ac:dyDescent="0.25">
      <c r="A138" s="120"/>
      <c r="B138" s="120"/>
      <c r="C138" s="120"/>
      <c r="D138" s="120"/>
      <c r="E138" s="120"/>
      <c r="F138" s="120"/>
      <c r="G138" s="120"/>
      <c r="H138" s="120"/>
      <c r="I138" s="120"/>
      <c r="J138" s="128"/>
      <c r="K138" s="120"/>
      <c r="L138" s="120"/>
      <c r="M138" s="120"/>
      <c r="N138" s="120"/>
      <c r="O138" s="120"/>
      <c r="P138" s="120"/>
      <c r="Q138" s="120"/>
      <c r="R138" s="120"/>
      <c r="S138" s="120"/>
      <c r="T138" s="120"/>
      <c r="U138" s="120"/>
      <c r="V138" s="120"/>
      <c r="W138" s="120"/>
      <c r="X138" s="120"/>
      <c r="Y138" s="120"/>
      <c r="Z138" s="120"/>
    </row>
    <row r="139" spans="1:26" ht="11.25" customHeight="1" x14ac:dyDescent="0.25">
      <c r="A139" s="120"/>
      <c r="B139" s="120"/>
      <c r="C139" s="120"/>
      <c r="D139" s="120"/>
      <c r="E139" s="120"/>
      <c r="F139" s="120"/>
      <c r="G139" s="120"/>
      <c r="H139" s="120"/>
      <c r="I139" s="120"/>
      <c r="J139" s="128"/>
      <c r="K139" s="120"/>
      <c r="L139" s="120"/>
      <c r="M139" s="120"/>
      <c r="N139" s="120"/>
      <c r="O139" s="120"/>
      <c r="P139" s="120"/>
      <c r="Q139" s="120"/>
      <c r="R139" s="120"/>
      <c r="S139" s="120"/>
      <c r="T139" s="120"/>
      <c r="U139" s="120"/>
      <c r="V139" s="120"/>
      <c r="W139" s="120"/>
      <c r="X139" s="120"/>
      <c r="Y139" s="120"/>
      <c r="Z139" s="120"/>
    </row>
    <row r="140" spans="1:26" ht="11.25" customHeight="1" x14ac:dyDescent="0.25">
      <c r="A140" s="120"/>
      <c r="B140" s="120"/>
      <c r="C140" s="120"/>
      <c r="D140" s="120"/>
      <c r="E140" s="120"/>
      <c r="F140" s="120"/>
      <c r="G140" s="120"/>
      <c r="H140" s="120"/>
      <c r="I140" s="120"/>
      <c r="J140" s="128"/>
      <c r="K140" s="120"/>
      <c r="L140" s="120"/>
      <c r="M140" s="120"/>
      <c r="N140" s="120"/>
      <c r="O140" s="120"/>
      <c r="P140" s="120"/>
      <c r="Q140" s="120"/>
      <c r="R140" s="120"/>
      <c r="S140" s="120"/>
      <c r="T140" s="120"/>
      <c r="U140" s="120"/>
      <c r="V140" s="120"/>
      <c r="W140" s="120"/>
      <c r="X140" s="120"/>
      <c r="Y140" s="120"/>
      <c r="Z140" s="120"/>
    </row>
    <row r="141" spans="1:26" ht="11.25" customHeight="1" x14ac:dyDescent="0.25">
      <c r="A141" s="120"/>
      <c r="B141" s="120"/>
      <c r="C141" s="120"/>
      <c r="D141" s="120"/>
      <c r="E141" s="120"/>
      <c r="F141" s="120"/>
      <c r="G141" s="120"/>
      <c r="H141" s="120"/>
      <c r="I141" s="120"/>
      <c r="J141" s="128"/>
      <c r="K141" s="120"/>
      <c r="L141" s="120"/>
      <c r="M141" s="120"/>
      <c r="N141" s="120"/>
      <c r="O141" s="120"/>
      <c r="P141" s="120"/>
      <c r="Q141" s="120"/>
      <c r="R141" s="120"/>
      <c r="S141" s="120"/>
      <c r="T141" s="120"/>
      <c r="U141" s="120"/>
      <c r="V141" s="120"/>
      <c r="W141" s="120"/>
      <c r="X141" s="120"/>
      <c r="Y141" s="120"/>
      <c r="Z141" s="120"/>
    </row>
    <row r="142" spans="1:26" ht="11.25" customHeight="1" x14ac:dyDescent="0.25">
      <c r="A142" s="120"/>
      <c r="B142" s="120"/>
      <c r="C142" s="120"/>
      <c r="D142" s="120"/>
      <c r="E142" s="120"/>
      <c r="F142" s="120"/>
      <c r="G142" s="120"/>
      <c r="H142" s="120"/>
      <c r="I142" s="120"/>
      <c r="J142" s="128"/>
      <c r="K142" s="120"/>
      <c r="L142" s="120"/>
      <c r="M142" s="120"/>
      <c r="N142" s="120"/>
      <c r="O142" s="120"/>
      <c r="P142" s="120"/>
      <c r="Q142" s="120"/>
      <c r="R142" s="120"/>
      <c r="S142" s="120"/>
      <c r="T142" s="120"/>
      <c r="U142" s="120"/>
      <c r="V142" s="120"/>
      <c r="W142" s="120"/>
      <c r="X142" s="120"/>
      <c r="Y142" s="120"/>
      <c r="Z142" s="120"/>
    </row>
    <row r="143" spans="1:26" ht="11.25" customHeight="1" x14ac:dyDescent="0.25">
      <c r="A143" s="120"/>
      <c r="B143" s="120"/>
      <c r="C143" s="120"/>
      <c r="D143" s="120"/>
      <c r="E143" s="120"/>
      <c r="F143" s="120"/>
      <c r="G143" s="120"/>
      <c r="H143" s="120"/>
      <c r="I143" s="120"/>
      <c r="J143" s="128"/>
      <c r="K143" s="120"/>
      <c r="L143" s="120"/>
      <c r="M143" s="120"/>
      <c r="N143" s="120"/>
      <c r="O143" s="120"/>
      <c r="P143" s="120"/>
      <c r="Q143" s="120"/>
      <c r="R143" s="120"/>
      <c r="S143" s="120"/>
      <c r="T143" s="120"/>
      <c r="U143" s="120"/>
      <c r="V143" s="120"/>
      <c r="W143" s="120"/>
      <c r="X143" s="120"/>
      <c r="Y143" s="120"/>
      <c r="Z143" s="120"/>
    </row>
    <row r="144" spans="1:26" ht="11.25" customHeight="1" x14ac:dyDescent="0.25">
      <c r="A144" s="120"/>
      <c r="B144" s="120"/>
      <c r="C144" s="120"/>
      <c r="D144" s="120"/>
      <c r="E144" s="120"/>
      <c r="F144" s="120"/>
      <c r="G144" s="120"/>
      <c r="H144" s="120"/>
      <c r="I144" s="120"/>
      <c r="J144" s="128"/>
      <c r="K144" s="120"/>
      <c r="L144" s="120"/>
      <c r="M144" s="120"/>
      <c r="N144" s="120"/>
      <c r="O144" s="120"/>
      <c r="P144" s="120"/>
      <c r="Q144" s="120"/>
      <c r="R144" s="120"/>
      <c r="S144" s="120"/>
      <c r="T144" s="120"/>
      <c r="U144" s="120"/>
      <c r="V144" s="120"/>
      <c r="W144" s="120"/>
      <c r="X144" s="120"/>
      <c r="Y144" s="120"/>
      <c r="Z144" s="120"/>
    </row>
    <row r="145" spans="1:26" ht="11.25" customHeight="1" x14ac:dyDescent="0.25">
      <c r="A145" s="120"/>
      <c r="B145" s="120"/>
      <c r="C145" s="120"/>
      <c r="D145" s="120"/>
      <c r="E145" s="120"/>
      <c r="F145" s="120"/>
      <c r="G145" s="120"/>
      <c r="H145" s="120"/>
      <c r="I145" s="120"/>
      <c r="J145" s="128"/>
      <c r="K145" s="120"/>
      <c r="L145" s="120"/>
      <c r="M145" s="120"/>
      <c r="N145" s="120"/>
      <c r="O145" s="120"/>
      <c r="P145" s="120"/>
      <c r="Q145" s="120"/>
      <c r="R145" s="120"/>
      <c r="S145" s="120"/>
      <c r="T145" s="120"/>
      <c r="U145" s="120"/>
      <c r="V145" s="120"/>
      <c r="W145" s="120"/>
      <c r="X145" s="120"/>
      <c r="Y145" s="120"/>
      <c r="Z145" s="120"/>
    </row>
    <row r="146" spans="1:26" ht="11.25" customHeight="1" x14ac:dyDescent="0.25">
      <c r="A146" s="120"/>
      <c r="B146" s="120"/>
      <c r="C146" s="120"/>
      <c r="D146" s="120"/>
      <c r="E146" s="120"/>
      <c r="F146" s="120"/>
      <c r="G146" s="120"/>
      <c r="H146" s="120"/>
      <c r="I146" s="120"/>
      <c r="J146" s="128"/>
      <c r="K146" s="120"/>
      <c r="L146" s="120"/>
      <c r="M146" s="120"/>
      <c r="N146" s="120"/>
      <c r="O146" s="120"/>
      <c r="P146" s="120"/>
      <c r="Q146" s="120"/>
      <c r="R146" s="120"/>
      <c r="S146" s="120"/>
      <c r="T146" s="120"/>
      <c r="U146" s="120"/>
      <c r="V146" s="120"/>
      <c r="W146" s="120"/>
      <c r="X146" s="120"/>
      <c r="Y146" s="120"/>
      <c r="Z146" s="120"/>
    </row>
    <row r="147" spans="1:26" ht="11.25" customHeight="1" x14ac:dyDescent="0.25">
      <c r="A147" s="120"/>
      <c r="B147" s="120"/>
      <c r="C147" s="120"/>
      <c r="D147" s="120"/>
      <c r="E147" s="120"/>
      <c r="F147" s="120"/>
      <c r="G147" s="120"/>
      <c r="H147" s="120"/>
      <c r="I147" s="120"/>
      <c r="J147" s="128"/>
      <c r="K147" s="120"/>
      <c r="L147" s="120"/>
      <c r="M147" s="120"/>
      <c r="N147" s="120"/>
      <c r="O147" s="120"/>
      <c r="P147" s="120"/>
      <c r="Q147" s="120"/>
      <c r="R147" s="120"/>
      <c r="S147" s="120"/>
      <c r="T147" s="120"/>
      <c r="U147" s="120"/>
      <c r="V147" s="120"/>
      <c r="W147" s="120"/>
      <c r="X147" s="120"/>
      <c r="Y147" s="120"/>
      <c r="Z147" s="120"/>
    </row>
    <row r="148" spans="1:26" ht="11.25" customHeight="1" x14ac:dyDescent="0.25">
      <c r="A148" s="120"/>
      <c r="B148" s="120"/>
      <c r="C148" s="120"/>
      <c r="D148" s="120"/>
      <c r="E148" s="120"/>
      <c r="F148" s="120"/>
      <c r="G148" s="120"/>
      <c r="H148" s="120"/>
      <c r="I148" s="120"/>
      <c r="J148" s="128"/>
      <c r="K148" s="120"/>
      <c r="L148" s="120"/>
      <c r="M148" s="120"/>
      <c r="N148" s="120"/>
      <c r="O148" s="120"/>
      <c r="P148" s="120"/>
      <c r="Q148" s="120"/>
      <c r="R148" s="120"/>
      <c r="S148" s="120"/>
      <c r="T148" s="120"/>
      <c r="U148" s="120"/>
      <c r="V148" s="120"/>
      <c r="W148" s="120"/>
      <c r="X148" s="120"/>
      <c r="Y148" s="120"/>
      <c r="Z148" s="120"/>
    </row>
    <row r="149" spans="1:26" ht="11.25" customHeight="1" x14ac:dyDescent="0.25">
      <c r="A149" s="120"/>
      <c r="B149" s="120"/>
      <c r="C149" s="120"/>
      <c r="D149" s="120"/>
      <c r="E149" s="120"/>
      <c r="F149" s="120"/>
      <c r="G149" s="120"/>
      <c r="H149" s="120"/>
      <c r="I149" s="120"/>
      <c r="J149" s="128"/>
      <c r="K149" s="120"/>
      <c r="L149" s="120"/>
      <c r="M149" s="120"/>
      <c r="N149" s="120"/>
      <c r="O149" s="120"/>
      <c r="P149" s="120"/>
      <c r="Q149" s="120"/>
      <c r="R149" s="120"/>
      <c r="S149" s="120"/>
      <c r="T149" s="120"/>
      <c r="U149" s="120"/>
      <c r="V149" s="120"/>
      <c r="W149" s="120"/>
      <c r="X149" s="120"/>
      <c r="Y149" s="120"/>
      <c r="Z149" s="120"/>
    </row>
    <row r="150" spans="1:26" ht="11.25" customHeight="1" x14ac:dyDescent="0.25">
      <c r="A150" s="120"/>
      <c r="B150" s="120"/>
      <c r="C150" s="120"/>
      <c r="D150" s="120"/>
      <c r="E150" s="120"/>
      <c r="F150" s="120"/>
      <c r="G150" s="120"/>
      <c r="H150" s="120"/>
      <c r="I150" s="120"/>
      <c r="J150" s="128"/>
      <c r="K150" s="120"/>
      <c r="L150" s="120"/>
      <c r="M150" s="120"/>
      <c r="N150" s="120"/>
      <c r="O150" s="120"/>
      <c r="P150" s="120"/>
      <c r="Q150" s="120"/>
      <c r="R150" s="120"/>
      <c r="S150" s="120"/>
      <c r="T150" s="120"/>
      <c r="U150" s="120"/>
      <c r="V150" s="120"/>
      <c r="W150" s="120"/>
      <c r="X150" s="120"/>
      <c r="Y150" s="120"/>
      <c r="Z150" s="120"/>
    </row>
    <row r="151" spans="1:26" ht="11.25" customHeight="1" x14ac:dyDescent="0.25">
      <c r="A151" s="120"/>
      <c r="B151" s="120"/>
      <c r="C151" s="120"/>
      <c r="D151" s="120"/>
      <c r="E151" s="120"/>
      <c r="F151" s="120"/>
      <c r="G151" s="120"/>
      <c r="H151" s="120"/>
      <c r="I151" s="120"/>
      <c r="J151" s="128"/>
      <c r="K151" s="120"/>
      <c r="L151" s="120"/>
      <c r="M151" s="120"/>
      <c r="N151" s="120"/>
      <c r="O151" s="120"/>
      <c r="P151" s="120"/>
      <c r="Q151" s="120"/>
      <c r="R151" s="120"/>
      <c r="S151" s="120"/>
      <c r="T151" s="120"/>
      <c r="U151" s="120"/>
      <c r="V151" s="120"/>
      <c r="W151" s="120"/>
      <c r="X151" s="120"/>
      <c r="Y151" s="120"/>
      <c r="Z151" s="120"/>
    </row>
    <row r="152" spans="1:26" ht="11.25" customHeight="1" x14ac:dyDescent="0.25">
      <c r="A152" s="120"/>
      <c r="B152" s="120"/>
      <c r="C152" s="120"/>
      <c r="D152" s="120"/>
      <c r="E152" s="120"/>
      <c r="F152" s="120"/>
      <c r="G152" s="120"/>
      <c r="H152" s="120"/>
      <c r="I152" s="120"/>
      <c r="J152" s="128"/>
      <c r="K152" s="120"/>
      <c r="L152" s="120"/>
      <c r="M152" s="120"/>
      <c r="N152" s="120"/>
      <c r="O152" s="120"/>
      <c r="P152" s="120"/>
      <c r="Q152" s="120"/>
      <c r="R152" s="120"/>
      <c r="S152" s="120"/>
      <c r="T152" s="120"/>
      <c r="U152" s="120"/>
      <c r="V152" s="120"/>
      <c r="W152" s="120"/>
      <c r="X152" s="120"/>
      <c r="Y152" s="120"/>
      <c r="Z152" s="120"/>
    </row>
    <row r="153" spans="1:26" ht="11.25" customHeight="1" x14ac:dyDescent="0.25">
      <c r="A153" s="120"/>
      <c r="B153" s="120"/>
      <c r="C153" s="120"/>
      <c r="D153" s="120"/>
      <c r="E153" s="120"/>
      <c r="F153" s="120"/>
      <c r="G153" s="120"/>
      <c r="H153" s="120"/>
      <c r="I153" s="120"/>
      <c r="J153" s="128"/>
      <c r="K153" s="120"/>
      <c r="L153" s="120"/>
      <c r="M153" s="120"/>
      <c r="N153" s="120"/>
      <c r="O153" s="120"/>
      <c r="P153" s="120"/>
      <c r="Q153" s="120"/>
      <c r="R153" s="120"/>
      <c r="S153" s="120"/>
      <c r="T153" s="120"/>
      <c r="U153" s="120"/>
      <c r="V153" s="120"/>
      <c r="W153" s="120"/>
      <c r="X153" s="120"/>
      <c r="Y153" s="120"/>
      <c r="Z153" s="120"/>
    </row>
    <row r="154" spans="1:26" ht="11.25" customHeight="1" x14ac:dyDescent="0.25">
      <c r="A154" s="120"/>
      <c r="B154" s="120"/>
      <c r="C154" s="120"/>
      <c r="D154" s="120"/>
      <c r="E154" s="120"/>
      <c r="F154" s="120"/>
      <c r="G154" s="120"/>
      <c r="H154" s="120"/>
      <c r="I154" s="120"/>
      <c r="J154" s="128"/>
      <c r="K154" s="120"/>
      <c r="L154" s="120"/>
      <c r="M154" s="120"/>
      <c r="N154" s="120"/>
      <c r="O154" s="120"/>
      <c r="P154" s="120"/>
      <c r="Q154" s="120"/>
      <c r="R154" s="120"/>
      <c r="S154" s="120"/>
      <c r="T154" s="120"/>
      <c r="U154" s="120"/>
      <c r="V154" s="120"/>
      <c r="W154" s="120"/>
      <c r="X154" s="120"/>
      <c r="Y154" s="120"/>
      <c r="Z154" s="120"/>
    </row>
    <row r="155" spans="1:26" ht="11.25" customHeight="1" x14ac:dyDescent="0.25">
      <c r="A155" s="120"/>
      <c r="B155" s="120"/>
      <c r="C155" s="120"/>
      <c r="D155" s="120"/>
      <c r="E155" s="120"/>
      <c r="F155" s="120"/>
      <c r="G155" s="120"/>
      <c r="H155" s="120"/>
      <c r="I155" s="120"/>
      <c r="J155" s="128"/>
      <c r="K155" s="120"/>
      <c r="L155" s="120"/>
      <c r="M155" s="120"/>
      <c r="N155" s="120"/>
      <c r="O155" s="120"/>
      <c r="P155" s="120"/>
      <c r="Q155" s="120"/>
      <c r="R155" s="120"/>
      <c r="S155" s="120"/>
      <c r="T155" s="120"/>
      <c r="U155" s="120"/>
      <c r="V155" s="120"/>
      <c r="W155" s="120"/>
      <c r="X155" s="120"/>
      <c r="Y155" s="120"/>
      <c r="Z155" s="120"/>
    </row>
    <row r="156" spans="1:26" ht="11.25" customHeight="1" x14ac:dyDescent="0.25">
      <c r="A156" s="120"/>
      <c r="B156" s="120"/>
      <c r="C156" s="120"/>
      <c r="D156" s="120"/>
      <c r="E156" s="120"/>
      <c r="F156" s="120"/>
      <c r="G156" s="120"/>
      <c r="H156" s="120"/>
      <c r="I156" s="120"/>
      <c r="J156" s="128"/>
      <c r="K156" s="120"/>
      <c r="L156" s="120"/>
      <c r="M156" s="120"/>
      <c r="N156" s="120"/>
      <c r="O156" s="120"/>
      <c r="P156" s="120"/>
      <c r="Q156" s="120"/>
      <c r="R156" s="120"/>
      <c r="S156" s="120"/>
      <c r="T156" s="120"/>
      <c r="U156" s="120"/>
      <c r="V156" s="120"/>
      <c r="W156" s="120"/>
      <c r="X156" s="120"/>
      <c r="Y156" s="120"/>
      <c r="Z156" s="120"/>
    </row>
    <row r="157" spans="1:26" ht="11.25" customHeight="1" x14ac:dyDescent="0.25">
      <c r="A157" s="120"/>
      <c r="B157" s="120"/>
      <c r="C157" s="120"/>
      <c r="D157" s="120"/>
      <c r="E157" s="120"/>
      <c r="F157" s="120"/>
      <c r="G157" s="120"/>
      <c r="H157" s="120"/>
      <c r="I157" s="120"/>
      <c r="J157" s="128"/>
      <c r="K157" s="120"/>
      <c r="L157" s="120"/>
      <c r="M157" s="120"/>
      <c r="N157" s="120"/>
      <c r="O157" s="120"/>
      <c r="P157" s="120"/>
      <c r="Q157" s="120"/>
      <c r="R157" s="120"/>
      <c r="S157" s="120"/>
      <c r="T157" s="120"/>
      <c r="U157" s="120"/>
      <c r="V157" s="120"/>
      <c r="W157" s="120"/>
      <c r="X157" s="120"/>
      <c r="Y157" s="120"/>
      <c r="Z157" s="120"/>
    </row>
    <row r="158" spans="1:26" ht="11.25" customHeight="1" x14ac:dyDescent="0.25">
      <c r="A158" s="120"/>
      <c r="B158" s="120"/>
      <c r="C158" s="120"/>
      <c r="D158" s="120"/>
      <c r="E158" s="120"/>
      <c r="F158" s="120"/>
      <c r="G158" s="120"/>
      <c r="H158" s="120"/>
      <c r="I158" s="120"/>
      <c r="J158" s="128"/>
      <c r="K158" s="120"/>
      <c r="L158" s="120"/>
      <c r="M158" s="120"/>
      <c r="N158" s="120"/>
      <c r="O158" s="120"/>
      <c r="P158" s="120"/>
      <c r="Q158" s="120"/>
      <c r="R158" s="120"/>
      <c r="S158" s="120"/>
      <c r="T158" s="120"/>
      <c r="U158" s="120"/>
      <c r="V158" s="120"/>
      <c r="W158" s="120"/>
      <c r="X158" s="120"/>
      <c r="Y158" s="120"/>
      <c r="Z158" s="120"/>
    </row>
    <row r="159" spans="1:26" ht="11.25" customHeight="1" x14ac:dyDescent="0.25">
      <c r="A159" s="120"/>
      <c r="B159" s="120"/>
      <c r="C159" s="120"/>
      <c r="D159" s="120"/>
      <c r="E159" s="120"/>
      <c r="F159" s="120"/>
      <c r="G159" s="120"/>
      <c r="H159" s="120"/>
      <c r="I159" s="120"/>
      <c r="J159" s="128"/>
      <c r="K159" s="120"/>
      <c r="L159" s="120"/>
      <c r="M159" s="120"/>
      <c r="N159" s="120"/>
      <c r="O159" s="120"/>
      <c r="P159" s="120"/>
      <c r="Q159" s="120"/>
      <c r="R159" s="120"/>
      <c r="S159" s="120"/>
      <c r="T159" s="120"/>
      <c r="U159" s="120"/>
      <c r="V159" s="120"/>
      <c r="W159" s="120"/>
      <c r="X159" s="120"/>
      <c r="Y159" s="120"/>
      <c r="Z159" s="120"/>
    </row>
    <row r="160" spans="1:26" ht="11.25" customHeight="1" x14ac:dyDescent="0.25">
      <c r="A160" s="120"/>
      <c r="B160" s="120"/>
      <c r="C160" s="120"/>
      <c r="D160" s="120"/>
      <c r="E160" s="120"/>
      <c r="F160" s="120"/>
      <c r="G160" s="120"/>
      <c r="H160" s="120"/>
      <c r="I160" s="120"/>
      <c r="J160" s="128"/>
      <c r="K160" s="120"/>
      <c r="L160" s="120"/>
      <c r="M160" s="120"/>
      <c r="N160" s="120"/>
      <c r="O160" s="120"/>
      <c r="P160" s="120"/>
      <c r="Q160" s="120"/>
      <c r="R160" s="120"/>
      <c r="S160" s="120"/>
      <c r="T160" s="120"/>
      <c r="U160" s="120"/>
      <c r="V160" s="120"/>
      <c r="W160" s="120"/>
      <c r="X160" s="120"/>
      <c r="Y160" s="120"/>
      <c r="Z160" s="120"/>
    </row>
    <row r="161" spans="1:26" ht="11.25" customHeight="1" x14ac:dyDescent="0.25">
      <c r="A161" s="120"/>
      <c r="B161" s="120"/>
      <c r="C161" s="120"/>
      <c r="D161" s="120"/>
      <c r="E161" s="120"/>
      <c r="F161" s="120"/>
      <c r="G161" s="120"/>
      <c r="H161" s="120"/>
      <c r="I161" s="120"/>
      <c r="J161" s="128"/>
      <c r="K161" s="120"/>
      <c r="L161" s="120"/>
      <c r="M161" s="120"/>
      <c r="N161" s="120"/>
      <c r="O161" s="120"/>
      <c r="P161" s="120"/>
      <c r="Q161" s="120"/>
      <c r="R161" s="120"/>
      <c r="S161" s="120"/>
      <c r="T161" s="120"/>
      <c r="U161" s="120"/>
      <c r="V161" s="120"/>
      <c r="W161" s="120"/>
      <c r="X161" s="120"/>
      <c r="Y161" s="120"/>
      <c r="Z161" s="120"/>
    </row>
    <row r="162" spans="1:26" ht="11.25" customHeight="1" x14ac:dyDescent="0.25">
      <c r="A162" s="120"/>
      <c r="B162" s="120"/>
      <c r="C162" s="120"/>
      <c r="D162" s="120"/>
      <c r="E162" s="120"/>
      <c r="F162" s="120"/>
      <c r="G162" s="120"/>
      <c r="H162" s="120"/>
      <c r="I162" s="120"/>
      <c r="J162" s="128"/>
      <c r="K162" s="120"/>
      <c r="L162" s="120"/>
      <c r="M162" s="120"/>
      <c r="N162" s="120"/>
      <c r="O162" s="120"/>
      <c r="P162" s="120"/>
      <c r="Q162" s="120"/>
      <c r="R162" s="120"/>
      <c r="S162" s="120"/>
      <c r="T162" s="120"/>
      <c r="U162" s="120"/>
      <c r="V162" s="120"/>
      <c r="W162" s="120"/>
      <c r="X162" s="120"/>
      <c r="Y162" s="120"/>
      <c r="Z162" s="120"/>
    </row>
    <row r="163" spans="1:26" ht="11.25" customHeight="1" x14ac:dyDescent="0.25">
      <c r="A163" s="120"/>
      <c r="B163" s="120"/>
      <c r="C163" s="120"/>
      <c r="D163" s="120"/>
      <c r="E163" s="120"/>
      <c r="F163" s="120"/>
      <c r="G163" s="120"/>
      <c r="H163" s="120"/>
      <c r="I163" s="120"/>
      <c r="J163" s="128"/>
      <c r="K163" s="120"/>
      <c r="L163" s="120"/>
      <c r="M163" s="120"/>
      <c r="N163" s="120"/>
      <c r="O163" s="120"/>
      <c r="P163" s="120"/>
      <c r="Q163" s="120"/>
      <c r="R163" s="120"/>
      <c r="S163" s="120"/>
      <c r="T163" s="120"/>
      <c r="U163" s="120"/>
      <c r="V163" s="120"/>
      <c r="W163" s="120"/>
      <c r="X163" s="120"/>
      <c r="Y163" s="120"/>
      <c r="Z163" s="120"/>
    </row>
    <row r="164" spans="1:26" ht="11.25" customHeight="1" x14ac:dyDescent="0.25">
      <c r="A164" s="120"/>
      <c r="B164" s="120"/>
      <c r="C164" s="120"/>
      <c r="D164" s="120"/>
      <c r="E164" s="120"/>
      <c r="F164" s="120"/>
      <c r="G164" s="120"/>
      <c r="H164" s="120"/>
      <c r="I164" s="120"/>
      <c r="J164" s="128"/>
      <c r="K164" s="120"/>
      <c r="L164" s="120"/>
      <c r="M164" s="120"/>
      <c r="N164" s="120"/>
      <c r="O164" s="120"/>
      <c r="P164" s="120"/>
      <c r="Q164" s="120"/>
      <c r="R164" s="120"/>
      <c r="S164" s="120"/>
      <c r="T164" s="120"/>
      <c r="U164" s="120"/>
      <c r="V164" s="120"/>
      <c r="W164" s="120"/>
      <c r="X164" s="120"/>
      <c r="Y164" s="120"/>
      <c r="Z164" s="120"/>
    </row>
    <row r="165" spans="1:26" ht="11.25" customHeight="1" x14ac:dyDescent="0.25">
      <c r="A165" s="120"/>
      <c r="B165" s="120"/>
      <c r="C165" s="120"/>
      <c r="D165" s="120"/>
      <c r="E165" s="120"/>
      <c r="F165" s="120"/>
      <c r="G165" s="120"/>
      <c r="H165" s="120"/>
      <c r="I165" s="120"/>
      <c r="J165" s="128"/>
      <c r="K165" s="120"/>
      <c r="L165" s="120"/>
      <c r="M165" s="120"/>
      <c r="N165" s="120"/>
      <c r="O165" s="120"/>
      <c r="P165" s="120"/>
      <c r="Q165" s="120"/>
      <c r="R165" s="120"/>
      <c r="S165" s="120"/>
      <c r="T165" s="120"/>
      <c r="U165" s="120"/>
      <c r="V165" s="120"/>
      <c r="W165" s="120"/>
      <c r="X165" s="120"/>
      <c r="Y165" s="120"/>
      <c r="Z165" s="120"/>
    </row>
    <row r="166" spans="1:26" ht="11.25" customHeight="1" x14ac:dyDescent="0.25">
      <c r="A166" s="120"/>
      <c r="B166" s="120"/>
      <c r="C166" s="120"/>
      <c r="D166" s="120"/>
      <c r="E166" s="120"/>
      <c r="F166" s="120"/>
      <c r="G166" s="120"/>
      <c r="H166" s="120"/>
      <c r="I166" s="120"/>
      <c r="J166" s="128"/>
      <c r="K166" s="120"/>
      <c r="L166" s="120"/>
      <c r="M166" s="120"/>
      <c r="N166" s="120"/>
      <c r="O166" s="120"/>
      <c r="P166" s="120"/>
      <c r="Q166" s="120"/>
      <c r="R166" s="120"/>
      <c r="S166" s="120"/>
      <c r="T166" s="120"/>
      <c r="U166" s="120"/>
      <c r="V166" s="120"/>
      <c r="W166" s="120"/>
      <c r="X166" s="120"/>
      <c r="Y166" s="120"/>
      <c r="Z166" s="120"/>
    </row>
    <row r="167" spans="1:26" ht="11.25" customHeight="1" x14ac:dyDescent="0.25">
      <c r="A167" s="120"/>
      <c r="B167" s="120"/>
      <c r="C167" s="120"/>
      <c r="D167" s="120"/>
      <c r="E167" s="120"/>
      <c r="F167" s="120"/>
      <c r="G167" s="120"/>
      <c r="H167" s="120"/>
      <c r="I167" s="120"/>
      <c r="J167" s="128"/>
      <c r="K167" s="120"/>
      <c r="L167" s="120"/>
      <c r="M167" s="120"/>
      <c r="N167" s="120"/>
      <c r="O167" s="120"/>
      <c r="P167" s="120"/>
      <c r="Q167" s="120"/>
      <c r="R167" s="120"/>
      <c r="S167" s="120"/>
      <c r="T167" s="120"/>
      <c r="U167" s="120"/>
      <c r="V167" s="120"/>
      <c r="W167" s="120"/>
      <c r="X167" s="120"/>
      <c r="Y167" s="120"/>
      <c r="Z167" s="120"/>
    </row>
    <row r="168" spans="1:26" ht="11.25" customHeight="1" x14ac:dyDescent="0.25">
      <c r="A168" s="120"/>
      <c r="B168" s="120"/>
      <c r="C168" s="120"/>
      <c r="D168" s="120"/>
      <c r="E168" s="120"/>
      <c r="F168" s="120"/>
      <c r="G168" s="120"/>
      <c r="H168" s="120"/>
      <c r="I168" s="120"/>
      <c r="J168" s="128"/>
      <c r="K168" s="120"/>
      <c r="L168" s="120"/>
      <c r="M168" s="120"/>
      <c r="N168" s="120"/>
      <c r="O168" s="120"/>
      <c r="P168" s="120"/>
      <c r="Q168" s="120"/>
      <c r="R168" s="120"/>
      <c r="S168" s="120"/>
      <c r="T168" s="120"/>
      <c r="U168" s="120"/>
      <c r="V168" s="120"/>
      <c r="W168" s="120"/>
      <c r="X168" s="120"/>
      <c r="Y168" s="120"/>
      <c r="Z168" s="120"/>
    </row>
    <row r="169" spans="1:26" ht="11.25" customHeight="1" x14ac:dyDescent="0.25">
      <c r="A169" s="120"/>
      <c r="B169" s="120"/>
      <c r="C169" s="120"/>
      <c r="D169" s="120"/>
      <c r="E169" s="120"/>
      <c r="F169" s="120"/>
      <c r="G169" s="120"/>
      <c r="H169" s="120"/>
      <c r="I169" s="120"/>
      <c r="J169" s="128"/>
      <c r="K169" s="120"/>
      <c r="L169" s="120"/>
      <c r="M169" s="120"/>
      <c r="N169" s="120"/>
      <c r="O169" s="120"/>
      <c r="P169" s="120"/>
      <c r="Q169" s="120"/>
      <c r="R169" s="120"/>
      <c r="S169" s="120"/>
      <c r="T169" s="120"/>
      <c r="U169" s="120"/>
      <c r="V169" s="120"/>
      <c r="W169" s="120"/>
      <c r="X169" s="120"/>
      <c r="Y169" s="120"/>
      <c r="Z169" s="120"/>
    </row>
    <row r="170" spans="1:26" ht="11.25" customHeight="1" x14ac:dyDescent="0.25">
      <c r="A170" s="120"/>
      <c r="B170" s="120"/>
      <c r="C170" s="120"/>
      <c r="D170" s="120"/>
      <c r="E170" s="120"/>
      <c r="F170" s="120"/>
      <c r="G170" s="120"/>
      <c r="H170" s="120"/>
      <c r="I170" s="120"/>
      <c r="J170" s="128"/>
      <c r="K170" s="120"/>
      <c r="L170" s="120"/>
      <c r="M170" s="120"/>
      <c r="N170" s="120"/>
      <c r="O170" s="120"/>
      <c r="P170" s="120"/>
      <c r="Q170" s="120"/>
      <c r="R170" s="120"/>
      <c r="S170" s="120"/>
      <c r="T170" s="120"/>
      <c r="U170" s="120"/>
      <c r="V170" s="120"/>
      <c r="W170" s="120"/>
      <c r="X170" s="120"/>
      <c r="Y170" s="120"/>
      <c r="Z170" s="120"/>
    </row>
    <row r="171" spans="1:26" ht="11.25" customHeight="1" x14ac:dyDescent="0.25">
      <c r="A171" s="120"/>
      <c r="B171" s="120"/>
      <c r="C171" s="120"/>
      <c r="D171" s="120"/>
      <c r="E171" s="120"/>
      <c r="F171" s="120"/>
      <c r="G171" s="120"/>
      <c r="H171" s="120"/>
      <c r="I171" s="120"/>
      <c r="J171" s="128"/>
      <c r="K171" s="120"/>
      <c r="L171" s="120"/>
      <c r="M171" s="120"/>
      <c r="N171" s="120"/>
      <c r="O171" s="120"/>
      <c r="P171" s="120"/>
      <c r="Q171" s="120"/>
      <c r="R171" s="120"/>
      <c r="S171" s="120"/>
      <c r="T171" s="120"/>
      <c r="U171" s="120"/>
      <c r="V171" s="120"/>
      <c r="W171" s="120"/>
      <c r="X171" s="120"/>
      <c r="Y171" s="120"/>
      <c r="Z171" s="120"/>
    </row>
    <row r="172" spans="1:26" ht="11.25" customHeight="1" x14ac:dyDescent="0.25">
      <c r="A172" s="120"/>
      <c r="B172" s="120"/>
      <c r="C172" s="120"/>
      <c r="D172" s="120"/>
      <c r="E172" s="120"/>
      <c r="F172" s="120"/>
      <c r="G172" s="120"/>
      <c r="H172" s="120"/>
      <c r="I172" s="120"/>
      <c r="J172" s="128"/>
      <c r="K172" s="120"/>
      <c r="L172" s="120"/>
      <c r="M172" s="120"/>
      <c r="N172" s="120"/>
      <c r="O172" s="120"/>
      <c r="P172" s="120"/>
      <c r="Q172" s="120"/>
      <c r="R172" s="120"/>
      <c r="S172" s="120"/>
      <c r="T172" s="120"/>
      <c r="U172" s="120"/>
      <c r="V172" s="120"/>
      <c r="W172" s="120"/>
      <c r="X172" s="120"/>
      <c r="Y172" s="120"/>
      <c r="Z172" s="120"/>
    </row>
    <row r="173" spans="1:26" ht="11.25" customHeight="1" x14ac:dyDescent="0.25">
      <c r="A173" s="120"/>
      <c r="B173" s="120"/>
      <c r="C173" s="120"/>
      <c r="D173" s="120"/>
      <c r="E173" s="120"/>
      <c r="F173" s="120"/>
      <c r="G173" s="120"/>
      <c r="H173" s="120"/>
      <c r="I173" s="120"/>
      <c r="J173" s="128"/>
      <c r="K173" s="120"/>
      <c r="L173" s="120"/>
      <c r="M173" s="120"/>
      <c r="N173" s="120"/>
      <c r="O173" s="120"/>
      <c r="P173" s="120"/>
      <c r="Q173" s="120"/>
      <c r="R173" s="120"/>
      <c r="S173" s="120"/>
      <c r="T173" s="120"/>
      <c r="U173" s="120"/>
      <c r="V173" s="120"/>
      <c r="W173" s="120"/>
      <c r="X173" s="120"/>
      <c r="Y173" s="120"/>
      <c r="Z173" s="120"/>
    </row>
    <row r="174" spans="1:26" ht="11.25" customHeight="1" x14ac:dyDescent="0.25">
      <c r="A174" s="120"/>
      <c r="B174" s="120"/>
      <c r="C174" s="120"/>
      <c r="D174" s="120"/>
      <c r="E174" s="120"/>
      <c r="F174" s="120"/>
      <c r="G174" s="120"/>
      <c r="H174" s="120"/>
      <c r="I174" s="120"/>
      <c r="J174" s="128"/>
      <c r="K174" s="120"/>
      <c r="L174" s="120"/>
      <c r="M174" s="120"/>
      <c r="N174" s="120"/>
      <c r="O174" s="120"/>
      <c r="P174" s="120"/>
      <c r="Q174" s="120"/>
      <c r="R174" s="120"/>
      <c r="S174" s="120"/>
      <c r="T174" s="120"/>
      <c r="U174" s="120"/>
      <c r="V174" s="120"/>
      <c r="W174" s="120"/>
      <c r="X174" s="120"/>
      <c r="Y174" s="120"/>
      <c r="Z174" s="120"/>
    </row>
    <row r="175" spans="1:26" ht="11.25" customHeight="1" x14ac:dyDescent="0.25">
      <c r="A175" s="120"/>
      <c r="B175" s="120"/>
      <c r="C175" s="120"/>
      <c r="D175" s="120"/>
      <c r="E175" s="120"/>
      <c r="F175" s="120"/>
      <c r="G175" s="120"/>
      <c r="H175" s="120"/>
      <c r="I175" s="120"/>
      <c r="J175" s="128"/>
      <c r="K175" s="120"/>
      <c r="L175" s="120"/>
      <c r="M175" s="120"/>
      <c r="N175" s="120"/>
      <c r="O175" s="120"/>
      <c r="P175" s="120"/>
      <c r="Q175" s="120"/>
      <c r="R175" s="120"/>
      <c r="S175" s="120"/>
      <c r="T175" s="120"/>
      <c r="U175" s="120"/>
      <c r="V175" s="120"/>
      <c r="W175" s="120"/>
      <c r="X175" s="120"/>
      <c r="Y175" s="120"/>
      <c r="Z175" s="120"/>
    </row>
    <row r="176" spans="1:26" ht="11.25" customHeight="1" x14ac:dyDescent="0.25">
      <c r="A176" s="120"/>
      <c r="B176" s="120"/>
      <c r="C176" s="120"/>
      <c r="D176" s="120"/>
      <c r="E176" s="120"/>
      <c r="F176" s="120"/>
      <c r="G176" s="120"/>
      <c r="H176" s="120"/>
      <c r="I176" s="120"/>
      <c r="J176" s="128"/>
      <c r="K176" s="120"/>
      <c r="L176" s="120"/>
      <c r="M176" s="120"/>
      <c r="N176" s="120"/>
      <c r="O176" s="120"/>
      <c r="P176" s="120"/>
      <c r="Q176" s="120"/>
      <c r="R176" s="120"/>
      <c r="S176" s="120"/>
      <c r="T176" s="120"/>
      <c r="U176" s="120"/>
      <c r="V176" s="120"/>
      <c r="W176" s="120"/>
      <c r="X176" s="120"/>
      <c r="Y176" s="120"/>
      <c r="Z176" s="120"/>
    </row>
    <row r="177" spans="1:26" ht="11.25" customHeight="1" x14ac:dyDescent="0.25">
      <c r="A177" s="120"/>
      <c r="B177" s="120"/>
      <c r="C177" s="120"/>
      <c r="D177" s="120"/>
      <c r="E177" s="120"/>
      <c r="F177" s="120"/>
      <c r="G177" s="120"/>
      <c r="H177" s="120"/>
      <c r="I177" s="120"/>
      <c r="J177" s="128"/>
      <c r="K177" s="120"/>
      <c r="L177" s="120"/>
      <c r="M177" s="120"/>
      <c r="N177" s="120"/>
      <c r="O177" s="120"/>
      <c r="P177" s="120"/>
      <c r="Q177" s="120"/>
      <c r="R177" s="120"/>
      <c r="S177" s="120"/>
      <c r="T177" s="120"/>
      <c r="U177" s="120"/>
      <c r="V177" s="120"/>
      <c r="W177" s="120"/>
      <c r="X177" s="120"/>
      <c r="Y177" s="120"/>
      <c r="Z177" s="120"/>
    </row>
    <row r="178" spans="1:26" ht="11.25" customHeight="1" x14ac:dyDescent="0.25">
      <c r="A178" s="120"/>
      <c r="B178" s="120"/>
      <c r="C178" s="120"/>
      <c r="D178" s="120"/>
      <c r="E178" s="120"/>
      <c r="F178" s="120"/>
      <c r="G178" s="120"/>
      <c r="H178" s="120"/>
      <c r="I178" s="120"/>
      <c r="J178" s="128"/>
      <c r="K178" s="120"/>
      <c r="L178" s="120"/>
      <c r="M178" s="120"/>
      <c r="N178" s="120"/>
      <c r="O178" s="120"/>
      <c r="P178" s="120"/>
      <c r="Q178" s="120"/>
      <c r="R178" s="120"/>
      <c r="S178" s="120"/>
      <c r="T178" s="120"/>
      <c r="U178" s="120"/>
      <c r="V178" s="120"/>
      <c r="W178" s="120"/>
      <c r="X178" s="120"/>
      <c r="Y178" s="120"/>
      <c r="Z178" s="120"/>
    </row>
    <row r="179" spans="1:26" ht="11.25" customHeight="1" x14ac:dyDescent="0.25">
      <c r="A179" s="120"/>
      <c r="B179" s="120"/>
      <c r="C179" s="120"/>
      <c r="D179" s="120"/>
      <c r="E179" s="120"/>
      <c r="F179" s="120"/>
      <c r="G179" s="120"/>
      <c r="H179" s="120"/>
      <c r="I179" s="120"/>
      <c r="J179" s="128"/>
      <c r="K179" s="120"/>
      <c r="L179" s="120"/>
      <c r="M179" s="120"/>
      <c r="N179" s="120"/>
      <c r="O179" s="120"/>
      <c r="P179" s="120"/>
      <c r="Q179" s="120"/>
      <c r="R179" s="120"/>
      <c r="S179" s="120"/>
      <c r="T179" s="120"/>
      <c r="U179" s="120"/>
      <c r="V179" s="120"/>
      <c r="W179" s="120"/>
      <c r="X179" s="120"/>
      <c r="Y179" s="120"/>
      <c r="Z179" s="120"/>
    </row>
    <row r="180" spans="1:26" ht="11.25" customHeight="1" x14ac:dyDescent="0.25">
      <c r="A180" s="120"/>
      <c r="B180" s="120"/>
      <c r="C180" s="120"/>
      <c r="D180" s="120"/>
      <c r="E180" s="120"/>
      <c r="F180" s="120"/>
      <c r="G180" s="120"/>
      <c r="H180" s="120"/>
      <c r="I180" s="120"/>
      <c r="J180" s="128"/>
      <c r="K180" s="120"/>
      <c r="L180" s="120"/>
      <c r="M180" s="120"/>
      <c r="N180" s="120"/>
      <c r="O180" s="120"/>
      <c r="P180" s="120"/>
      <c r="Q180" s="120"/>
      <c r="R180" s="120"/>
      <c r="S180" s="120"/>
      <c r="T180" s="120"/>
      <c r="U180" s="120"/>
      <c r="V180" s="120"/>
      <c r="W180" s="120"/>
      <c r="X180" s="120"/>
      <c r="Y180" s="120"/>
      <c r="Z180" s="120"/>
    </row>
    <row r="181" spans="1:26" ht="11.25" customHeight="1" x14ac:dyDescent="0.25">
      <c r="A181" s="120"/>
      <c r="B181" s="120"/>
      <c r="C181" s="120"/>
      <c r="D181" s="120"/>
      <c r="E181" s="120"/>
      <c r="F181" s="120"/>
      <c r="G181" s="120"/>
      <c r="H181" s="120"/>
      <c r="I181" s="120"/>
      <c r="J181" s="128"/>
      <c r="K181" s="120"/>
      <c r="L181" s="120"/>
      <c r="M181" s="120"/>
      <c r="N181" s="120"/>
      <c r="O181" s="120"/>
      <c r="P181" s="120"/>
      <c r="Q181" s="120"/>
      <c r="R181" s="120"/>
      <c r="S181" s="120"/>
      <c r="T181" s="120"/>
      <c r="U181" s="120"/>
      <c r="V181" s="120"/>
      <c r="W181" s="120"/>
      <c r="X181" s="120"/>
      <c r="Y181" s="120"/>
      <c r="Z181" s="120"/>
    </row>
    <row r="182" spans="1:26" ht="11.25" customHeight="1" x14ac:dyDescent="0.25">
      <c r="A182" s="120"/>
      <c r="B182" s="120"/>
      <c r="C182" s="120"/>
      <c r="D182" s="120"/>
      <c r="E182" s="120"/>
      <c r="F182" s="120"/>
      <c r="G182" s="120"/>
      <c r="H182" s="120"/>
      <c r="I182" s="120"/>
      <c r="J182" s="128"/>
      <c r="K182" s="120"/>
      <c r="L182" s="120"/>
      <c r="M182" s="120"/>
      <c r="N182" s="120"/>
      <c r="O182" s="120"/>
      <c r="P182" s="120"/>
      <c r="Q182" s="120"/>
      <c r="R182" s="120"/>
      <c r="S182" s="120"/>
      <c r="T182" s="120"/>
      <c r="U182" s="120"/>
      <c r="V182" s="120"/>
      <c r="W182" s="120"/>
      <c r="X182" s="120"/>
      <c r="Y182" s="120"/>
      <c r="Z182" s="120"/>
    </row>
    <row r="183" spans="1:26" ht="11.25" customHeight="1" x14ac:dyDescent="0.25">
      <c r="A183" s="120"/>
      <c r="B183" s="120"/>
      <c r="C183" s="120"/>
      <c r="D183" s="120"/>
      <c r="E183" s="120"/>
      <c r="F183" s="120"/>
      <c r="G183" s="120"/>
      <c r="H183" s="120"/>
      <c r="I183" s="120"/>
      <c r="J183" s="128"/>
      <c r="K183" s="120"/>
      <c r="L183" s="120"/>
      <c r="M183" s="120"/>
      <c r="N183" s="120"/>
      <c r="O183" s="120"/>
      <c r="P183" s="120"/>
      <c r="Q183" s="120"/>
      <c r="R183" s="120"/>
      <c r="S183" s="120"/>
      <c r="T183" s="120"/>
      <c r="U183" s="120"/>
      <c r="V183" s="120"/>
      <c r="W183" s="120"/>
      <c r="X183" s="120"/>
      <c r="Y183" s="120"/>
      <c r="Z183" s="120"/>
    </row>
    <row r="184" spans="1:26" ht="11.25" customHeight="1" x14ac:dyDescent="0.25">
      <c r="A184" s="120"/>
      <c r="B184" s="120"/>
      <c r="C184" s="120"/>
      <c r="D184" s="120"/>
      <c r="E184" s="120"/>
      <c r="F184" s="120"/>
      <c r="G184" s="120"/>
      <c r="H184" s="120"/>
      <c r="I184" s="120"/>
      <c r="J184" s="128"/>
      <c r="K184" s="120"/>
      <c r="L184" s="120"/>
      <c r="M184" s="120"/>
      <c r="N184" s="120"/>
      <c r="O184" s="120"/>
      <c r="P184" s="120"/>
      <c r="Q184" s="120"/>
      <c r="R184" s="120"/>
      <c r="S184" s="120"/>
      <c r="T184" s="120"/>
      <c r="U184" s="120"/>
      <c r="V184" s="120"/>
      <c r="W184" s="120"/>
      <c r="X184" s="120"/>
      <c r="Y184" s="120"/>
      <c r="Z184" s="120"/>
    </row>
    <row r="185" spans="1:26" ht="11.25" customHeight="1" x14ac:dyDescent="0.25">
      <c r="A185" s="120"/>
      <c r="B185" s="120"/>
      <c r="C185" s="120"/>
      <c r="D185" s="120"/>
      <c r="E185" s="120"/>
      <c r="F185" s="120"/>
      <c r="G185" s="120"/>
      <c r="H185" s="120"/>
      <c r="I185" s="120"/>
      <c r="J185" s="128"/>
      <c r="K185" s="120"/>
      <c r="L185" s="120"/>
      <c r="M185" s="120"/>
      <c r="N185" s="120"/>
      <c r="O185" s="120"/>
      <c r="P185" s="120"/>
      <c r="Q185" s="120"/>
      <c r="R185" s="120"/>
      <c r="S185" s="120"/>
      <c r="T185" s="120"/>
      <c r="U185" s="120"/>
      <c r="V185" s="120"/>
      <c r="W185" s="120"/>
      <c r="X185" s="120"/>
      <c r="Y185" s="120"/>
      <c r="Z185" s="120"/>
    </row>
    <row r="186" spans="1:26" ht="11.25" customHeight="1" x14ac:dyDescent="0.25">
      <c r="A186" s="120"/>
      <c r="B186" s="120"/>
      <c r="C186" s="120"/>
      <c r="D186" s="120"/>
      <c r="E186" s="120"/>
      <c r="F186" s="120"/>
      <c r="G186" s="120"/>
      <c r="H186" s="120"/>
      <c r="I186" s="120"/>
      <c r="J186" s="128"/>
      <c r="K186" s="120"/>
      <c r="L186" s="120"/>
      <c r="M186" s="120"/>
      <c r="N186" s="120"/>
      <c r="O186" s="120"/>
      <c r="P186" s="120"/>
      <c r="Q186" s="120"/>
      <c r="R186" s="120"/>
      <c r="S186" s="120"/>
      <c r="T186" s="120"/>
      <c r="U186" s="120"/>
      <c r="V186" s="120"/>
      <c r="W186" s="120"/>
      <c r="X186" s="120"/>
      <c r="Y186" s="120"/>
      <c r="Z186" s="120"/>
    </row>
    <row r="187" spans="1:26" ht="11.25" customHeight="1" x14ac:dyDescent="0.25">
      <c r="A187" s="120"/>
      <c r="B187" s="120"/>
      <c r="C187" s="120"/>
      <c r="D187" s="120"/>
      <c r="E187" s="120"/>
      <c r="F187" s="120"/>
      <c r="G187" s="120"/>
      <c r="H187" s="120"/>
      <c r="I187" s="120"/>
      <c r="J187" s="128"/>
      <c r="K187" s="120"/>
      <c r="L187" s="120"/>
      <c r="M187" s="120"/>
      <c r="N187" s="120"/>
      <c r="O187" s="120"/>
      <c r="P187" s="120"/>
      <c r="Q187" s="120"/>
      <c r="R187" s="120"/>
      <c r="S187" s="120"/>
      <c r="T187" s="120"/>
      <c r="U187" s="120"/>
      <c r="V187" s="120"/>
      <c r="W187" s="120"/>
      <c r="X187" s="120"/>
      <c r="Y187" s="120"/>
      <c r="Z187" s="120"/>
    </row>
    <row r="188" spans="1:26" ht="11.25" customHeight="1" x14ac:dyDescent="0.25">
      <c r="A188" s="120"/>
      <c r="B188" s="120"/>
      <c r="C188" s="120"/>
      <c r="D188" s="120"/>
      <c r="E188" s="120"/>
      <c r="F188" s="120"/>
      <c r="G188" s="120"/>
      <c r="H188" s="120"/>
      <c r="I188" s="120"/>
      <c r="J188" s="128"/>
      <c r="K188" s="120"/>
      <c r="L188" s="120"/>
      <c r="M188" s="120"/>
      <c r="N188" s="120"/>
      <c r="O188" s="120"/>
      <c r="P188" s="120"/>
      <c r="Q188" s="120"/>
      <c r="R188" s="120"/>
      <c r="S188" s="120"/>
      <c r="T188" s="120"/>
      <c r="U188" s="120"/>
      <c r="V188" s="120"/>
      <c r="W188" s="120"/>
      <c r="X188" s="120"/>
      <c r="Y188" s="120"/>
      <c r="Z188" s="120"/>
    </row>
    <row r="189" spans="1:26" ht="11.25" customHeight="1" x14ac:dyDescent="0.25">
      <c r="A189" s="120"/>
      <c r="B189" s="120"/>
      <c r="C189" s="120"/>
      <c r="D189" s="120"/>
      <c r="E189" s="120"/>
      <c r="F189" s="120"/>
      <c r="G189" s="120"/>
      <c r="H189" s="120"/>
      <c r="I189" s="120"/>
      <c r="J189" s="128"/>
      <c r="K189" s="120"/>
      <c r="L189" s="120"/>
      <c r="M189" s="120"/>
      <c r="N189" s="120"/>
      <c r="O189" s="120"/>
      <c r="P189" s="120"/>
      <c r="Q189" s="120"/>
      <c r="R189" s="120"/>
      <c r="S189" s="120"/>
      <c r="T189" s="120"/>
      <c r="U189" s="120"/>
      <c r="V189" s="120"/>
      <c r="W189" s="120"/>
      <c r="X189" s="120"/>
      <c r="Y189" s="120"/>
      <c r="Z189" s="120"/>
    </row>
    <row r="190" spans="1:26" ht="11.25" customHeight="1" x14ac:dyDescent="0.25">
      <c r="A190" s="120"/>
      <c r="B190" s="120"/>
      <c r="C190" s="120"/>
      <c r="D190" s="120"/>
      <c r="E190" s="120"/>
      <c r="F190" s="120"/>
      <c r="G190" s="120"/>
      <c r="H190" s="120"/>
      <c r="I190" s="120"/>
      <c r="J190" s="128"/>
      <c r="K190" s="120"/>
      <c r="L190" s="120"/>
      <c r="M190" s="120"/>
      <c r="N190" s="120"/>
      <c r="O190" s="120"/>
      <c r="P190" s="120"/>
      <c r="Q190" s="120"/>
      <c r="R190" s="120"/>
      <c r="S190" s="120"/>
      <c r="T190" s="120"/>
      <c r="U190" s="120"/>
      <c r="V190" s="120"/>
      <c r="W190" s="120"/>
      <c r="X190" s="120"/>
      <c r="Y190" s="120"/>
      <c r="Z190" s="120"/>
    </row>
    <row r="191" spans="1:26" ht="11.25" customHeight="1" x14ac:dyDescent="0.25">
      <c r="A191" s="120"/>
      <c r="B191" s="120"/>
      <c r="C191" s="120"/>
      <c r="D191" s="120"/>
      <c r="E191" s="120"/>
      <c r="F191" s="120"/>
      <c r="G191" s="120"/>
      <c r="H191" s="120"/>
      <c r="I191" s="120"/>
      <c r="J191" s="128"/>
      <c r="K191" s="120"/>
      <c r="L191" s="120"/>
      <c r="M191" s="120"/>
      <c r="N191" s="120"/>
      <c r="O191" s="120"/>
      <c r="P191" s="120"/>
      <c r="Q191" s="120"/>
      <c r="R191" s="120"/>
      <c r="S191" s="120"/>
      <c r="T191" s="120"/>
      <c r="U191" s="120"/>
      <c r="V191" s="120"/>
      <c r="W191" s="120"/>
      <c r="X191" s="120"/>
      <c r="Y191" s="120"/>
      <c r="Z191" s="120"/>
    </row>
    <row r="192" spans="1:26" ht="11.25" customHeight="1" x14ac:dyDescent="0.25">
      <c r="A192" s="120"/>
      <c r="B192" s="120"/>
      <c r="C192" s="120"/>
      <c r="D192" s="120"/>
      <c r="E192" s="120"/>
      <c r="F192" s="120"/>
      <c r="G192" s="120"/>
      <c r="H192" s="120"/>
      <c r="I192" s="120"/>
      <c r="J192" s="128"/>
      <c r="K192" s="120"/>
      <c r="L192" s="120"/>
      <c r="M192" s="120"/>
      <c r="N192" s="120"/>
      <c r="O192" s="120"/>
      <c r="P192" s="120"/>
      <c r="Q192" s="120"/>
      <c r="R192" s="120"/>
      <c r="S192" s="120"/>
      <c r="T192" s="120"/>
      <c r="U192" s="120"/>
      <c r="V192" s="120"/>
      <c r="W192" s="120"/>
      <c r="X192" s="120"/>
      <c r="Y192" s="120"/>
      <c r="Z192" s="120"/>
    </row>
    <row r="193" spans="1:26" ht="11.25" customHeight="1" x14ac:dyDescent="0.25">
      <c r="A193" s="120"/>
      <c r="B193" s="120"/>
      <c r="C193" s="120"/>
      <c r="D193" s="120"/>
      <c r="E193" s="120"/>
      <c r="F193" s="120"/>
      <c r="G193" s="120"/>
      <c r="H193" s="120"/>
      <c r="I193" s="120"/>
      <c r="J193" s="128"/>
      <c r="K193" s="120"/>
      <c r="L193" s="120"/>
      <c r="M193" s="120"/>
      <c r="N193" s="120"/>
      <c r="O193" s="120"/>
      <c r="P193" s="120"/>
      <c r="Q193" s="120"/>
      <c r="R193" s="120"/>
      <c r="S193" s="120"/>
      <c r="T193" s="120"/>
      <c r="U193" s="120"/>
      <c r="V193" s="120"/>
      <c r="W193" s="120"/>
      <c r="X193" s="120"/>
      <c r="Y193" s="120"/>
      <c r="Z193" s="120"/>
    </row>
    <row r="194" spans="1:26" ht="11.25" customHeight="1" x14ac:dyDescent="0.25">
      <c r="A194" s="120"/>
      <c r="B194" s="120"/>
      <c r="C194" s="120"/>
      <c r="D194" s="120"/>
      <c r="E194" s="120"/>
      <c r="F194" s="120"/>
      <c r="G194" s="120"/>
      <c r="H194" s="120"/>
      <c r="I194" s="120"/>
      <c r="J194" s="128"/>
      <c r="K194" s="120"/>
      <c r="L194" s="120"/>
      <c r="M194" s="120"/>
      <c r="N194" s="120"/>
      <c r="O194" s="120"/>
      <c r="P194" s="120"/>
      <c r="Q194" s="120"/>
      <c r="R194" s="120"/>
      <c r="S194" s="120"/>
      <c r="T194" s="120"/>
      <c r="U194" s="120"/>
      <c r="V194" s="120"/>
      <c r="W194" s="120"/>
      <c r="X194" s="120"/>
      <c r="Y194" s="120"/>
      <c r="Z194" s="120"/>
    </row>
    <row r="195" spans="1:26" ht="11.25" customHeight="1" x14ac:dyDescent="0.25">
      <c r="A195" s="120"/>
      <c r="B195" s="120"/>
      <c r="C195" s="120"/>
      <c r="D195" s="120"/>
      <c r="E195" s="120"/>
      <c r="F195" s="120"/>
      <c r="G195" s="120"/>
      <c r="H195" s="120"/>
      <c r="I195" s="120"/>
      <c r="J195" s="128"/>
      <c r="K195" s="120"/>
      <c r="L195" s="120"/>
      <c r="M195" s="120"/>
      <c r="N195" s="120"/>
      <c r="O195" s="120"/>
      <c r="P195" s="120"/>
      <c r="Q195" s="120"/>
      <c r="R195" s="120"/>
      <c r="S195" s="120"/>
      <c r="T195" s="120"/>
      <c r="U195" s="120"/>
      <c r="V195" s="120"/>
      <c r="W195" s="120"/>
      <c r="X195" s="120"/>
      <c r="Y195" s="120"/>
      <c r="Z195" s="120"/>
    </row>
    <row r="196" spans="1:26" ht="11.25" customHeight="1" x14ac:dyDescent="0.25">
      <c r="A196" s="120"/>
      <c r="B196" s="120"/>
      <c r="C196" s="120"/>
      <c r="D196" s="120"/>
      <c r="E196" s="120"/>
      <c r="F196" s="120"/>
      <c r="G196" s="120"/>
      <c r="H196" s="120"/>
      <c r="I196" s="120"/>
      <c r="J196" s="128"/>
      <c r="K196" s="120"/>
      <c r="L196" s="120"/>
      <c r="M196" s="120"/>
      <c r="N196" s="120"/>
      <c r="O196" s="120"/>
      <c r="P196" s="120"/>
      <c r="Q196" s="120"/>
      <c r="R196" s="120"/>
      <c r="S196" s="120"/>
      <c r="T196" s="120"/>
      <c r="U196" s="120"/>
      <c r="V196" s="120"/>
      <c r="W196" s="120"/>
      <c r="X196" s="120"/>
      <c r="Y196" s="120"/>
      <c r="Z196" s="120"/>
    </row>
    <row r="197" spans="1:26" ht="11.25" customHeight="1" x14ac:dyDescent="0.25">
      <c r="A197" s="120"/>
      <c r="B197" s="120"/>
      <c r="C197" s="120"/>
      <c r="D197" s="120"/>
      <c r="E197" s="120"/>
      <c r="F197" s="120"/>
      <c r="G197" s="120"/>
      <c r="H197" s="120"/>
      <c r="I197" s="120"/>
      <c r="J197" s="128"/>
      <c r="K197" s="120"/>
      <c r="L197" s="120"/>
      <c r="M197" s="120"/>
      <c r="N197" s="120"/>
      <c r="O197" s="120"/>
      <c r="P197" s="120"/>
      <c r="Q197" s="120"/>
      <c r="R197" s="120"/>
      <c r="S197" s="120"/>
      <c r="T197" s="120"/>
      <c r="U197" s="120"/>
      <c r="V197" s="120"/>
      <c r="W197" s="120"/>
      <c r="X197" s="120"/>
      <c r="Y197" s="120"/>
      <c r="Z197" s="120"/>
    </row>
    <row r="198" spans="1:26" ht="11.25" customHeight="1" x14ac:dyDescent="0.25">
      <c r="A198" s="120"/>
      <c r="B198" s="120"/>
      <c r="C198" s="120"/>
      <c r="D198" s="120"/>
      <c r="E198" s="120"/>
      <c r="F198" s="120"/>
      <c r="G198" s="120"/>
      <c r="H198" s="120"/>
      <c r="I198" s="120"/>
      <c r="J198" s="128"/>
      <c r="K198" s="120"/>
      <c r="L198" s="120"/>
      <c r="M198" s="120"/>
      <c r="N198" s="120"/>
      <c r="O198" s="120"/>
      <c r="P198" s="120"/>
      <c r="Q198" s="120"/>
      <c r="R198" s="120"/>
      <c r="S198" s="120"/>
      <c r="T198" s="120"/>
      <c r="U198" s="120"/>
      <c r="V198" s="120"/>
      <c r="W198" s="120"/>
      <c r="X198" s="120"/>
      <c r="Y198" s="120"/>
      <c r="Z198" s="120"/>
    </row>
    <row r="199" spans="1:26" ht="11.25" customHeight="1" x14ac:dyDescent="0.25">
      <c r="A199" s="120"/>
      <c r="B199" s="120"/>
      <c r="C199" s="120"/>
      <c r="D199" s="120"/>
      <c r="E199" s="120"/>
      <c r="F199" s="120"/>
      <c r="G199" s="120"/>
      <c r="H199" s="120"/>
      <c r="I199" s="120"/>
      <c r="J199" s="128"/>
      <c r="K199" s="120"/>
      <c r="L199" s="120"/>
      <c r="M199" s="120"/>
      <c r="N199" s="120"/>
      <c r="O199" s="120"/>
      <c r="P199" s="120"/>
      <c r="Q199" s="120"/>
      <c r="R199" s="120"/>
      <c r="S199" s="120"/>
      <c r="T199" s="120"/>
      <c r="U199" s="120"/>
      <c r="V199" s="120"/>
      <c r="W199" s="120"/>
      <c r="X199" s="120"/>
      <c r="Y199" s="120"/>
      <c r="Z199" s="120"/>
    </row>
    <row r="200" spans="1:26" ht="11.25" customHeight="1" x14ac:dyDescent="0.25">
      <c r="A200" s="120"/>
      <c r="B200" s="120"/>
      <c r="C200" s="120"/>
      <c r="D200" s="120"/>
      <c r="E200" s="120"/>
      <c r="F200" s="120"/>
      <c r="G200" s="120"/>
      <c r="H200" s="120"/>
      <c r="I200" s="120"/>
      <c r="J200" s="128"/>
      <c r="K200" s="120"/>
      <c r="L200" s="120"/>
      <c r="M200" s="120"/>
      <c r="N200" s="120"/>
      <c r="O200" s="120"/>
      <c r="P200" s="120"/>
      <c r="Q200" s="120"/>
      <c r="R200" s="120"/>
      <c r="S200" s="120"/>
      <c r="T200" s="120"/>
      <c r="U200" s="120"/>
      <c r="V200" s="120"/>
      <c r="W200" s="120"/>
      <c r="X200" s="120"/>
      <c r="Y200" s="120"/>
      <c r="Z200" s="120"/>
    </row>
    <row r="201" spans="1:26" ht="11.25" customHeight="1" x14ac:dyDescent="0.25">
      <c r="A201" s="120"/>
      <c r="B201" s="120"/>
      <c r="C201" s="120"/>
      <c r="D201" s="120"/>
      <c r="E201" s="120"/>
      <c r="F201" s="120"/>
      <c r="G201" s="120"/>
      <c r="H201" s="120"/>
      <c r="I201" s="120"/>
      <c r="J201" s="128"/>
      <c r="K201" s="120"/>
      <c r="L201" s="120"/>
      <c r="M201" s="120"/>
      <c r="N201" s="120"/>
      <c r="O201" s="120"/>
      <c r="P201" s="120"/>
      <c r="Q201" s="120"/>
      <c r="R201" s="120"/>
      <c r="S201" s="120"/>
      <c r="T201" s="120"/>
      <c r="U201" s="120"/>
      <c r="V201" s="120"/>
      <c r="W201" s="120"/>
      <c r="X201" s="120"/>
      <c r="Y201" s="120"/>
      <c r="Z201" s="120"/>
    </row>
    <row r="202" spans="1:26" ht="11.25" customHeight="1" x14ac:dyDescent="0.25">
      <c r="A202" s="120"/>
      <c r="B202" s="120"/>
      <c r="C202" s="120"/>
      <c r="D202" s="120"/>
      <c r="E202" s="120"/>
      <c r="F202" s="120"/>
      <c r="G202" s="120"/>
      <c r="H202" s="120"/>
      <c r="I202" s="120"/>
      <c r="J202" s="128"/>
      <c r="K202" s="120"/>
      <c r="L202" s="120"/>
      <c r="M202" s="120"/>
      <c r="N202" s="120"/>
      <c r="O202" s="120"/>
      <c r="P202" s="120"/>
      <c r="Q202" s="120"/>
      <c r="R202" s="120"/>
      <c r="S202" s="120"/>
      <c r="T202" s="120"/>
      <c r="U202" s="120"/>
      <c r="V202" s="120"/>
      <c r="W202" s="120"/>
      <c r="X202" s="120"/>
      <c r="Y202" s="120"/>
      <c r="Z202" s="120"/>
    </row>
    <row r="203" spans="1:26" ht="11.25" customHeight="1" x14ac:dyDescent="0.25">
      <c r="A203" s="120"/>
      <c r="B203" s="120"/>
      <c r="C203" s="120"/>
      <c r="D203" s="120"/>
      <c r="E203" s="120"/>
      <c r="F203" s="120"/>
      <c r="G203" s="120"/>
      <c r="H203" s="120"/>
      <c r="I203" s="120"/>
      <c r="J203" s="128"/>
      <c r="K203" s="120"/>
      <c r="L203" s="120"/>
      <c r="M203" s="120"/>
      <c r="N203" s="120"/>
      <c r="O203" s="120"/>
      <c r="P203" s="120"/>
      <c r="Q203" s="120"/>
      <c r="R203" s="120"/>
      <c r="S203" s="120"/>
      <c r="T203" s="120"/>
      <c r="U203" s="120"/>
      <c r="V203" s="120"/>
      <c r="W203" s="120"/>
      <c r="X203" s="120"/>
      <c r="Y203" s="120"/>
      <c r="Z203" s="120"/>
    </row>
    <row r="204" spans="1:26" ht="11.25" customHeight="1" x14ac:dyDescent="0.25">
      <c r="A204" s="120"/>
      <c r="B204" s="120"/>
      <c r="C204" s="120"/>
      <c r="D204" s="120"/>
      <c r="E204" s="120"/>
      <c r="F204" s="120"/>
      <c r="G204" s="120"/>
      <c r="H204" s="120"/>
      <c r="I204" s="120"/>
      <c r="J204" s="128"/>
      <c r="K204" s="120"/>
      <c r="L204" s="120"/>
      <c r="M204" s="120"/>
      <c r="N204" s="120"/>
      <c r="O204" s="120"/>
      <c r="P204" s="120"/>
      <c r="Q204" s="120"/>
      <c r="R204" s="120"/>
      <c r="S204" s="120"/>
      <c r="T204" s="120"/>
      <c r="U204" s="120"/>
      <c r="V204" s="120"/>
      <c r="W204" s="120"/>
      <c r="X204" s="120"/>
      <c r="Y204" s="120"/>
      <c r="Z204" s="120"/>
    </row>
    <row r="205" spans="1:26" ht="11.25" customHeight="1" x14ac:dyDescent="0.25">
      <c r="A205" s="120"/>
      <c r="B205" s="120"/>
      <c r="C205" s="120"/>
      <c r="D205" s="120"/>
      <c r="E205" s="120"/>
      <c r="F205" s="120"/>
      <c r="G205" s="120"/>
      <c r="H205" s="120"/>
      <c r="I205" s="120"/>
      <c r="J205" s="128"/>
      <c r="K205" s="120"/>
      <c r="L205" s="120"/>
      <c r="M205" s="120"/>
      <c r="N205" s="120"/>
      <c r="O205" s="120"/>
      <c r="P205" s="120"/>
      <c r="Q205" s="120"/>
      <c r="R205" s="120"/>
      <c r="S205" s="120"/>
      <c r="T205" s="120"/>
      <c r="U205" s="120"/>
      <c r="V205" s="120"/>
      <c r="W205" s="120"/>
      <c r="X205" s="120"/>
      <c r="Y205" s="120"/>
      <c r="Z205" s="120"/>
    </row>
    <row r="206" spans="1:26" ht="11.25" customHeight="1" x14ac:dyDescent="0.25">
      <c r="A206" s="120"/>
      <c r="B206" s="120"/>
      <c r="C206" s="120"/>
      <c r="D206" s="120"/>
      <c r="E206" s="120"/>
      <c r="F206" s="120"/>
      <c r="G206" s="120"/>
      <c r="H206" s="120"/>
      <c r="I206" s="120"/>
      <c r="J206" s="128"/>
      <c r="K206" s="120"/>
      <c r="L206" s="120"/>
      <c r="M206" s="120"/>
      <c r="N206" s="120"/>
      <c r="O206" s="120"/>
      <c r="P206" s="120"/>
      <c r="Q206" s="120"/>
      <c r="R206" s="120"/>
      <c r="S206" s="120"/>
      <c r="T206" s="120"/>
      <c r="U206" s="120"/>
      <c r="V206" s="120"/>
      <c r="W206" s="120"/>
      <c r="X206" s="120"/>
      <c r="Y206" s="120"/>
      <c r="Z206" s="120"/>
    </row>
    <row r="207" spans="1:26" ht="11.25" customHeight="1" x14ac:dyDescent="0.25">
      <c r="A207" s="120"/>
      <c r="B207" s="120"/>
      <c r="C207" s="120"/>
      <c r="D207" s="120"/>
      <c r="E207" s="120"/>
      <c r="F207" s="120"/>
      <c r="G207" s="120"/>
      <c r="H207" s="120"/>
      <c r="I207" s="120"/>
      <c r="J207" s="128"/>
      <c r="K207" s="120"/>
      <c r="L207" s="120"/>
      <c r="M207" s="120"/>
      <c r="N207" s="120"/>
      <c r="O207" s="120"/>
      <c r="P207" s="120"/>
      <c r="Q207" s="120"/>
      <c r="R207" s="120"/>
      <c r="S207" s="120"/>
      <c r="T207" s="120"/>
      <c r="U207" s="120"/>
      <c r="V207" s="120"/>
      <c r="W207" s="120"/>
      <c r="X207" s="120"/>
      <c r="Y207" s="120"/>
      <c r="Z207" s="120"/>
    </row>
    <row r="208" spans="1:26" ht="11.25" customHeight="1" x14ac:dyDescent="0.25">
      <c r="A208" s="120"/>
      <c r="B208" s="120"/>
      <c r="C208" s="120"/>
      <c r="D208" s="120"/>
      <c r="E208" s="120"/>
      <c r="F208" s="120"/>
      <c r="G208" s="120"/>
      <c r="H208" s="120"/>
      <c r="I208" s="120"/>
      <c r="J208" s="128"/>
      <c r="K208" s="120"/>
      <c r="L208" s="120"/>
      <c r="M208" s="120"/>
      <c r="N208" s="120"/>
      <c r="O208" s="120"/>
      <c r="P208" s="120"/>
      <c r="Q208" s="120"/>
      <c r="R208" s="120"/>
      <c r="S208" s="120"/>
      <c r="T208" s="120"/>
      <c r="U208" s="120"/>
      <c r="V208" s="120"/>
      <c r="W208" s="120"/>
      <c r="X208" s="120"/>
      <c r="Y208" s="120"/>
      <c r="Z208" s="120"/>
    </row>
    <row r="209" spans="1:26" ht="11.25" customHeight="1" x14ac:dyDescent="0.25">
      <c r="A209" s="120"/>
      <c r="B209" s="120"/>
      <c r="C209" s="120"/>
      <c r="D209" s="120"/>
      <c r="E209" s="120"/>
      <c r="F209" s="120"/>
      <c r="G209" s="120"/>
      <c r="H209" s="120"/>
      <c r="I209" s="120"/>
      <c r="J209" s="128"/>
      <c r="K209" s="120"/>
      <c r="L209" s="120"/>
      <c r="M209" s="120"/>
      <c r="N209" s="120"/>
      <c r="O209" s="120"/>
      <c r="P209" s="120"/>
      <c r="Q209" s="120"/>
      <c r="R209" s="120"/>
      <c r="S209" s="120"/>
      <c r="T209" s="120"/>
      <c r="U209" s="120"/>
      <c r="V209" s="120"/>
      <c r="W209" s="120"/>
      <c r="X209" s="120"/>
      <c r="Y209" s="120"/>
      <c r="Z209" s="120"/>
    </row>
    <row r="210" spans="1:26" ht="11.25" customHeight="1" x14ac:dyDescent="0.25">
      <c r="A210" s="120"/>
      <c r="B210" s="120"/>
      <c r="C210" s="120"/>
      <c r="D210" s="120"/>
      <c r="E210" s="120"/>
      <c r="F210" s="120"/>
      <c r="G210" s="120"/>
      <c r="H210" s="120"/>
      <c r="I210" s="120"/>
      <c r="J210" s="128"/>
      <c r="K210" s="120"/>
      <c r="L210" s="120"/>
      <c r="M210" s="120"/>
      <c r="N210" s="120"/>
      <c r="O210" s="120"/>
      <c r="P210" s="120"/>
      <c r="Q210" s="120"/>
      <c r="R210" s="120"/>
      <c r="S210" s="120"/>
      <c r="T210" s="120"/>
      <c r="U210" s="120"/>
      <c r="V210" s="120"/>
      <c r="W210" s="120"/>
      <c r="X210" s="120"/>
      <c r="Y210" s="120"/>
      <c r="Z210" s="120"/>
    </row>
    <row r="211" spans="1:26" ht="11.25" customHeight="1" x14ac:dyDescent="0.25">
      <c r="A211" s="120"/>
      <c r="B211" s="120"/>
      <c r="C211" s="120"/>
      <c r="D211" s="120"/>
      <c r="E211" s="120"/>
      <c r="F211" s="120"/>
      <c r="G211" s="120"/>
      <c r="H211" s="120"/>
      <c r="I211" s="120"/>
      <c r="J211" s="128"/>
      <c r="K211" s="120"/>
      <c r="L211" s="120"/>
      <c r="M211" s="120"/>
      <c r="N211" s="120"/>
      <c r="O211" s="120"/>
      <c r="P211" s="120"/>
      <c r="Q211" s="120"/>
      <c r="R211" s="120"/>
      <c r="S211" s="120"/>
      <c r="T211" s="120"/>
      <c r="U211" s="120"/>
      <c r="V211" s="120"/>
      <c r="W211" s="120"/>
      <c r="X211" s="120"/>
      <c r="Y211" s="120"/>
      <c r="Z211" s="120"/>
    </row>
    <row r="212" spans="1:26" ht="11.25" customHeight="1" x14ac:dyDescent="0.25">
      <c r="A212" s="120"/>
      <c r="B212" s="120"/>
      <c r="C212" s="120"/>
      <c r="D212" s="120"/>
      <c r="E212" s="120"/>
      <c r="F212" s="120"/>
      <c r="G212" s="120"/>
      <c r="H212" s="120"/>
      <c r="I212" s="120"/>
      <c r="J212" s="128"/>
      <c r="K212" s="120"/>
      <c r="L212" s="120"/>
      <c r="M212" s="120"/>
      <c r="N212" s="120"/>
      <c r="O212" s="120"/>
      <c r="P212" s="120"/>
      <c r="Q212" s="120"/>
      <c r="R212" s="120"/>
      <c r="S212" s="120"/>
      <c r="T212" s="120"/>
      <c r="U212" s="120"/>
      <c r="V212" s="120"/>
      <c r="W212" s="120"/>
      <c r="X212" s="120"/>
      <c r="Y212" s="120"/>
      <c r="Z212" s="120"/>
    </row>
    <row r="213" spans="1:26" ht="11.25" customHeight="1" x14ac:dyDescent="0.25">
      <c r="A213" s="120"/>
      <c r="B213" s="120"/>
      <c r="C213" s="120"/>
      <c r="D213" s="120"/>
      <c r="E213" s="120"/>
      <c r="F213" s="120"/>
      <c r="G213" s="120"/>
      <c r="H213" s="120"/>
      <c r="I213" s="120"/>
      <c r="J213" s="128"/>
      <c r="K213" s="120"/>
      <c r="L213" s="120"/>
      <c r="M213" s="120"/>
      <c r="N213" s="120"/>
      <c r="O213" s="120"/>
      <c r="P213" s="120"/>
      <c r="Q213" s="120"/>
      <c r="R213" s="120"/>
      <c r="S213" s="120"/>
      <c r="T213" s="120"/>
      <c r="U213" s="120"/>
      <c r="V213" s="120"/>
      <c r="W213" s="120"/>
      <c r="X213" s="120"/>
      <c r="Y213" s="120"/>
      <c r="Z213" s="120"/>
    </row>
    <row r="214" spans="1:26" ht="11.25" customHeight="1" x14ac:dyDescent="0.25">
      <c r="A214" s="120"/>
      <c r="B214" s="120"/>
      <c r="C214" s="120"/>
      <c r="D214" s="120"/>
      <c r="E214" s="120"/>
      <c r="F214" s="120"/>
      <c r="G214" s="120"/>
      <c r="H214" s="120"/>
      <c r="I214" s="120"/>
      <c r="J214" s="128"/>
      <c r="K214" s="120"/>
      <c r="L214" s="120"/>
      <c r="M214" s="120"/>
      <c r="N214" s="120"/>
      <c r="O214" s="120"/>
      <c r="P214" s="120"/>
      <c r="Q214" s="120"/>
      <c r="R214" s="120"/>
      <c r="S214" s="120"/>
      <c r="T214" s="120"/>
      <c r="U214" s="120"/>
      <c r="V214" s="120"/>
      <c r="W214" s="120"/>
      <c r="X214" s="120"/>
      <c r="Y214" s="120"/>
      <c r="Z214" s="120"/>
    </row>
    <row r="215" spans="1:26" ht="11.25" customHeight="1" x14ac:dyDescent="0.25">
      <c r="A215" s="120"/>
      <c r="B215" s="120"/>
      <c r="C215" s="120"/>
      <c r="D215" s="120"/>
      <c r="E215" s="120"/>
      <c r="F215" s="120"/>
      <c r="G215" s="120"/>
      <c r="H215" s="120"/>
      <c r="I215" s="120"/>
      <c r="J215" s="128"/>
      <c r="K215" s="120"/>
      <c r="L215" s="120"/>
      <c r="M215" s="120"/>
      <c r="N215" s="120"/>
      <c r="O215" s="120"/>
      <c r="P215" s="120"/>
      <c r="Q215" s="120"/>
      <c r="R215" s="120"/>
      <c r="S215" s="120"/>
      <c r="T215" s="120"/>
      <c r="U215" s="120"/>
      <c r="V215" s="120"/>
      <c r="W215" s="120"/>
      <c r="X215" s="120"/>
      <c r="Y215" s="120"/>
      <c r="Z215" s="120"/>
    </row>
    <row r="216" spans="1:26" ht="11.25" customHeight="1" x14ac:dyDescent="0.25">
      <c r="A216" s="120"/>
      <c r="B216" s="120"/>
      <c r="C216" s="120"/>
      <c r="D216" s="120"/>
      <c r="E216" s="120"/>
      <c r="F216" s="120"/>
      <c r="G216" s="120"/>
      <c r="H216" s="120"/>
      <c r="I216" s="120"/>
      <c r="J216" s="128"/>
      <c r="K216" s="120"/>
      <c r="L216" s="120"/>
      <c r="M216" s="120"/>
      <c r="N216" s="120"/>
      <c r="O216" s="120"/>
      <c r="P216" s="120"/>
      <c r="Q216" s="120"/>
      <c r="R216" s="120"/>
      <c r="S216" s="120"/>
      <c r="T216" s="120"/>
      <c r="U216" s="120"/>
      <c r="V216" s="120"/>
      <c r="W216" s="120"/>
      <c r="X216" s="120"/>
      <c r="Y216" s="120"/>
      <c r="Z216" s="120"/>
    </row>
    <row r="217" spans="1:26" ht="11.25" customHeight="1" x14ac:dyDescent="0.25">
      <c r="A217" s="120"/>
      <c r="B217" s="120"/>
      <c r="C217" s="120"/>
      <c r="D217" s="120"/>
      <c r="E217" s="120"/>
      <c r="F217" s="120"/>
      <c r="G217" s="120"/>
      <c r="H217" s="120"/>
      <c r="I217" s="120"/>
      <c r="J217" s="128"/>
      <c r="K217" s="120"/>
      <c r="L217" s="120"/>
      <c r="M217" s="120"/>
      <c r="N217" s="120"/>
      <c r="O217" s="120"/>
      <c r="P217" s="120"/>
      <c r="Q217" s="120"/>
      <c r="R217" s="120"/>
      <c r="S217" s="120"/>
      <c r="T217" s="120"/>
      <c r="U217" s="120"/>
      <c r="V217" s="120"/>
      <c r="W217" s="120"/>
      <c r="X217" s="120"/>
      <c r="Y217" s="120"/>
      <c r="Z217" s="120"/>
    </row>
    <row r="218" spans="1:26" ht="11.25" customHeight="1" x14ac:dyDescent="0.25">
      <c r="A218" s="120"/>
      <c r="B218" s="120"/>
      <c r="C218" s="120"/>
      <c r="D218" s="120"/>
      <c r="E218" s="120"/>
      <c r="F218" s="120"/>
      <c r="G218" s="120"/>
      <c r="H218" s="120"/>
      <c r="I218" s="120"/>
      <c r="J218" s="128"/>
      <c r="K218" s="120"/>
      <c r="L218" s="120"/>
      <c r="M218" s="120"/>
      <c r="N218" s="120"/>
      <c r="O218" s="120"/>
      <c r="P218" s="120"/>
      <c r="Q218" s="120"/>
      <c r="R218" s="120"/>
      <c r="S218" s="120"/>
      <c r="T218" s="120"/>
      <c r="U218" s="120"/>
      <c r="V218" s="120"/>
      <c r="W218" s="120"/>
      <c r="X218" s="120"/>
      <c r="Y218" s="120"/>
      <c r="Z218" s="120"/>
    </row>
    <row r="219" spans="1:26" ht="11.25" customHeight="1" x14ac:dyDescent="0.25">
      <c r="A219" s="120"/>
      <c r="B219" s="120"/>
      <c r="C219" s="120"/>
      <c r="D219" s="120"/>
      <c r="E219" s="120"/>
      <c r="F219" s="120"/>
      <c r="G219" s="120"/>
      <c r="H219" s="120"/>
      <c r="I219" s="120"/>
      <c r="J219" s="128"/>
      <c r="K219" s="120"/>
      <c r="L219" s="120"/>
      <c r="M219" s="120"/>
      <c r="N219" s="120"/>
      <c r="O219" s="120"/>
      <c r="P219" s="120"/>
      <c r="Q219" s="120"/>
      <c r="R219" s="120"/>
      <c r="S219" s="120"/>
      <c r="T219" s="120"/>
      <c r="U219" s="120"/>
      <c r="V219" s="120"/>
      <c r="W219" s="120"/>
      <c r="X219" s="120"/>
      <c r="Y219" s="120"/>
      <c r="Z219" s="120"/>
    </row>
    <row r="220" spans="1:26" ht="11.25" customHeight="1" x14ac:dyDescent="0.25">
      <c r="A220" s="120"/>
      <c r="B220" s="120"/>
      <c r="C220" s="120"/>
      <c r="D220" s="120"/>
      <c r="E220" s="120"/>
      <c r="F220" s="120"/>
      <c r="G220" s="120"/>
      <c r="H220" s="120"/>
      <c r="I220" s="120"/>
      <c r="J220" s="128"/>
      <c r="K220" s="120"/>
      <c r="L220" s="120"/>
      <c r="M220" s="120"/>
      <c r="N220" s="120"/>
      <c r="O220" s="120"/>
      <c r="P220" s="120"/>
      <c r="Q220" s="120"/>
      <c r="R220" s="120"/>
      <c r="S220" s="120"/>
      <c r="T220" s="120"/>
      <c r="U220" s="120"/>
      <c r="V220" s="120"/>
      <c r="W220" s="120"/>
      <c r="X220" s="120"/>
      <c r="Y220" s="120"/>
      <c r="Z220" s="120"/>
    </row>
    <row r="221" spans="1:26" ht="11.25" customHeight="1" x14ac:dyDescent="0.25">
      <c r="A221" s="120"/>
      <c r="B221" s="120"/>
      <c r="C221" s="120"/>
      <c r="D221" s="120"/>
      <c r="E221" s="120"/>
      <c r="F221" s="120"/>
      <c r="G221" s="120"/>
      <c r="H221" s="120"/>
      <c r="I221" s="120"/>
      <c r="J221" s="128"/>
      <c r="K221" s="120"/>
      <c r="L221" s="120"/>
      <c r="M221" s="120"/>
      <c r="N221" s="120"/>
      <c r="O221" s="120"/>
      <c r="P221" s="120"/>
      <c r="Q221" s="120"/>
      <c r="R221" s="120"/>
      <c r="S221" s="120"/>
      <c r="T221" s="120"/>
      <c r="U221" s="120"/>
      <c r="V221" s="120"/>
      <c r="W221" s="120"/>
      <c r="X221" s="120"/>
      <c r="Y221" s="120"/>
      <c r="Z221" s="120"/>
    </row>
    <row r="222" spans="1:26" ht="11.25" customHeight="1" x14ac:dyDescent="0.25">
      <c r="A222" s="120"/>
      <c r="B222" s="120"/>
      <c r="C222" s="120"/>
      <c r="D222" s="120"/>
      <c r="E222" s="120"/>
      <c r="F222" s="120"/>
      <c r="G222" s="120"/>
      <c r="H222" s="120"/>
      <c r="I222" s="120"/>
      <c r="J222" s="128"/>
      <c r="K222" s="120"/>
      <c r="L222" s="120"/>
      <c r="M222" s="120"/>
      <c r="N222" s="120"/>
      <c r="O222" s="120"/>
      <c r="P222" s="120"/>
      <c r="Q222" s="120"/>
      <c r="R222" s="120"/>
      <c r="S222" s="120"/>
      <c r="T222" s="120"/>
      <c r="U222" s="120"/>
      <c r="V222" s="120"/>
      <c r="W222" s="120"/>
      <c r="X222" s="120"/>
      <c r="Y222" s="120"/>
      <c r="Z222" s="120"/>
    </row>
    <row r="223" spans="1:26" ht="11.25" customHeight="1" x14ac:dyDescent="0.25">
      <c r="A223" s="120"/>
      <c r="B223" s="120"/>
      <c r="C223" s="120"/>
      <c r="D223" s="120"/>
      <c r="E223" s="120"/>
      <c r="F223" s="120"/>
      <c r="G223" s="120"/>
      <c r="H223" s="120"/>
      <c r="I223" s="120"/>
      <c r="J223" s="128"/>
      <c r="K223" s="120"/>
      <c r="L223" s="120"/>
      <c r="M223" s="120"/>
      <c r="N223" s="120"/>
      <c r="O223" s="120"/>
      <c r="P223" s="120"/>
      <c r="Q223" s="120"/>
      <c r="R223" s="120"/>
      <c r="S223" s="120"/>
      <c r="T223" s="120"/>
      <c r="U223" s="120"/>
      <c r="V223" s="120"/>
      <c r="W223" s="120"/>
      <c r="X223" s="120"/>
      <c r="Y223" s="120"/>
      <c r="Z223" s="120"/>
    </row>
    <row r="224" spans="1:26" ht="11.25" customHeight="1" x14ac:dyDescent="0.25">
      <c r="A224" s="120"/>
      <c r="B224" s="120"/>
      <c r="C224" s="120"/>
      <c r="D224" s="120"/>
      <c r="E224" s="120"/>
      <c r="F224" s="120"/>
      <c r="G224" s="120"/>
      <c r="H224" s="120"/>
      <c r="I224" s="120"/>
      <c r="J224" s="128"/>
      <c r="K224" s="120"/>
      <c r="L224" s="120"/>
      <c r="M224" s="120"/>
      <c r="N224" s="120"/>
      <c r="O224" s="120"/>
      <c r="P224" s="120"/>
      <c r="Q224" s="120"/>
      <c r="R224" s="120"/>
      <c r="S224" s="120"/>
      <c r="T224" s="120"/>
      <c r="U224" s="120"/>
      <c r="V224" s="120"/>
      <c r="W224" s="120"/>
      <c r="X224" s="120"/>
      <c r="Y224" s="120"/>
      <c r="Z224" s="120"/>
    </row>
    <row r="225" spans="1:26" ht="11.25" customHeight="1" x14ac:dyDescent="0.25">
      <c r="A225" s="120"/>
      <c r="B225" s="120"/>
      <c r="C225" s="120"/>
      <c r="D225" s="120"/>
      <c r="E225" s="120"/>
      <c r="F225" s="120"/>
      <c r="G225" s="120"/>
      <c r="H225" s="120"/>
      <c r="I225" s="120"/>
      <c r="J225" s="128"/>
      <c r="K225" s="120"/>
      <c r="L225" s="120"/>
      <c r="M225" s="120"/>
      <c r="N225" s="120"/>
      <c r="O225" s="120"/>
      <c r="P225" s="120"/>
      <c r="Q225" s="120"/>
      <c r="R225" s="120"/>
      <c r="S225" s="120"/>
      <c r="T225" s="120"/>
      <c r="U225" s="120"/>
      <c r="V225" s="120"/>
      <c r="W225" s="120"/>
      <c r="X225" s="120"/>
      <c r="Y225" s="120"/>
      <c r="Z225" s="120"/>
    </row>
    <row r="226" spans="1:26" ht="11.25" customHeight="1" x14ac:dyDescent="0.25">
      <c r="A226" s="120"/>
      <c r="B226" s="120"/>
      <c r="C226" s="120"/>
      <c r="D226" s="120"/>
      <c r="E226" s="120"/>
      <c r="F226" s="120"/>
      <c r="G226" s="120"/>
      <c r="H226" s="120"/>
      <c r="I226" s="120"/>
      <c r="J226" s="128"/>
      <c r="K226" s="120"/>
      <c r="L226" s="120"/>
      <c r="M226" s="120"/>
      <c r="N226" s="120"/>
      <c r="O226" s="120"/>
      <c r="P226" s="120"/>
      <c r="Q226" s="120"/>
      <c r="R226" s="120"/>
      <c r="S226" s="120"/>
      <c r="T226" s="120"/>
      <c r="U226" s="120"/>
      <c r="V226" s="120"/>
      <c r="W226" s="120"/>
      <c r="X226" s="120"/>
      <c r="Y226" s="120"/>
      <c r="Z226" s="120"/>
    </row>
    <row r="227" spans="1:26" ht="11.25" customHeight="1" x14ac:dyDescent="0.25">
      <c r="A227" s="120"/>
      <c r="B227" s="120"/>
      <c r="C227" s="120"/>
      <c r="D227" s="120"/>
      <c r="E227" s="120"/>
      <c r="F227" s="120"/>
      <c r="G227" s="120"/>
      <c r="H227" s="120"/>
      <c r="I227" s="120"/>
      <c r="J227" s="128"/>
      <c r="K227" s="120"/>
      <c r="L227" s="120"/>
      <c r="M227" s="120"/>
      <c r="N227" s="120"/>
      <c r="O227" s="120"/>
      <c r="P227" s="120"/>
      <c r="Q227" s="120"/>
      <c r="R227" s="120"/>
      <c r="S227" s="120"/>
      <c r="T227" s="120"/>
      <c r="U227" s="120"/>
      <c r="V227" s="120"/>
      <c r="W227" s="120"/>
      <c r="X227" s="120"/>
      <c r="Y227" s="120"/>
      <c r="Z227" s="120"/>
    </row>
    <row r="228" spans="1:26" ht="11.25" customHeight="1" x14ac:dyDescent="0.25">
      <c r="A228" s="120"/>
      <c r="B228" s="120"/>
      <c r="C228" s="120"/>
      <c r="D228" s="120"/>
      <c r="E228" s="120"/>
      <c r="F228" s="120"/>
      <c r="G228" s="120"/>
      <c r="H228" s="120"/>
      <c r="I228" s="120"/>
      <c r="J228" s="128"/>
      <c r="K228" s="120"/>
      <c r="L228" s="120"/>
      <c r="M228" s="120"/>
      <c r="N228" s="120"/>
      <c r="O228" s="120"/>
      <c r="P228" s="120"/>
      <c r="Q228" s="120"/>
      <c r="R228" s="120"/>
      <c r="S228" s="120"/>
      <c r="T228" s="120"/>
      <c r="U228" s="120"/>
      <c r="V228" s="120"/>
      <c r="W228" s="120"/>
      <c r="X228" s="120"/>
      <c r="Y228" s="120"/>
      <c r="Z228" s="120"/>
    </row>
    <row r="229" spans="1:26" ht="11.25" customHeight="1" x14ac:dyDescent="0.25">
      <c r="A229" s="120"/>
      <c r="B229" s="120"/>
      <c r="C229" s="120"/>
      <c r="D229" s="120"/>
      <c r="E229" s="120"/>
      <c r="F229" s="120"/>
      <c r="G229" s="120"/>
      <c r="H229" s="120"/>
      <c r="I229" s="120"/>
      <c r="J229" s="128"/>
      <c r="K229" s="120"/>
      <c r="L229" s="120"/>
      <c r="M229" s="120"/>
      <c r="N229" s="120"/>
      <c r="O229" s="120"/>
      <c r="P229" s="120"/>
      <c r="Q229" s="120"/>
      <c r="R229" s="120"/>
      <c r="S229" s="120"/>
      <c r="T229" s="120"/>
      <c r="U229" s="120"/>
      <c r="V229" s="120"/>
      <c r="W229" s="120"/>
      <c r="X229" s="120"/>
      <c r="Y229" s="120"/>
      <c r="Z229" s="120"/>
    </row>
    <row r="230" spans="1:26" ht="11.25" customHeight="1" x14ac:dyDescent="0.25">
      <c r="A230" s="120"/>
      <c r="B230" s="120"/>
      <c r="C230" s="120"/>
      <c r="D230" s="120"/>
      <c r="E230" s="120"/>
      <c r="F230" s="120"/>
      <c r="G230" s="120"/>
      <c r="H230" s="120"/>
      <c r="I230" s="120"/>
      <c r="J230" s="128"/>
      <c r="K230" s="120"/>
      <c r="L230" s="120"/>
      <c r="M230" s="120"/>
      <c r="N230" s="120"/>
      <c r="O230" s="120"/>
      <c r="P230" s="120"/>
      <c r="Q230" s="120"/>
      <c r="R230" s="120"/>
      <c r="S230" s="120"/>
      <c r="T230" s="120"/>
      <c r="U230" s="120"/>
      <c r="V230" s="120"/>
      <c r="W230" s="120"/>
      <c r="X230" s="120"/>
      <c r="Y230" s="120"/>
      <c r="Z230" s="120"/>
    </row>
    <row r="231" spans="1:26" ht="11.25" customHeight="1" x14ac:dyDescent="0.25">
      <c r="A231" s="120"/>
      <c r="B231" s="120"/>
      <c r="C231" s="120"/>
      <c r="D231" s="120"/>
      <c r="E231" s="120"/>
      <c r="F231" s="120"/>
      <c r="G231" s="120"/>
      <c r="H231" s="120"/>
      <c r="I231" s="120"/>
      <c r="J231" s="128"/>
      <c r="K231" s="120"/>
      <c r="L231" s="120"/>
      <c r="M231" s="120"/>
      <c r="N231" s="120"/>
      <c r="O231" s="120"/>
      <c r="P231" s="120"/>
      <c r="Q231" s="120"/>
      <c r="R231" s="120"/>
      <c r="S231" s="120"/>
      <c r="T231" s="120"/>
      <c r="U231" s="120"/>
      <c r="V231" s="120"/>
      <c r="W231" s="120"/>
      <c r="X231" s="120"/>
      <c r="Y231" s="120"/>
      <c r="Z231" s="120"/>
    </row>
    <row r="232" spans="1:26" ht="11.25" customHeight="1" x14ac:dyDescent="0.25">
      <c r="A232" s="120"/>
      <c r="B232" s="120"/>
      <c r="C232" s="120"/>
      <c r="D232" s="120"/>
      <c r="E232" s="120"/>
      <c r="F232" s="120"/>
      <c r="G232" s="120"/>
      <c r="H232" s="120"/>
      <c r="I232" s="120"/>
      <c r="J232" s="128"/>
      <c r="K232" s="120"/>
      <c r="L232" s="120"/>
      <c r="M232" s="120"/>
      <c r="N232" s="120"/>
      <c r="O232" s="120"/>
      <c r="P232" s="120"/>
      <c r="Q232" s="120"/>
      <c r="R232" s="120"/>
      <c r="S232" s="120"/>
      <c r="T232" s="120"/>
      <c r="U232" s="120"/>
      <c r="V232" s="120"/>
      <c r="W232" s="120"/>
      <c r="X232" s="120"/>
      <c r="Y232" s="120"/>
      <c r="Z232" s="120"/>
    </row>
    <row r="233" spans="1:26" ht="11.25" customHeight="1" x14ac:dyDescent="0.25">
      <c r="A233" s="120"/>
      <c r="B233" s="120"/>
      <c r="C233" s="120"/>
      <c r="D233" s="120"/>
      <c r="E233" s="120"/>
      <c r="F233" s="120"/>
      <c r="G233" s="120"/>
      <c r="H233" s="120"/>
      <c r="I233" s="120"/>
      <c r="J233" s="128"/>
      <c r="K233" s="120"/>
      <c r="L233" s="120"/>
      <c r="M233" s="120"/>
      <c r="N233" s="120"/>
      <c r="O233" s="120"/>
      <c r="P233" s="120"/>
      <c r="Q233" s="120"/>
      <c r="R233" s="120"/>
      <c r="S233" s="120"/>
      <c r="T233" s="120"/>
      <c r="U233" s="120"/>
      <c r="V233" s="120"/>
      <c r="W233" s="120"/>
      <c r="X233" s="120"/>
      <c r="Y233" s="120"/>
      <c r="Z233" s="120"/>
    </row>
    <row r="234" spans="1:26" ht="11.25" customHeight="1" x14ac:dyDescent="0.25">
      <c r="A234" s="120"/>
      <c r="B234" s="120"/>
      <c r="C234" s="120"/>
      <c r="D234" s="120"/>
      <c r="E234" s="120"/>
      <c r="F234" s="120"/>
      <c r="G234" s="120"/>
      <c r="H234" s="120"/>
      <c r="I234" s="120"/>
      <c r="J234" s="128"/>
      <c r="K234" s="120"/>
      <c r="L234" s="120"/>
      <c r="M234" s="120"/>
      <c r="N234" s="120"/>
      <c r="O234" s="120"/>
      <c r="P234" s="120"/>
      <c r="Q234" s="120"/>
      <c r="R234" s="120"/>
      <c r="S234" s="120"/>
      <c r="T234" s="120"/>
      <c r="U234" s="120"/>
      <c r="V234" s="120"/>
      <c r="W234" s="120"/>
      <c r="X234" s="120"/>
      <c r="Y234" s="120"/>
      <c r="Z234" s="120"/>
    </row>
    <row r="235" spans="1:26" ht="11.25" customHeight="1" x14ac:dyDescent="0.25">
      <c r="A235" s="120"/>
      <c r="B235" s="120"/>
      <c r="C235" s="120"/>
      <c r="D235" s="120"/>
      <c r="E235" s="120"/>
      <c r="F235" s="120"/>
      <c r="G235" s="120"/>
      <c r="H235" s="120"/>
      <c r="I235" s="120"/>
      <c r="J235" s="128"/>
      <c r="K235" s="120"/>
      <c r="L235" s="120"/>
      <c r="M235" s="120"/>
      <c r="N235" s="120"/>
      <c r="O235" s="120"/>
      <c r="P235" s="120"/>
      <c r="Q235" s="120"/>
      <c r="R235" s="120"/>
      <c r="S235" s="120"/>
      <c r="T235" s="120"/>
      <c r="U235" s="120"/>
      <c r="V235" s="120"/>
      <c r="W235" s="120"/>
      <c r="X235" s="120"/>
      <c r="Y235" s="120"/>
      <c r="Z235" s="120"/>
    </row>
    <row r="236" spans="1:26" ht="11.25" customHeight="1" x14ac:dyDescent="0.25">
      <c r="A236" s="120"/>
      <c r="B236" s="120"/>
      <c r="C236" s="120"/>
      <c r="D236" s="120"/>
      <c r="E236" s="120"/>
      <c r="F236" s="120"/>
      <c r="G236" s="120"/>
      <c r="H236" s="120"/>
      <c r="I236" s="120"/>
      <c r="J236" s="128"/>
      <c r="K236" s="120"/>
      <c r="L236" s="120"/>
      <c r="M236" s="120"/>
      <c r="N236" s="120"/>
      <c r="O236" s="120"/>
      <c r="P236" s="120"/>
      <c r="Q236" s="120"/>
      <c r="R236" s="120"/>
      <c r="S236" s="120"/>
      <c r="T236" s="120"/>
      <c r="U236" s="120"/>
      <c r="V236" s="120"/>
      <c r="W236" s="120"/>
      <c r="X236" s="120"/>
      <c r="Y236" s="120"/>
      <c r="Z236" s="120"/>
    </row>
    <row r="237" spans="1:26" ht="11.25" customHeight="1" x14ac:dyDescent="0.25">
      <c r="A237" s="120"/>
      <c r="B237" s="120"/>
      <c r="C237" s="120"/>
      <c r="D237" s="120"/>
      <c r="E237" s="120"/>
      <c r="F237" s="120"/>
      <c r="G237" s="120"/>
      <c r="H237" s="120"/>
      <c r="I237" s="120"/>
      <c r="J237" s="128"/>
      <c r="K237" s="120"/>
      <c r="L237" s="120"/>
      <c r="M237" s="120"/>
      <c r="N237" s="120"/>
      <c r="O237" s="120"/>
      <c r="P237" s="120"/>
      <c r="Q237" s="120"/>
      <c r="R237" s="120"/>
      <c r="S237" s="120"/>
      <c r="T237" s="120"/>
      <c r="U237" s="120"/>
      <c r="V237" s="120"/>
      <c r="W237" s="120"/>
      <c r="X237" s="120"/>
      <c r="Y237" s="120"/>
      <c r="Z237" s="120"/>
    </row>
    <row r="238" spans="1:26" ht="11.25" customHeight="1" x14ac:dyDescent="0.25">
      <c r="A238" s="120"/>
      <c r="B238" s="120"/>
      <c r="C238" s="120"/>
      <c r="D238" s="120"/>
      <c r="E238" s="120"/>
      <c r="F238" s="120"/>
      <c r="G238" s="120"/>
      <c r="H238" s="120"/>
      <c r="I238" s="120"/>
      <c r="J238" s="128"/>
      <c r="K238" s="120"/>
      <c r="L238" s="120"/>
      <c r="M238" s="120"/>
      <c r="N238" s="120"/>
      <c r="O238" s="120"/>
      <c r="P238" s="120"/>
      <c r="Q238" s="120"/>
      <c r="R238" s="120"/>
      <c r="S238" s="120"/>
      <c r="T238" s="120"/>
      <c r="U238" s="120"/>
      <c r="V238" s="120"/>
      <c r="W238" s="120"/>
      <c r="X238" s="120"/>
      <c r="Y238" s="120"/>
      <c r="Z238" s="120"/>
    </row>
    <row r="239" spans="1:26" ht="11.25" customHeight="1" x14ac:dyDescent="0.25">
      <c r="A239" s="120"/>
      <c r="B239" s="120"/>
      <c r="C239" s="120"/>
      <c r="D239" s="120"/>
      <c r="E239" s="120"/>
      <c r="F239" s="120"/>
      <c r="G239" s="120"/>
      <c r="H239" s="120"/>
      <c r="I239" s="120"/>
      <c r="J239" s="128"/>
      <c r="K239" s="120"/>
      <c r="L239" s="120"/>
      <c r="M239" s="120"/>
      <c r="N239" s="120"/>
      <c r="O239" s="120"/>
      <c r="P239" s="120"/>
      <c r="Q239" s="120"/>
      <c r="R239" s="120"/>
      <c r="S239" s="120"/>
      <c r="T239" s="120"/>
      <c r="U239" s="120"/>
      <c r="V239" s="120"/>
      <c r="W239" s="120"/>
      <c r="X239" s="120"/>
      <c r="Y239" s="120"/>
      <c r="Z239" s="120"/>
    </row>
    <row r="240" spans="1:26" ht="11.25" customHeight="1" x14ac:dyDescent="0.25">
      <c r="A240" s="120"/>
      <c r="B240" s="120"/>
      <c r="C240" s="120"/>
      <c r="D240" s="120"/>
      <c r="E240" s="120"/>
      <c r="F240" s="120"/>
      <c r="G240" s="120"/>
      <c r="H240" s="120"/>
      <c r="I240" s="120"/>
      <c r="J240" s="128"/>
      <c r="K240" s="120"/>
      <c r="L240" s="120"/>
      <c r="M240" s="120"/>
      <c r="N240" s="120"/>
      <c r="O240" s="120"/>
      <c r="P240" s="120"/>
      <c r="Q240" s="120"/>
      <c r="R240" s="120"/>
      <c r="S240" s="120"/>
      <c r="T240" s="120"/>
      <c r="U240" s="120"/>
      <c r="V240" s="120"/>
      <c r="W240" s="120"/>
      <c r="X240" s="120"/>
      <c r="Y240" s="120"/>
      <c r="Z240" s="120"/>
    </row>
    <row r="241" spans="1:26" ht="11.25" customHeight="1" x14ac:dyDescent="0.25">
      <c r="A241" s="120"/>
      <c r="B241" s="120"/>
      <c r="C241" s="120"/>
      <c r="D241" s="120"/>
      <c r="E241" s="120"/>
      <c r="F241" s="120"/>
      <c r="G241" s="120"/>
      <c r="H241" s="120"/>
      <c r="I241" s="120"/>
      <c r="J241" s="128"/>
      <c r="K241" s="120"/>
      <c r="L241" s="120"/>
      <c r="M241" s="120"/>
      <c r="N241" s="120"/>
      <c r="O241" s="120"/>
      <c r="P241" s="120"/>
      <c r="Q241" s="120"/>
      <c r="R241" s="120"/>
      <c r="S241" s="120"/>
      <c r="T241" s="120"/>
      <c r="U241" s="120"/>
      <c r="V241" s="120"/>
      <c r="W241" s="120"/>
      <c r="X241" s="120"/>
      <c r="Y241" s="120"/>
      <c r="Z241" s="120"/>
    </row>
    <row r="242" spans="1:26" ht="11.25" customHeight="1" x14ac:dyDescent="0.25">
      <c r="A242" s="120"/>
      <c r="B242" s="120"/>
      <c r="C242" s="120"/>
      <c r="D242" s="120"/>
      <c r="E242" s="120"/>
      <c r="F242" s="120"/>
      <c r="G242" s="120"/>
      <c r="H242" s="120"/>
      <c r="I242" s="120"/>
      <c r="J242" s="128"/>
      <c r="K242" s="120"/>
      <c r="L242" s="120"/>
      <c r="M242" s="120"/>
      <c r="N242" s="120"/>
      <c r="O242" s="120"/>
      <c r="P242" s="120"/>
      <c r="Q242" s="120"/>
      <c r="R242" s="120"/>
      <c r="S242" s="120"/>
      <c r="T242" s="120"/>
      <c r="U242" s="120"/>
      <c r="V242" s="120"/>
      <c r="W242" s="120"/>
      <c r="X242" s="120"/>
      <c r="Y242" s="120"/>
      <c r="Z242" s="120"/>
    </row>
    <row r="243" spans="1:26" ht="11.25" customHeight="1" x14ac:dyDescent="0.25">
      <c r="A243" s="120"/>
      <c r="B243" s="120"/>
      <c r="C243" s="120"/>
      <c r="D243" s="120"/>
      <c r="E243" s="120"/>
      <c r="F243" s="120"/>
      <c r="G243" s="120"/>
      <c r="H243" s="120"/>
      <c r="I243" s="120"/>
      <c r="J243" s="128"/>
      <c r="K243" s="120"/>
      <c r="L243" s="120"/>
      <c r="M243" s="120"/>
      <c r="N243" s="120"/>
      <c r="O243" s="120"/>
      <c r="P243" s="120"/>
      <c r="Q243" s="120"/>
      <c r="R243" s="120"/>
      <c r="S243" s="120"/>
      <c r="T243" s="120"/>
      <c r="U243" s="120"/>
      <c r="V243" s="120"/>
      <c r="W243" s="120"/>
      <c r="X243" s="120"/>
      <c r="Y243" s="120"/>
      <c r="Z243" s="120"/>
    </row>
    <row r="244" spans="1:26" ht="11.25" customHeight="1" x14ac:dyDescent="0.25">
      <c r="A244" s="120"/>
      <c r="B244" s="120"/>
      <c r="C244" s="120"/>
      <c r="D244" s="120"/>
      <c r="E244" s="120"/>
      <c r="F244" s="120"/>
      <c r="G244" s="120"/>
      <c r="H244" s="120"/>
      <c r="I244" s="120"/>
      <c r="J244" s="128"/>
      <c r="K244" s="120"/>
      <c r="L244" s="120"/>
      <c r="M244" s="120"/>
      <c r="N244" s="120"/>
      <c r="O244" s="120"/>
      <c r="P244" s="120"/>
      <c r="Q244" s="120"/>
      <c r="R244" s="120"/>
      <c r="S244" s="120"/>
      <c r="T244" s="120"/>
      <c r="U244" s="120"/>
      <c r="V244" s="120"/>
      <c r="W244" s="120"/>
      <c r="X244" s="120"/>
      <c r="Y244" s="120"/>
      <c r="Z244" s="120"/>
    </row>
    <row r="245" spans="1:26" ht="11.25" customHeight="1" x14ac:dyDescent="0.25">
      <c r="A245" s="120"/>
      <c r="B245" s="120"/>
      <c r="C245" s="120"/>
      <c r="D245" s="120"/>
      <c r="E245" s="120"/>
      <c r="F245" s="120"/>
      <c r="G245" s="120"/>
      <c r="H245" s="120"/>
      <c r="I245" s="120"/>
      <c r="J245" s="128"/>
      <c r="K245" s="120"/>
      <c r="L245" s="120"/>
      <c r="M245" s="120"/>
      <c r="N245" s="120"/>
      <c r="O245" s="120"/>
      <c r="P245" s="120"/>
      <c r="Q245" s="120"/>
      <c r="R245" s="120"/>
      <c r="S245" s="120"/>
      <c r="T245" s="120"/>
      <c r="U245" s="120"/>
      <c r="V245" s="120"/>
      <c r="W245" s="120"/>
      <c r="X245" s="120"/>
      <c r="Y245" s="120"/>
      <c r="Z245" s="120"/>
    </row>
    <row r="246" spans="1:26" ht="11.25" customHeight="1" x14ac:dyDescent="0.25">
      <c r="A246" s="120"/>
      <c r="B246" s="120"/>
      <c r="C246" s="120"/>
      <c r="D246" s="120"/>
      <c r="E246" s="120"/>
      <c r="F246" s="120"/>
      <c r="G246" s="120"/>
      <c r="H246" s="120"/>
      <c r="I246" s="120"/>
      <c r="J246" s="128"/>
      <c r="K246" s="120"/>
      <c r="L246" s="120"/>
      <c r="M246" s="120"/>
      <c r="N246" s="120"/>
      <c r="O246" s="120"/>
      <c r="P246" s="120"/>
      <c r="Q246" s="120"/>
      <c r="R246" s="120"/>
      <c r="S246" s="120"/>
      <c r="T246" s="120"/>
      <c r="U246" s="120"/>
      <c r="V246" s="120"/>
      <c r="W246" s="120"/>
      <c r="X246" s="120"/>
      <c r="Y246" s="120"/>
      <c r="Z246" s="120"/>
    </row>
    <row r="247" spans="1:26" ht="11.25" customHeight="1" x14ac:dyDescent="0.25">
      <c r="A247" s="120"/>
      <c r="B247" s="120"/>
      <c r="C247" s="120"/>
      <c r="D247" s="120"/>
      <c r="E247" s="120"/>
      <c r="F247" s="120"/>
      <c r="G247" s="120"/>
      <c r="H247" s="120"/>
      <c r="I247" s="120"/>
      <c r="J247" s="128"/>
      <c r="K247" s="120"/>
      <c r="L247" s="120"/>
      <c r="M247" s="120"/>
      <c r="N247" s="120"/>
      <c r="O247" s="120"/>
      <c r="P247" s="120"/>
      <c r="Q247" s="120"/>
      <c r="R247" s="120"/>
      <c r="S247" s="120"/>
      <c r="T247" s="120"/>
      <c r="U247" s="120"/>
      <c r="V247" s="120"/>
      <c r="W247" s="120"/>
      <c r="X247" s="120"/>
      <c r="Y247" s="120"/>
      <c r="Z247" s="120"/>
    </row>
    <row r="248" spans="1:26" ht="11.25" customHeight="1" x14ac:dyDescent="0.25">
      <c r="A248" s="120"/>
      <c r="B248" s="120"/>
      <c r="C248" s="120"/>
      <c r="D248" s="120"/>
      <c r="E248" s="120"/>
      <c r="F248" s="120"/>
      <c r="G248" s="120"/>
      <c r="H248" s="120"/>
      <c r="I248" s="120"/>
      <c r="J248" s="128"/>
      <c r="K248" s="120"/>
      <c r="L248" s="120"/>
      <c r="M248" s="120"/>
      <c r="N248" s="120"/>
      <c r="O248" s="120"/>
      <c r="P248" s="120"/>
      <c r="Q248" s="120"/>
      <c r="R248" s="120"/>
      <c r="S248" s="120"/>
      <c r="T248" s="120"/>
      <c r="U248" s="120"/>
      <c r="V248" s="120"/>
      <c r="W248" s="120"/>
      <c r="X248" s="120"/>
      <c r="Y248" s="120"/>
      <c r="Z248" s="120"/>
    </row>
    <row r="249" spans="1:26" ht="11.25" customHeight="1" x14ac:dyDescent="0.25">
      <c r="A249" s="120"/>
      <c r="B249" s="120"/>
      <c r="C249" s="120"/>
      <c r="D249" s="120"/>
      <c r="E249" s="120"/>
      <c r="F249" s="120"/>
      <c r="G249" s="120"/>
      <c r="H249" s="120"/>
      <c r="I249" s="120"/>
      <c r="J249" s="128"/>
      <c r="K249" s="120"/>
      <c r="L249" s="120"/>
      <c r="M249" s="120"/>
      <c r="N249" s="120"/>
      <c r="O249" s="120"/>
      <c r="P249" s="120"/>
      <c r="Q249" s="120"/>
      <c r="R249" s="120"/>
      <c r="S249" s="120"/>
      <c r="T249" s="120"/>
      <c r="U249" s="120"/>
      <c r="V249" s="120"/>
      <c r="W249" s="120"/>
      <c r="X249" s="120"/>
      <c r="Y249" s="120"/>
      <c r="Z249" s="120"/>
    </row>
    <row r="250" spans="1:26" ht="11.25" customHeight="1" x14ac:dyDescent="0.25">
      <c r="A250" s="120"/>
      <c r="B250" s="120"/>
      <c r="C250" s="120"/>
      <c r="D250" s="120"/>
      <c r="E250" s="120"/>
      <c r="F250" s="120"/>
      <c r="G250" s="120"/>
      <c r="H250" s="120"/>
      <c r="I250" s="120"/>
      <c r="J250" s="128"/>
      <c r="K250" s="120"/>
      <c r="L250" s="120"/>
      <c r="M250" s="120"/>
      <c r="N250" s="120"/>
      <c r="O250" s="120"/>
      <c r="P250" s="120"/>
      <c r="Q250" s="120"/>
      <c r="R250" s="120"/>
      <c r="S250" s="120"/>
      <c r="T250" s="120"/>
      <c r="U250" s="120"/>
      <c r="V250" s="120"/>
      <c r="W250" s="120"/>
      <c r="X250" s="120"/>
      <c r="Y250" s="120"/>
      <c r="Z250" s="120"/>
    </row>
    <row r="251" spans="1:26" ht="11.25" customHeight="1" x14ac:dyDescent="0.25">
      <c r="A251" s="120"/>
      <c r="B251" s="120"/>
      <c r="C251" s="120"/>
      <c r="D251" s="120"/>
      <c r="E251" s="120"/>
      <c r="F251" s="120"/>
      <c r="G251" s="120"/>
      <c r="H251" s="120"/>
      <c r="I251" s="120"/>
      <c r="J251" s="128"/>
      <c r="K251" s="120"/>
      <c r="L251" s="120"/>
      <c r="M251" s="120"/>
      <c r="N251" s="120"/>
      <c r="O251" s="120"/>
      <c r="P251" s="120"/>
      <c r="Q251" s="120"/>
      <c r="R251" s="120"/>
      <c r="S251" s="120"/>
      <c r="T251" s="120"/>
      <c r="U251" s="120"/>
      <c r="V251" s="120"/>
      <c r="W251" s="120"/>
      <c r="X251" s="120"/>
      <c r="Y251" s="120"/>
      <c r="Z251" s="120"/>
    </row>
    <row r="252" spans="1:26" ht="11.25" customHeight="1" x14ac:dyDescent="0.25">
      <c r="A252" s="120"/>
      <c r="B252" s="120"/>
      <c r="C252" s="120"/>
      <c r="D252" s="120"/>
      <c r="E252" s="120"/>
      <c r="F252" s="120"/>
      <c r="G252" s="120"/>
      <c r="H252" s="120"/>
      <c r="I252" s="120"/>
      <c r="J252" s="128"/>
      <c r="K252" s="120"/>
      <c r="L252" s="120"/>
      <c r="M252" s="120"/>
      <c r="N252" s="120"/>
      <c r="O252" s="120"/>
      <c r="P252" s="120"/>
      <c r="Q252" s="120"/>
      <c r="R252" s="120"/>
      <c r="S252" s="120"/>
      <c r="T252" s="120"/>
      <c r="U252" s="120"/>
      <c r="V252" s="120"/>
      <c r="W252" s="120"/>
      <c r="X252" s="120"/>
      <c r="Y252" s="120"/>
      <c r="Z252" s="120"/>
    </row>
    <row r="253" spans="1:26" ht="11.25" customHeight="1" x14ac:dyDescent="0.25">
      <c r="A253" s="120"/>
      <c r="B253" s="120"/>
      <c r="C253" s="120"/>
      <c r="D253" s="120"/>
      <c r="E253" s="120"/>
      <c r="F253" s="120"/>
      <c r="G253" s="120"/>
      <c r="H253" s="120"/>
      <c r="I253" s="120"/>
      <c r="J253" s="128"/>
      <c r="K253" s="120"/>
      <c r="L253" s="120"/>
      <c r="M253" s="120"/>
      <c r="N253" s="120"/>
      <c r="O253" s="120"/>
      <c r="P253" s="120"/>
      <c r="Q253" s="120"/>
      <c r="R253" s="120"/>
      <c r="S253" s="120"/>
      <c r="T253" s="120"/>
      <c r="U253" s="120"/>
      <c r="V253" s="120"/>
      <c r="W253" s="120"/>
      <c r="X253" s="120"/>
      <c r="Y253" s="120"/>
      <c r="Z253" s="120"/>
    </row>
    <row r="254" spans="1:26" ht="11.25" customHeight="1" x14ac:dyDescent="0.25">
      <c r="A254" s="120"/>
      <c r="B254" s="120"/>
      <c r="C254" s="120"/>
      <c r="D254" s="120"/>
      <c r="E254" s="120"/>
      <c r="F254" s="120"/>
      <c r="G254" s="120"/>
      <c r="H254" s="120"/>
      <c r="I254" s="120"/>
      <c r="J254" s="128"/>
      <c r="K254" s="120"/>
      <c r="L254" s="120"/>
      <c r="M254" s="120"/>
      <c r="N254" s="120"/>
      <c r="O254" s="120"/>
      <c r="P254" s="120"/>
      <c r="Q254" s="120"/>
      <c r="R254" s="120"/>
      <c r="S254" s="120"/>
      <c r="T254" s="120"/>
      <c r="U254" s="120"/>
      <c r="V254" s="120"/>
      <c r="W254" s="120"/>
      <c r="X254" s="120"/>
      <c r="Y254" s="120"/>
      <c r="Z254" s="120"/>
    </row>
    <row r="255" spans="1:26" ht="11.25" customHeight="1" x14ac:dyDescent="0.25">
      <c r="A255" s="120"/>
      <c r="B255" s="120"/>
      <c r="C255" s="120"/>
      <c r="D255" s="120"/>
      <c r="E255" s="120"/>
      <c r="F255" s="120"/>
      <c r="G255" s="120"/>
      <c r="H255" s="120"/>
      <c r="I255" s="120"/>
      <c r="J255" s="128"/>
      <c r="K255" s="120"/>
      <c r="L255" s="120"/>
      <c r="M255" s="120"/>
      <c r="N255" s="120"/>
      <c r="O255" s="120"/>
      <c r="P255" s="120"/>
      <c r="Q255" s="120"/>
      <c r="R255" s="120"/>
      <c r="S255" s="120"/>
      <c r="T255" s="120"/>
      <c r="U255" s="120"/>
      <c r="V255" s="120"/>
      <c r="W255" s="120"/>
      <c r="X255" s="120"/>
      <c r="Y255" s="120"/>
      <c r="Z255" s="120"/>
    </row>
    <row r="256" spans="1:26" ht="11.25" customHeight="1" x14ac:dyDescent="0.25">
      <c r="A256" s="120"/>
      <c r="B256" s="120"/>
      <c r="C256" s="120"/>
      <c r="D256" s="120"/>
      <c r="E256" s="120"/>
      <c r="F256" s="120"/>
      <c r="G256" s="120"/>
      <c r="H256" s="120"/>
      <c r="I256" s="120"/>
      <c r="J256" s="128"/>
      <c r="K256" s="120"/>
      <c r="L256" s="120"/>
      <c r="M256" s="120"/>
      <c r="N256" s="120"/>
      <c r="O256" s="120"/>
      <c r="P256" s="120"/>
      <c r="Q256" s="120"/>
      <c r="R256" s="120"/>
      <c r="S256" s="120"/>
      <c r="T256" s="120"/>
      <c r="U256" s="120"/>
      <c r="V256" s="120"/>
      <c r="W256" s="120"/>
      <c r="X256" s="120"/>
      <c r="Y256" s="120"/>
      <c r="Z256" s="120"/>
    </row>
    <row r="257" spans="1:26" ht="11.25" customHeight="1" x14ac:dyDescent="0.25">
      <c r="A257" s="120"/>
      <c r="B257" s="120"/>
      <c r="C257" s="120"/>
      <c r="D257" s="120"/>
      <c r="E257" s="120"/>
      <c r="F257" s="120"/>
      <c r="G257" s="120"/>
      <c r="H257" s="120"/>
      <c r="I257" s="120"/>
      <c r="J257" s="128"/>
      <c r="K257" s="120"/>
      <c r="L257" s="120"/>
      <c r="M257" s="120"/>
      <c r="N257" s="120"/>
      <c r="O257" s="120"/>
      <c r="P257" s="120"/>
      <c r="Q257" s="120"/>
      <c r="R257" s="120"/>
      <c r="S257" s="120"/>
      <c r="T257" s="120"/>
      <c r="U257" s="120"/>
      <c r="V257" s="120"/>
      <c r="W257" s="120"/>
      <c r="X257" s="120"/>
      <c r="Y257" s="120"/>
      <c r="Z257" s="120"/>
    </row>
    <row r="258" spans="1:26" ht="11.25" customHeight="1" x14ac:dyDescent="0.25">
      <c r="A258" s="120"/>
      <c r="B258" s="120"/>
      <c r="C258" s="120"/>
      <c r="D258" s="120"/>
      <c r="E258" s="120"/>
      <c r="F258" s="120"/>
      <c r="G258" s="120"/>
      <c r="H258" s="120"/>
      <c r="I258" s="120"/>
      <c r="J258" s="128"/>
      <c r="K258" s="120"/>
      <c r="L258" s="120"/>
      <c r="M258" s="120"/>
      <c r="N258" s="120"/>
      <c r="O258" s="120"/>
      <c r="P258" s="120"/>
      <c r="Q258" s="120"/>
      <c r="R258" s="120"/>
      <c r="S258" s="120"/>
      <c r="T258" s="120"/>
      <c r="U258" s="120"/>
      <c r="V258" s="120"/>
      <c r="W258" s="120"/>
      <c r="X258" s="120"/>
      <c r="Y258" s="120"/>
      <c r="Z258" s="120"/>
    </row>
    <row r="259" spans="1:26" ht="11.25" customHeight="1" x14ac:dyDescent="0.25">
      <c r="A259" s="120"/>
      <c r="B259" s="120"/>
      <c r="C259" s="120"/>
      <c r="D259" s="120"/>
      <c r="E259" s="120"/>
      <c r="F259" s="120"/>
      <c r="G259" s="120"/>
      <c r="H259" s="120"/>
      <c r="I259" s="120"/>
      <c r="J259" s="128"/>
      <c r="K259" s="120"/>
      <c r="L259" s="120"/>
      <c r="M259" s="120"/>
      <c r="N259" s="120"/>
      <c r="O259" s="120"/>
      <c r="P259" s="120"/>
      <c r="Q259" s="120"/>
      <c r="R259" s="120"/>
      <c r="S259" s="120"/>
      <c r="T259" s="120"/>
      <c r="U259" s="120"/>
      <c r="V259" s="120"/>
      <c r="W259" s="120"/>
      <c r="X259" s="120"/>
      <c r="Y259" s="120"/>
      <c r="Z259" s="120"/>
    </row>
    <row r="260" spans="1:26" ht="11.25" customHeight="1" x14ac:dyDescent="0.25">
      <c r="A260" s="120"/>
      <c r="B260" s="120"/>
      <c r="C260" s="120"/>
      <c r="D260" s="120"/>
      <c r="E260" s="120"/>
      <c r="F260" s="120"/>
      <c r="G260" s="120"/>
      <c r="H260" s="120"/>
      <c r="I260" s="120"/>
      <c r="J260" s="128"/>
      <c r="K260" s="120"/>
      <c r="L260" s="120"/>
      <c r="M260" s="120"/>
      <c r="N260" s="120"/>
      <c r="O260" s="120"/>
      <c r="P260" s="120"/>
      <c r="Q260" s="120"/>
      <c r="R260" s="120"/>
      <c r="S260" s="120"/>
      <c r="T260" s="120"/>
      <c r="U260" s="120"/>
      <c r="V260" s="120"/>
      <c r="W260" s="120"/>
      <c r="X260" s="120"/>
      <c r="Y260" s="120"/>
      <c r="Z260" s="120"/>
    </row>
    <row r="261" spans="1:26" ht="11.25" customHeight="1" x14ac:dyDescent="0.25">
      <c r="A261" s="120"/>
      <c r="B261" s="120"/>
      <c r="C261" s="120"/>
      <c r="D261" s="120"/>
      <c r="E261" s="120"/>
      <c r="F261" s="120"/>
      <c r="G261" s="120"/>
      <c r="H261" s="120"/>
      <c r="I261" s="120"/>
      <c r="J261" s="128"/>
      <c r="K261" s="120"/>
      <c r="L261" s="120"/>
      <c r="M261" s="120"/>
      <c r="N261" s="120"/>
      <c r="O261" s="120"/>
      <c r="P261" s="120"/>
      <c r="Q261" s="120"/>
      <c r="R261" s="120"/>
      <c r="S261" s="120"/>
      <c r="T261" s="120"/>
      <c r="U261" s="120"/>
      <c r="V261" s="120"/>
      <c r="W261" s="120"/>
      <c r="X261" s="120"/>
      <c r="Y261" s="120"/>
      <c r="Z261" s="120"/>
    </row>
    <row r="262" spans="1:26" ht="11.25" customHeight="1" x14ac:dyDescent="0.25">
      <c r="A262" s="120"/>
      <c r="B262" s="120"/>
      <c r="C262" s="120"/>
      <c r="D262" s="120"/>
      <c r="E262" s="120"/>
      <c r="F262" s="120"/>
      <c r="G262" s="120"/>
      <c r="H262" s="120"/>
      <c r="I262" s="120"/>
      <c r="J262" s="128"/>
      <c r="K262" s="120"/>
      <c r="L262" s="120"/>
      <c r="M262" s="120"/>
      <c r="N262" s="120"/>
      <c r="O262" s="120"/>
      <c r="P262" s="120"/>
      <c r="Q262" s="120"/>
      <c r="R262" s="120"/>
      <c r="S262" s="120"/>
      <c r="T262" s="120"/>
      <c r="U262" s="120"/>
      <c r="V262" s="120"/>
      <c r="W262" s="120"/>
      <c r="X262" s="120"/>
      <c r="Y262" s="120"/>
      <c r="Z262" s="120"/>
    </row>
    <row r="263" spans="1:26" ht="11.25" customHeight="1" x14ac:dyDescent="0.25">
      <c r="A263" s="120"/>
      <c r="B263" s="120"/>
      <c r="C263" s="120"/>
      <c r="D263" s="120"/>
      <c r="E263" s="120"/>
      <c r="F263" s="120"/>
      <c r="G263" s="120"/>
      <c r="H263" s="120"/>
      <c r="I263" s="120"/>
      <c r="J263" s="128"/>
      <c r="K263" s="120"/>
      <c r="L263" s="120"/>
      <c r="M263" s="120"/>
      <c r="N263" s="120"/>
      <c r="O263" s="120"/>
      <c r="P263" s="120"/>
      <c r="Q263" s="120"/>
      <c r="R263" s="120"/>
      <c r="S263" s="120"/>
      <c r="T263" s="120"/>
      <c r="U263" s="120"/>
      <c r="V263" s="120"/>
      <c r="W263" s="120"/>
      <c r="X263" s="120"/>
      <c r="Y263" s="120"/>
      <c r="Z263" s="120"/>
    </row>
    <row r="264" spans="1:26" ht="11.25" customHeight="1" x14ac:dyDescent="0.25">
      <c r="A264" s="120"/>
      <c r="B264" s="120"/>
      <c r="C264" s="120"/>
      <c r="D264" s="120"/>
      <c r="E264" s="120"/>
      <c r="F264" s="120"/>
      <c r="G264" s="120"/>
      <c r="H264" s="120"/>
      <c r="I264" s="120"/>
      <c r="J264" s="128"/>
      <c r="K264" s="120"/>
      <c r="L264" s="120"/>
      <c r="M264" s="120"/>
      <c r="N264" s="120"/>
      <c r="O264" s="120"/>
      <c r="P264" s="120"/>
      <c r="Q264" s="120"/>
      <c r="R264" s="120"/>
      <c r="S264" s="120"/>
      <c r="T264" s="120"/>
      <c r="U264" s="120"/>
      <c r="V264" s="120"/>
      <c r="W264" s="120"/>
      <c r="X264" s="120"/>
      <c r="Y264" s="120"/>
      <c r="Z264" s="120"/>
    </row>
    <row r="265" spans="1:26" ht="11.25" customHeight="1" x14ac:dyDescent="0.25">
      <c r="A265" s="120"/>
      <c r="B265" s="120"/>
      <c r="C265" s="120"/>
      <c r="D265" s="120"/>
      <c r="E265" s="120"/>
      <c r="F265" s="120"/>
      <c r="G265" s="120"/>
      <c r="H265" s="120"/>
      <c r="I265" s="120"/>
      <c r="J265" s="128"/>
      <c r="K265" s="120"/>
      <c r="L265" s="120"/>
      <c r="M265" s="120"/>
      <c r="N265" s="120"/>
      <c r="O265" s="120"/>
      <c r="P265" s="120"/>
      <c r="Q265" s="120"/>
      <c r="R265" s="120"/>
      <c r="S265" s="120"/>
      <c r="T265" s="120"/>
      <c r="U265" s="120"/>
      <c r="V265" s="120"/>
      <c r="W265" s="120"/>
      <c r="X265" s="120"/>
      <c r="Y265" s="120"/>
      <c r="Z265" s="120"/>
    </row>
    <row r="266" spans="1:26" ht="11.25" customHeight="1" x14ac:dyDescent="0.25">
      <c r="A266" s="120"/>
      <c r="B266" s="120"/>
      <c r="C266" s="120"/>
      <c r="D266" s="120"/>
      <c r="E266" s="120"/>
      <c r="F266" s="120"/>
      <c r="G266" s="120"/>
      <c r="H266" s="120"/>
      <c r="I266" s="120"/>
      <c r="J266" s="128"/>
      <c r="K266" s="120"/>
      <c r="L266" s="120"/>
      <c r="M266" s="120"/>
      <c r="N266" s="120"/>
      <c r="O266" s="120"/>
      <c r="P266" s="120"/>
      <c r="Q266" s="120"/>
      <c r="R266" s="120"/>
      <c r="S266" s="120"/>
      <c r="T266" s="120"/>
      <c r="U266" s="120"/>
      <c r="V266" s="120"/>
      <c r="W266" s="120"/>
      <c r="X266" s="120"/>
      <c r="Y266" s="120"/>
      <c r="Z266" s="120"/>
    </row>
    <row r="267" spans="1:26" ht="11.25" customHeight="1" x14ac:dyDescent="0.25">
      <c r="A267" s="120"/>
      <c r="B267" s="120"/>
      <c r="C267" s="120"/>
      <c r="D267" s="120"/>
      <c r="E267" s="120"/>
      <c r="F267" s="120"/>
      <c r="G267" s="120"/>
      <c r="H267" s="120"/>
      <c r="I267" s="120"/>
      <c r="J267" s="128"/>
      <c r="K267" s="120"/>
      <c r="L267" s="120"/>
      <c r="M267" s="120"/>
      <c r="N267" s="120"/>
      <c r="O267" s="120"/>
      <c r="P267" s="120"/>
      <c r="Q267" s="120"/>
      <c r="R267" s="120"/>
      <c r="S267" s="120"/>
      <c r="T267" s="120"/>
      <c r="U267" s="120"/>
      <c r="V267" s="120"/>
      <c r="W267" s="120"/>
      <c r="X267" s="120"/>
      <c r="Y267" s="120"/>
      <c r="Z267" s="120"/>
    </row>
    <row r="268" spans="1:26" ht="11.25" customHeight="1" x14ac:dyDescent="0.25">
      <c r="A268" s="120"/>
      <c r="B268" s="120"/>
      <c r="C268" s="120"/>
      <c r="D268" s="120"/>
      <c r="E268" s="120"/>
      <c r="F268" s="120"/>
      <c r="G268" s="120"/>
      <c r="H268" s="120"/>
      <c r="I268" s="120"/>
      <c r="J268" s="128"/>
      <c r="K268" s="120"/>
      <c r="L268" s="120"/>
      <c r="M268" s="120"/>
      <c r="N268" s="120"/>
      <c r="O268" s="120"/>
      <c r="P268" s="120"/>
      <c r="Q268" s="120"/>
      <c r="R268" s="120"/>
      <c r="S268" s="120"/>
      <c r="T268" s="120"/>
      <c r="U268" s="120"/>
      <c r="V268" s="120"/>
      <c r="W268" s="120"/>
      <c r="X268" s="120"/>
      <c r="Y268" s="120"/>
      <c r="Z268" s="120"/>
    </row>
    <row r="269" spans="1:26" ht="11.25" customHeight="1" x14ac:dyDescent="0.25">
      <c r="A269" s="120"/>
      <c r="B269" s="120"/>
      <c r="C269" s="120"/>
      <c r="D269" s="120"/>
      <c r="E269" s="120"/>
      <c r="F269" s="120"/>
      <c r="G269" s="120"/>
      <c r="H269" s="120"/>
      <c r="I269" s="120"/>
      <c r="J269" s="128"/>
      <c r="K269" s="120"/>
      <c r="L269" s="120"/>
      <c r="M269" s="120"/>
      <c r="N269" s="120"/>
      <c r="O269" s="120"/>
      <c r="P269" s="120"/>
      <c r="Q269" s="120"/>
      <c r="R269" s="120"/>
      <c r="S269" s="120"/>
      <c r="T269" s="120"/>
      <c r="U269" s="120"/>
      <c r="V269" s="120"/>
      <c r="W269" s="120"/>
      <c r="X269" s="120"/>
      <c r="Y269" s="120"/>
      <c r="Z269" s="120"/>
    </row>
    <row r="270" spans="1:26" ht="11.25" customHeight="1" x14ac:dyDescent="0.25">
      <c r="A270" s="120"/>
      <c r="B270" s="120"/>
      <c r="C270" s="120"/>
      <c r="D270" s="120"/>
      <c r="E270" s="120"/>
      <c r="F270" s="120"/>
      <c r="G270" s="120"/>
      <c r="H270" s="120"/>
      <c r="I270" s="120"/>
      <c r="J270" s="128"/>
      <c r="K270" s="120"/>
      <c r="L270" s="120"/>
      <c r="M270" s="120"/>
      <c r="N270" s="120"/>
      <c r="O270" s="120"/>
      <c r="P270" s="120"/>
      <c r="Q270" s="120"/>
      <c r="R270" s="120"/>
      <c r="S270" s="120"/>
      <c r="T270" s="120"/>
      <c r="U270" s="120"/>
      <c r="V270" s="120"/>
      <c r="W270" s="120"/>
      <c r="X270" s="120"/>
      <c r="Y270" s="120"/>
      <c r="Z270" s="120"/>
    </row>
    <row r="271" spans="1:26" ht="11.25" customHeight="1" x14ac:dyDescent="0.25">
      <c r="A271" s="120"/>
      <c r="B271" s="120"/>
      <c r="C271" s="120"/>
      <c r="D271" s="120"/>
      <c r="E271" s="120"/>
      <c r="F271" s="120"/>
      <c r="G271" s="120"/>
      <c r="H271" s="120"/>
      <c r="I271" s="120"/>
      <c r="J271" s="128"/>
      <c r="K271" s="120"/>
      <c r="L271" s="120"/>
      <c r="M271" s="120"/>
      <c r="N271" s="120"/>
      <c r="O271" s="120"/>
      <c r="P271" s="120"/>
      <c r="Q271" s="120"/>
      <c r="R271" s="120"/>
      <c r="S271" s="120"/>
      <c r="T271" s="120"/>
      <c r="U271" s="120"/>
      <c r="V271" s="120"/>
      <c r="W271" s="120"/>
      <c r="X271" s="120"/>
      <c r="Y271" s="120"/>
      <c r="Z271" s="120"/>
    </row>
    <row r="272" spans="1:26" ht="11.25" customHeight="1" x14ac:dyDescent="0.25">
      <c r="A272" s="120"/>
      <c r="B272" s="120"/>
      <c r="C272" s="120"/>
      <c r="D272" s="120"/>
      <c r="E272" s="120"/>
      <c r="F272" s="120"/>
      <c r="G272" s="120"/>
      <c r="H272" s="120"/>
      <c r="I272" s="120"/>
      <c r="J272" s="128"/>
      <c r="K272" s="120"/>
      <c r="L272" s="120"/>
      <c r="M272" s="120"/>
      <c r="N272" s="120"/>
      <c r="O272" s="120"/>
      <c r="P272" s="120"/>
      <c r="Q272" s="120"/>
      <c r="R272" s="120"/>
      <c r="S272" s="120"/>
      <c r="T272" s="120"/>
      <c r="U272" s="120"/>
      <c r="V272" s="120"/>
      <c r="W272" s="120"/>
      <c r="X272" s="120"/>
      <c r="Y272" s="120"/>
      <c r="Z272" s="120"/>
    </row>
    <row r="273" spans="1:26" ht="11.25" customHeight="1" x14ac:dyDescent="0.25">
      <c r="A273" s="120"/>
      <c r="B273" s="120"/>
      <c r="C273" s="120"/>
      <c r="D273" s="120"/>
      <c r="E273" s="120"/>
      <c r="F273" s="120"/>
      <c r="G273" s="120"/>
      <c r="H273" s="120"/>
      <c r="I273" s="120"/>
      <c r="J273" s="128"/>
      <c r="K273" s="120"/>
      <c r="L273" s="120"/>
      <c r="M273" s="120"/>
      <c r="N273" s="120"/>
      <c r="O273" s="120"/>
      <c r="P273" s="120"/>
      <c r="Q273" s="120"/>
      <c r="R273" s="120"/>
      <c r="S273" s="120"/>
      <c r="T273" s="120"/>
      <c r="U273" s="120"/>
      <c r="V273" s="120"/>
      <c r="W273" s="120"/>
      <c r="X273" s="120"/>
      <c r="Y273" s="120"/>
      <c r="Z273" s="120"/>
    </row>
    <row r="274" spans="1:26" ht="11.25" customHeight="1" x14ac:dyDescent="0.25">
      <c r="A274" s="120"/>
      <c r="B274" s="120"/>
      <c r="C274" s="120"/>
      <c r="D274" s="120"/>
      <c r="E274" s="120"/>
      <c r="F274" s="120"/>
      <c r="G274" s="120"/>
      <c r="H274" s="120"/>
      <c r="I274" s="120"/>
      <c r="J274" s="128"/>
      <c r="K274" s="120"/>
      <c r="L274" s="120"/>
      <c r="M274" s="120"/>
      <c r="N274" s="120"/>
      <c r="O274" s="120"/>
      <c r="P274" s="120"/>
      <c r="Q274" s="120"/>
      <c r="R274" s="120"/>
      <c r="S274" s="120"/>
      <c r="T274" s="120"/>
      <c r="U274" s="120"/>
      <c r="V274" s="120"/>
      <c r="W274" s="120"/>
      <c r="X274" s="120"/>
      <c r="Y274" s="120"/>
      <c r="Z274" s="120"/>
    </row>
    <row r="275" spans="1:26" ht="11.25" customHeight="1" x14ac:dyDescent="0.25">
      <c r="A275" s="120"/>
      <c r="B275" s="120"/>
      <c r="C275" s="120"/>
      <c r="D275" s="120"/>
      <c r="E275" s="120"/>
      <c r="F275" s="120"/>
      <c r="G275" s="120"/>
      <c r="H275" s="120"/>
      <c r="I275" s="120"/>
      <c r="J275" s="128"/>
      <c r="K275" s="120"/>
      <c r="L275" s="120"/>
      <c r="M275" s="120"/>
      <c r="N275" s="120"/>
      <c r="O275" s="120"/>
      <c r="P275" s="120"/>
      <c r="Q275" s="120"/>
      <c r="R275" s="120"/>
      <c r="S275" s="120"/>
      <c r="T275" s="120"/>
      <c r="U275" s="120"/>
      <c r="V275" s="120"/>
      <c r="W275" s="120"/>
      <c r="X275" s="120"/>
      <c r="Y275" s="120"/>
      <c r="Z275" s="120"/>
    </row>
    <row r="276" spans="1:26" ht="11.25" customHeight="1" x14ac:dyDescent="0.25">
      <c r="A276" s="120"/>
      <c r="B276" s="120"/>
      <c r="C276" s="120"/>
      <c r="D276" s="120"/>
      <c r="E276" s="120"/>
      <c r="F276" s="120"/>
      <c r="G276" s="120"/>
      <c r="H276" s="120"/>
      <c r="I276" s="120"/>
      <c r="J276" s="128"/>
      <c r="K276" s="120"/>
      <c r="L276" s="120"/>
      <c r="M276" s="120"/>
      <c r="N276" s="120"/>
      <c r="O276" s="120"/>
      <c r="P276" s="120"/>
      <c r="Q276" s="120"/>
      <c r="R276" s="120"/>
      <c r="S276" s="120"/>
      <c r="T276" s="120"/>
      <c r="U276" s="120"/>
      <c r="V276" s="120"/>
      <c r="W276" s="120"/>
      <c r="X276" s="120"/>
      <c r="Y276" s="120"/>
      <c r="Z276" s="120"/>
    </row>
    <row r="277" spans="1:26" ht="11.25" customHeight="1" x14ac:dyDescent="0.25">
      <c r="A277" s="120"/>
      <c r="B277" s="120"/>
      <c r="C277" s="120"/>
      <c r="D277" s="120"/>
      <c r="E277" s="120"/>
      <c r="F277" s="120"/>
      <c r="G277" s="120"/>
      <c r="H277" s="120"/>
      <c r="I277" s="120"/>
      <c r="J277" s="128"/>
      <c r="K277" s="120"/>
      <c r="L277" s="120"/>
      <c r="M277" s="120"/>
      <c r="N277" s="120"/>
      <c r="O277" s="120"/>
      <c r="P277" s="120"/>
      <c r="Q277" s="120"/>
      <c r="R277" s="120"/>
      <c r="S277" s="120"/>
      <c r="T277" s="120"/>
      <c r="U277" s="120"/>
      <c r="V277" s="120"/>
      <c r="W277" s="120"/>
      <c r="X277" s="120"/>
      <c r="Y277" s="120"/>
      <c r="Z277" s="120"/>
    </row>
    <row r="278" spans="1:26" ht="11.25" customHeight="1" x14ac:dyDescent="0.25">
      <c r="A278" s="120"/>
      <c r="B278" s="120"/>
      <c r="C278" s="120"/>
      <c r="D278" s="120"/>
      <c r="E278" s="120"/>
      <c r="F278" s="120"/>
      <c r="G278" s="120"/>
      <c r="H278" s="120"/>
      <c r="I278" s="120"/>
      <c r="J278" s="128"/>
      <c r="K278" s="120"/>
      <c r="L278" s="120"/>
      <c r="M278" s="120"/>
      <c r="N278" s="120"/>
      <c r="O278" s="120"/>
      <c r="P278" s="120"/>
      <c r="Q278" s="120"/>
      <c r="R278" s="120"/>
      <c r="S278" s="120"/>
      <c r="T278" s="120"/>
      <c r="U278" s="120"/>
      <c r="V278" s="120"/>
      <c r="W278" s="120"/>
      <c r="X278" s="120"/>
      <c r="Y278" s="120"/>
      <c r="Z278" s="120"/>
    </row>
    <row r="279" spans="1:26" ht="11.25" customHeight="1" x14ac:dyDescent="0.25">
      <c r="A279" s="120"/>
      <c r="B279" s="120"/>
      <c r="C279" s="120"/>
      <c r="D279" s="120"/>
      <c r="E279" s="120"/>
      <c r="F279" s="120"/>
      <c r="G279" s="120"/>
      <c r="H279" s="120"/>
      <c r="I279" s="120"/>
      <c r="J279" s="128"/>
      <c r="K279" s="120"/>
      <c r="L279" s="120"/>
      <c r="M279" s="120"/>
      <c r="N279" s="120"/>
      <c r="O279" s="120"/>
      <c r="P279" s="120"/>
      <c r="Q279" s="120"/>
      <c r="R279" s="120"/>
      <c r="S279" s="120"/>
      <c r="T279" s="120"/>
      <c r="U279" s="120"/>
      <c r="V279" s="120"/>
      <c r="W279" s="120"/>
      <c r="X279" s="120"/>
      <c r="Y279" s="120"/>
      <c r="Z279" s="120"/>
    </row>
    <row r="280" spans="1:26" ht="11.25" customHeight="1" x14ac:dyDescent="0.25">
      <c r="A280" s="120"/>
      <c r="B280" s="120"/>
      <c r="C280" s="120"/>
      <c r="D280" s="120"/>
      <c r="E280" s="120"/>
      <c r="F280" s="120"/>
      <c r="G280" s="120"/>
      <c r="H280" s="120"/>
      <c r="I280" s="120"/>
      <c r="J280" s="128"/>
      <c r="K280" s="120"/>
      <c r="L280" s="120"/>
      <c r="M280" s="120"/>
      <c r="N280" s="120"/>
      <c r="O280" s="120"/>
      <c r="P280" s="120"/>
      <c r="Q280" s="120"/>
      <c r="R280" s="120"/>
      <c r="S280" s="120"/>
      <c r="T280" s="120"/>
      <c r="U280" s="120"/>
      <c r="V280" s="120"/>
      <c r="W280" s="120"/>
      <c r="X280" s="120"/>
      <c r="Y280" s="120"/>
      <c r="Z280" s="120"/>
    </row>
    <row r="281" spans="1:26" ht="11.25" customHeight="1" x14ac:dyDescent="0.25">
      <c r="A281" s="120"/>
      <c r="B281" s="120"/>
      <c r="C281" s="120"/>
      <c r="D281" s="120"/>
      <c r="E281" s="120"/>
      <c r="F281" s="120"/>
      <c r="G281" s="120"/>
      <c r="H281" s="120"/>
      <c r="I281" s="120"/>
      <c r="J281" s="128"/>
      <c r="K281" s="120"/>
      <c r="L281" s="120"/>
      <c r="M281" s="120"/>
      <c r="N281" s="120"/>
      <c r="O281" s="120"/>
      <c r="P281" s="120"/>
      <c r="Q281" s="120"/>
      <c r="R281" s="120"/>
      <c r="S281" s="120"/>
      <c r="T281" s="120"/>
      <c r="U281" s="120"/>
      <c r="V281" s="120"/>
      <c r="W281" s="120"/>
      <c r="X281" s="120"/>
      <c r="Y281" s="120"/>
      <c r="Z281" s="120"/>
    </row>
    <row r="282" spans="1:26" ht="11.25" customHeight="1" x14ac:dyDescent="0.25">
      <c r="A282" s="120"/>
      <c r="B282" s="120"/>
      <c r="C282" s="120"/>
      <c r="D282" s="120"/>
      <c r="E282" s="120"/>
      <c r="F282" s="120"/>
      <c r="G282" s="120"/>
      <c r="H282" s="120"/>
      <c r="I282" s="120"/>
      <c r="J282" s="128"/>
      <c r="K282" s="120"/>
      <c r="L282" s="120"/>
      <c r="M282" s="120"/>
      <c r="N282" s="120"/>
      <c r="O282" s="120"/>
      <c r="P282" s="120"/>
      <c r="Q282" s="120"/>
      <c r="R282" s="120"/>
      <c r="S282" s="120"/>
      <c r="T282" s="120"/>
      <c r="U282" s="120"/>
      <c r="V282" s="120"/>
      <c r="W282" s="120"/>
      <c r="X282" s="120"/>
      <c r="Y282" s="120"/>
      <c r="Z282" s="120"/>
    </row>
    <row r="283" spans="1:26" ht="11.25" customHeight="1" x14ac:dyDescent="0.25">
      <c r="A283" s="120"/>
      <c r="B283" s="120"/>
      <c r="C283" s="120"/>
      <c r="D283" s="120"/>
      <c r="E283" s="120"/>
      <c r="F283" s="120"/>
      <c r="G283" s="120"/>
      <c r="H283" s="120"/>
      <c r="I283" s="120"/>
      <c r="J283" s="128"/>
      <c r="K283" s="120"/>
      <c r="L283" s="120"/>
      <c r="M283" s="120"/>
      <c r="N283" s="120"/>
      <c r="O283" s="120"/>
      <c r="P283" s="120"/>
      <c r="Q283" s="120"/>
      <c r="R283" s="120"/>
      <c r="S283" s="120"/>
      <c r="T283" s="120"/>
      <c r="U283" s="120"/>
      <c r="V283" s="120"/>
      <c r="W283" s="120"/>
      <c r="X283" s="120"/>
      <c r="Y283" s="120"/>
      <c r="Z283" s="120"/>
    </row>
    <row r="284" spans="1:26" ht="11.25" customHeight="1" x14ac:dyDescent="0.25">
      <c r="A284" s="120"/>
      <c r="B284" s="120"/>
      <c r="C284" s="120"/>
      <c r="D284" s="120"/>
      <c r="E284" s="120"/>
      <c r="F284" s="120"/>
      <c r="G284" s="120"/>
      <c r="H284" s="120"/>
      <c r="I284" s="120"/>
      <c r="J284" s="128"/>
      <c r="K284" s="120"/>
      <c r="L284" s="120"/>
      <c r="M284" s="120"/>
      <c r="N284" s="120"/>
      <c r="O284" s="120"/>
      <c r="P284" s="120"/>
      <c r="Q284" s="120"/>
      <c r="R284" s="120"/>
      <c r="S284" s="120"/>
      <c r="T284" s="120"/>
      <c r="U284" s="120"/>
      <c r="V284" s="120"/>
      <c r="W284" s="120"/>
      <c r="X284" s="120"/>
      <c r="Y284" s="120"/>
      <c r="Z284" s="120"/>
    </row>
    <row r="285" spans="1:26" ht="11.25" customHeight="1" x14ac:dyDescent="0.25">
      <c r="A285" s="120"/>
      <c r="B285" s="120"/>
      <c r="C285" s="120"/>
      <c r="D285" s="120"/>
      <c r="E285" s="120"/>
      <c r="F285" s="120"/>
      <c r="G285" s="120"/>
      <c r="H285" s="120"/>
      <c r="I285" s="120"/>
      <c r="J285" s="128"/>
      <c r="K285" s="120"/>
      <c r="L285" s="120"/>
      <c r="M285" s="120"/>
      <c r="N285" s="120"/>
      <c r="O285" s="120"/>
      <c r="P285" s="120"/>
      <c r="Q285" s="120"/>
      <c r="R285" s="120"/>
      <c r="S285" s="120"/>
      <c r="T285" s="120"/>
      <c r="U285" s="120"/>
      <c r="V285" s="120"/>
      <c r="W285" s="120"/>
      <c r="X285" s="120"/>
      <c r="Y285" s="120"/>
      <c r="Z285" s="120"/>
    </row>
    <row r="286" spans="1:26" ht="11.25" customHeight="1" x14ac:dyDescent="0.25">
      <c r="A286" s="120"/>
      <c r="B286" s="120"/>
      <c r="C286" s="120"/>
      <c r="D286" s="120"/>
      <c r="E286" s="120"/>
      <c r="F286" s="120"/>
      <c r="G286" s="120"/>
      <c r="H286" s="120"/>
      <c r="I286" s="120"/>
      <c r="J286" s="128"/>
      <c r="K286" s="120"/>
      <c r="L286" s="120"/>
      <c r="M286" s="120"/>
      <c r="N286" s="120"/>
      <c r="O286" s="120"/>
      <c r="P286" s="120"/>
      <c r="Q286" s="120"/>
      <c r="R286" s="120"/>
      <c r="S286" s="120"/>
      <c r="T286" s="120"/>
      <c r="U286" s="120"/>
      <c r="V286" s="120"/>
      <c r="W286" s="120"/>
      <c r="X286" s="120"/>
      <c r="Y286" s="120"/>
      <c r="Z286" s="120"/>
    </row>
    <row r="287" spans="1:26" ht="11.25" customHeight="1" x14ac:dyDescent="0.25">
      <c r="A287" s="120"/>
      <c r="B287" s="120"/>
      <c r="C287" s="120"/>
      <c r="D287" s="120"/>
      <c r="E287" s="120"/>
      <c r="F287" s="120"/>
      <c r="G287" s="120"/>
      <c r="H287" s="120"/>
      <c r="I287" s="120"/>
      <c r="J287" s="128"/>
      <c r="K287" s="120"/>
      <c r="L287" s="120"/>
      <c r="M287" s="120"/>
      <c r="N287" s="120"/>
      <c r="O287" s="120"/>
      <c r="P287" s="120"/>
      <c r="Q287" s="120"/>
      <c r="R287" s="120"/>
      <c r="S287" s="120"/>
      <c r="T287" s="120"/>
      <c r="U287" s="120"/>
      <c r="V287" s="120"/>
      <c r="W287" s="120"/>
      <c r="X287" s="120"/>
      <c r="Y287" s="120"/>
      <c r="Z287" s="120"/>
    </row>
    <row r="288" spans="1:26" ht="11.25" customHeight="1" x14ac:dyDescent="0.25">
      <c r="A288" s="120"/>
      <c r="B288" s="120"/>
      <c r="C288" s="120"/>
      <c r="D288" s="120"/>
      <c r="E288" s="120"/>
      <c r="F288" s="120"/>
      <c r="G288" s="120"/>
      <c r="H288" s="120"/>
      <c r="I288" s="120"/>
      <c r="J288" s="128"/>
      <c r="K288" s="120"/>
      <c r="L288" s="120"/>
      <c r="M288" s="120"/>
      <c r="N288" s="120"/>
      <c r="O288" s="120"/>
      <c r="P288" s="120"/>
      <c r="Q288" s="120"/>
      <c r="R288" s="120"/>
      <c r="S288" s="120"/>
      <c r="T288" s="120"/>
      <c r="U288" s="120"/>
      <c r="V288" s="120"/>
      <c r="W288" s="120"/>
      <c r="X288" s="120"/>
      <c r="Y288" s="120"/>
      <c r="Z288" s="120"/>
    </row>
    <row r="289" spans="1:26" ht="11.25" customHeight="1" x14ac:dyDescent="0.25">
      <c r="A289" s="120"/>
      <c r="B289" s="120"/>
      <c r="C289" s="120"/>
      <c r="D289" s="120"/>
      <c r="E289" s="120"/>
      <c r="F289" s="120"/>
      <c r="G289" s="120"/>
      <c r="H289" s="120"/>
      <c r="I289" s="120"/>
      <c r="J289" s="128"/>
      <c r="K289" s="120"/>
      <c r="L289" s="120"/>
      <c r="M289" s="120"/>
      <c r="N289" s="120"/>
      <c r="O289" s="120"/>
      <c r="P289" s="120"/>
      <c r="Q289" s="120"/>
      <c r="R289" s="120"/>
      <c r="S289" s="120"/>
      <c r="T289" s="120"/>
      <c r="U289" s="120"/>
      <c r="V289" s="120"/>
      <c r="W289" s="120"/>
      <c r="X289" s="120"/>
      <c r="Y289" s="120"/>
      <c r="Z289" s="120"/>
    </row>
    <row r="290" spans="1:26" ht="11.25" customHeight="1" x14ac:dyDescent="0.25">
      <c r="A290" s="120"/>
      <c r="B290" s="120"/>
      <c r="C290" s="120"/>
      <c r="D290" s="120"/>
      <c r="E290" s="120"/>
      <c r="F290" s="120"/>
      <c r="G290" s="120"/>
      <c r="H290" s="120"/>
      <c r="I290" s="120"/>
      <c r="J290" s="128"/>
      <c r="K290" s="120"/>
      <c r="L290" s="120"/>
      <c r="M290" s="120"/>
      <c r="N290" s="120"/>
      <c r="O290" s="120"/>
      <c r="P290" s="120"/>
      <c r="Q290" s="120"/>
      <c r="R290" s="120"/>
      <c r="S290" s="120"/>
      <c r="T290" s="120"/>
      <c r="U290" s="120"/>
      <c r="V290" s="120"/>
      <c r="W290" s="120"/>
      <c r="X290" s="120"/>
      <c r="Y290" s="120"/>
      <c r="Z290" s="120"/>
    </row>
    <row r="291" spans="1:26" ht="11.25" customHeight="1" x14ac:dyDescent="0.25">
      <c r="A291" s="120"/>
      <c r="B291" s="120"/>
      <c r="C291" s="120"/>
      <c r="D291" s="120"/>
      <c r="E291" s="120"/>
      <c r="F291" s="120"/>
      <c r="G291" s="120"/>
      <c r="H291" s="120"/>
      <c r="I291" s="120"/>
      <c r="J291" s="128"/>
      <c r="K291" s="120"/>
      <c r="L291" s="120"/>
      <c r="M291" s="120"/>
      <c r="N291" s="120"/>
      <c r="O291" s="120"/>
      <c r="P291" s="120"/>
      <c r="Q291" s="120"/>
      <c r="R291" s="120"/>
      <c r="S291" s="120"/>
      <c r="T291" s="120"/>
      <c r="U291" s="120"/>
      <c r="V291" s="120"/>
      <c r="W291" s="120"/>
      <c r="X291" s="120"/>
      <c r="Y291" s="120"/>
      <c r="Z291" s="120"/>
    </row>
    <row r="292" spans="1:26" ht="11.25" customHeight="1" x14ac:dyDescent="0.25">
      <c r="A292" s="120"/>
      <c r="B292" s="120"/>
      <c r="C292" s="120"/>
      <c r="D292" s="120"/>
      <c r="E292" s="120"/>
      <c r="F292" s="120"/>
      <c r="G292" s="120"/>
      <c r="H292" s="120"/>
      <c r="I292" s="120"/>
      <c r="J292" s="128"/>
      <c r="K292" s="120"/>
      <c r="L292" s="120"/>
      <c r="M292" s="120"/>
      <c r="N292" s="120"/>
      <c r="O292" s="120"/>
      <c r="P292" s="120"/>
      <c r="Q292" s="120"/>
      <c r="R292" s="120"/>
      <c r="S292" s="120"/>
      <c r="T292" s="120"/>
      <c r="U292" s="120"/>
      <c r="V292" s="120"/>
      <c r="W292" s="120"/>
      <c r="X292" s="120"/>
      <c r="Y292" s="120"/>
      <c r="Z292" s="120"/>
    </row>
    <row r="293" spans="1:26" ht="11.25" customHeight="1" x14ac:dyDescent="0.25">
      <c r="A293" s="120"/>
      <c r="B293" s="120"/>
      <c r="C293" s="120"/>
      <c r="D293" s="120"/>
      <c r="E293" s="120"/>
      <c r="F293" s="120"/>
      <c r="G293" s="120"/>
      <c r="H293" s="120"/>
      <c r="I293" s="120"/>
      <c r="J293" s="128"/>
      <c r="K293" s="120"/>
      <c r="L293" s="120"/>
      <c r="M293" s="120"/>
      <c r="N293" s="120"/>
      <c r="O293" s="120"/>
      <c r="P293" s="120"/>
      <c r="Q293" s="120"/>
      <c r="R293" s="120"/>
      <c r="S293" s="120"/>
      <c r="T293" s="120"/>
      <c r="U293" s="120"/>
      <c r="V293" s="120"/>
      <c r="W293" s="120"/>
      <c r="X293" s="120"/>
      <c r="Y293" s="120"/>
      <c r="Z293" s="120"/>
    </row>
    <row r="294" spans="1:26" ht="11.25" customHeight="1" x14ac:dyDescent="0.25">
      <c r="A294" s="120"/>
      <c r="B294" s="120"/>
      <c r="C294" s="120"/>
      <c r="D294" s="120"/>
      <c r="E294" s="120"/>
      <c r="F294" s="120"/>
      <c r="G294" s="120"/>
      <c r="H294" s="120"/>
      <c r="I294" s="120"/>
      <c r="J294" s="128"/>
      <c r="K294" s="120"/>
      <c r="L294" s="120"/>
      <c r="M294" s="120"/>
      <c r="N294" s="120"/>
      <c r="O294" s="120"/>
      <c r="P294" s="120"/>
      <c r="Q294" s="120"/>
      <c r="R294" s="120"/>
      <c r="S294" s="120"/>
      <c r="T294" s="120"/>
      <c r="U294" s="120"/>
      <c r="V294" s="120"/>
      <c r="W294" s="120"/>
      <c r="X294" s="120"/>
      <c r="Y294" s="120"/>
      <c r="Z294" s="120"/>
    </row>
    <row r="295" spans="1:26" ht="11.25" customHeight="1" x14ac:dyDescent="0.25">
      <c r="A295" s="120"/>
      <c r="B295" s="120"/>
      <c r="C295" s="120"/>
      <c r="D295" s="120"/>
      <c r="E295" s="120"/>
      <c r="F295" s="120"/>
      <c r="G295" s="120"/>
      <c r="H295" s="120"/>
      <c r="I295" s="120"/>
      <c r="J295" s="128"/>
      <c r="K295" s="120"/>
      <c r="L295" s="120"/>
      <c r="M295" s="120"/>
      <c r="N295" s="120"/>
      <c r="O295" s="120"/>
      <c r="P295" s="120"/>
      <c r="Q295" s="120"/>
      <c r="R295" s="120"/>
      <c r="S295" s="120"/>
      <c r="T295" s="120"/>
      <c r="U295" s="120"/>
      <c r="V295" s="120"/>
      <c r="W295" s="120"/>
      <c r="X295" s="120"/>
      <c r="Y295" s="120"/>
      <c r="Z295" s="120"/>
    </row>
    <row r="296" spans="1:26" ht="11.25" customHeight="1" x14ac:dyDescent="0.25">
      <c r="A296" s="120"/>
      <c r="B296" s="120"/>
      <c r="C296" s="120"/>
      <c r="D296" s="120"/>
      <c r="E296" s="120"/>
      <c r="F296" s="120"/>
      <c r="G296" s="120"/>
      <c r="H296" s="120"/>
      <c r="I296" s="120"/>
      <c r="J296" s="128"/>
      <c r="K296" s="120"/>
      <c r="L296" s="120"/>
      <c r="M296" s="120"/>
      <c r="N296" s="120"/>
      <c r="O296" s="120"/>
      <c r="P296" s="120"/>
      <c r="Q296" s="120"/>
      <c r="R296" s="120"/>
      <c r="S296" s="120"/>
      <c r="T296" s="120"/>
      <c r="U296" s="120"/>
      <c r="V296" s="120"/>
      <c r="W296" s="120"/>
      <c r="X296" s="120"/>
      <c r="Y296" s="120"/>
      <c r="Z296" s="120"/>
    </row>
    <row r="297" spans="1:26" ht="11.25" customHeight="1" x14ac:dyDescent="0.25">
      <c r="A297" s="120"/>
      <c r="B297" s="120"/>
      <c r="C297" s="120"/>
      <c r="D297" s="120"/>
      <c r="E297" s="120"/>
      <c r="F297" s="120"/>
      <c r="G297" s="120"/>
      <c r="H297" s="120"/>
      <c r="I297" s="120"/>
      <c r="J297" s="128"/>
      <c r="K297" s="120"/>
      <c r="L297" s="120"/>
      <c r="M297" s="120"/>
      <c r="N297" s="120"/>
      <c r="O297" s="120"/>
      <c r="P297" s="120"/>
      <c r="Q297" s="120"/>
      <c r="R297" s="120"/>
      <c r="S297" s="120"/>
      <c r="T297" s="120"/>
      <c r="U297" s="120"/>
      <c r="V297" s="120"/>
      <c r="W297" s="120"/>
      <c r="X297" s="120"/>
      <c r="Y297" s="120"/>
      <c r="Z297" s="120"/>
    </row>
    <row r="298" spans="1:26" ht="11.25" customHeight="1" x14ac:dyDescent="0.25">
      <c r="A298" s="120"/>
      <c r="B298" s="120"/>
      <c r="C298" s="120"/>
      <c r="D298" s="120"/>
      <c r="E298" s="120"/>
      <c r="F298" s="120"/>
      <c r="G298" s="120"/>
      <c r="H298" s="120"/>
      <c r="I298" s="120"/>
      <c r="J298" s="128"/>
      <c r="K298" s="120"/>
      <c r="L298" s="120"/>
      <c r="M298" s="120"/>
      <c r="N298" s="120"/>
      <c r="O298" s="120"/>
      <c r="P298" s="120"/>
      <c r="Q298" s="120"/>
      <c r="R298" s="120"/>
      <c r="S298" s="120"/>
      <c r="T298" s="120"/>
      <c r="U298" s="120"/>
      <c r="V298" s="120"/>
      <c r="W298" s="120"/>
      <c r="X298" s="120"/>
      <c r="Y298" s="120"/>
      <c r="Z298" s="120"/>
    </row>
    <row r="299" spans="1:26" ht="11.25" customHeight="1" x14ac:dyDescent="0.25">
      <c r="A299" s="120"/>
      <c r="B299" s="120"/>
      <c r="C299" s="120"/>
      <c r="D299" s="120"/>
      <c r="E299" s="120"/>
      <c r="F299" s="120"/>
      <c r="G299" s="120"/>
      <c r="H299" s="120"/>
      <c r="I299" s="120"/>
      <c r="J299" s="128"/>
      <c r="K299" s="120"/>
      <c r="L299" s="120"/>
      <c r="M299" s="120"/>
      <c r="N299" s="120"/>
      <c r="O299" s="120"/>
      <c r="P299" s="120"/>
      <c r="Q299" s="120"/>
      <c r="R299" s="120"/>
      <c r="S299" s="120"/>
      <c r="T299" s="120"/>
      <c r="U299" s="120"/>
      <c r="V299" s="120"/>
      <c r="W299" s="120"/>
      <c r="X299" s="120"/>
      <c r="Y299" s="120"/>
      <c r="Z299" s="120"/>
    </row>
    <row r="300" spans="1:26" ht="11.25" customHeight="1" x14ac:dyDescent="0.25">
      <c r="A300" s="120"/>
      <c r="B300" s="120"/>
      <c r="C300" s="120"/>
      <c r="D300" s="120"/>
      <c r="E300" s="120"/>
      <c r="F300" s="120"/>
      <c r="G300" s="120"/>
      <c r="H300" s="120"/>
      <c r="I300" s="120"/>
      <c r="J300" s="128"/>
      <c r="K300" s="120"/>
      <c r="L300" s="120"/>
      <c r="M300" s="120"/>
      <c r="N300" s="120"/>
      <c r="O300" s="120"/>
      <c r="P300" s="120"/>
      <c r="Q300" s="120"/>
      <c r="R300" s="120"/>
      <c r="S300" s="120"/>
      <c r="T300" s="120"/>
      <c r="U300" s="120"/>
      <c r="V300" s="120"/>
      <c r="W300" s="120"/>
      <c r="X300" s="120"/>
      <c r="Y300" s="120"/>
      <c r="Z300" s="120"/>
    </row>
    <row r="301" spans="1:26" ht="11.25" customHeight="1" x14ac:dyDescent="0.25">
      <c r="A301" s="120"/>
      <c r="B301" s="120"/>
      <c r="C301" s="120"/>
      <c r="D301" s="120"/>
      <c r="E301" s="120"/>
      <c r="F301" s="120"/>
      <c r="G301" s="120"/>
      <c r="H301" s="120"/>
      <c r="I301" s="120"/>
      <c r="J301" s="128"/>
      <c r="K301" s="120"/>
      <c r="L301" s="120"/>
      <c r="M301" s="120"/>
      <c r="N301" s="120"/>
      <c r="O301" s="120"/>
      <c r="P301" s="120"/>
      <c r="Q301" s="120"/>
      <c r="R301" s="120"/>
      <c r="S301" s="120"/>
      <c r="T301" s="120"/>
      <c r="U301" s="120"/>
      <c r="V301" s="120"/>
      <c r="W301" s="120"/>
      <c r="X301" s="120"/>
      <c r="Y301" s="120"/>
      <c r="Z301" s="120"/>
    </row>
    <row r="302" spans="1:26" ht="11.25" customHeight="1" x14ac:dyDescent="0.25">
      <c r="A302" s="120"/>
      <c r="B302" s="120"/>
      <c r="C302" s="120"/>
      <c r="D302" s="120"/>
      <c r="E302" s="120"/>
      <c r="F302" s="120"/>
      <c r="G302" s="120"/>
      <c r="H302" s="120"/>
      <c r="I302" s="120"/>
      <c r="J302" s="128"/>
      <c r="K302" s="120"/>
      <c r="L302" s="120"/>
      <c r="M302" s="120"/>
      <c r="N302" s="120"/>
      <c r="O302" s="120"/>
      <c r="P302" s="120"/>
      <c r="Q302" s="120"/>
      <c r="R302" s="120"/>
      <c r="S302" s="120"/>
      <c r="T302" s="120"/>
      <c r="U302" s="120"/>
      <c r="V302" s="120"/>
      <c r="W302" s="120"/>
      <c r="X302" s="120"/>
      <c r="Y302" s="120"/>
      <c r="Z302" s="120"/>
    </row>
    <row r="303" spans="1:26" ht="11.25" customHeight="1" x14ac:dyDescent="0.25">
      <c r="A303" s="120"/>
      <c r="B303" s="120"/>
      <c r="C303" s="120"/>
      <c r="D303" s="120"/>
      <c r="E303" s="120"/>
      <c r="F303" s="120"/>
      <c r="G303" s="120"/>
      <c r="H303" s="120"/>
      <c r="I303" s="120"/>
      <c r="J303" s="128"/>
      <c r="K303" s="120"/>
      <c r="L303" s="120"/>
      <c r="M303" s="120"/>
      <c r="N303" s="120"/>
      <c r="O303" s="120"/>
      <c r="P303" s="120"/>
      <c r="Q303" s="120"/>
      <c r="R303" s="120"/>
      <c r="S303" s="120"/>
      <c r="T303" s="120"/>
      <c r="U303" s="120"/>
      <c r="V303" s="120"/>
      <c r="W303" s="120"/>
      <c r="X303" s="120"/>
      <c r="Y303" s="120"/>
      <c r="Z303" s="120"/>
    </row>
    <row r="304" spans="1:26" ht="11.25" customHeight="1" x14ac:dyDescent="0.25">
      <c r="A304" s="120"/>
      <c r="B304" s="120"/>
      <c r="C304" s="120"/>
      <c r="D304" s="120"/>
      <c r="E304" s="120"/>
      <c r="F304" s="120"/>
      <c r="G304" s="120"/>
      <c r="H304" s="120"/>
      <c r="I304" s="120"/>
      <c r="J304" s="128"/>
      <c r="K304" s="120"/>
      <c r="L304" s="120"/>
      <c r="M304" s="120"/>
      <c r="N304" s="120"/>
      <c r="O304" s="120"/>
      <c r="P304" s="120"/>
      <c r="Q304" s="120"/>
      <c r="R304" s="120"/>
      <c r="S304" s="120"/>
      <c r="T304" s="120"/>
      <c r="U304" s="120"/>
      <c r="V304" s="120"/>
      <c r="W304" s="120"/>
      <c r="X304" s="120"/>
      <c r="Y304" s="120"/>
      <c r="Z304" s="120"/>
    </row>
    <row r="305" spans="1:26" ht="11.25" customHeight="1" x14ac:dyDescent="0.25">
      <c r="A305" s="120"/>
      <c r="B305" s="120"/>
      <c r="C305" s="120"/>
      <c r="D305" s="120"/>
      <c r="E305" s="120"/>
      <c r="F305" s="120"/>
      <c r="G305" s="120"/>
      <c r="H305" s="120"/>
      <c r="I305" s="120"/>
      <c r="J305" s="128"/>
      <c r="K305" s="120"/>
      <c r="L305" s="120"/>
      <c r="M305" s="120"/>
      <c r="N305" s="120"/>
      <c r="O305" s="120"/>
      <c r="P305" s="120"/>
      <c r="Q305" s="120"/>
      <c r="R305" s="120"/>
      <c r="S305" s="120"/>
      <c r="T305" s="120"/>
      <c r="U305" s="120"/>
      <c r="V305" s="120"/>
      <c r="W305" s="120"/>
      <c r="X305" s="120"/>
      <c r="Y305" s="120"/>
      <c r="Z305" s="120"/>
    </row>
    <row r="306" spans="1:26" ht="11.25" customHeight="1" x14ac:dyDescent="0.25">
      <c r="A306" s="120"/>
      <c r="B306" s="120"/>
      <c r="C306" s="120"/>
      <c r="D306" s="120"/>
      <c r="E306" s="120"/>
      <c r="F306" s="120"/>
      <c r="G306" s="120"/>
      <c r="H306" s="120"/>
      <c r="I306" s="120"/>
      <c r="J306" s="128"/>
      <c r="K306" s="120"/>
      <c r="L306" s="120"/>
      <c r="M306" s="120"/>
      <c r="N306" s="120"/>
      <c r="O306" s="120"/>
      <c r="P306" s="120"/>
      <c r="Q306" s="120"/>
      <c r="R306" s="120"/>
      <c r="S306" s="120"/>
      <c r="T306" s="120"/>
      <c r="U306" s="120"/>
      <c r="V306" s="120"/>
      <c r="W306" s="120"/>
      <c r="X306" s="120"/>
      <c r="Y306" s="120"/>
      <c r="Z306" s="120"/>
    </row>
    <row r="307" spans="1:26" ht="11.25" customHeight="1" x14ac:dyDescent="0.25">
      <c r="A307" s="120"/>
      <c r="B307" s="120"/>
      <c r="C307" s="120"/>
      <c r="D307" s="120"/>
      <c r="E307" s="120"/>
      <c r="F307" s="120"/>
      <c r="G307" s="120"/>
      <c r="H307" s="120"/>
      <c r="I307" s="120"/>
      <c r="J307" s="128"/>
      <c r="K307" s="120"/>
      <c r="L307" s="120"/>
      <c r="M307" s="120"/>
      <c r="N307" s="120"/>
      <c r="O307" s="120"/>
      <c r="P307" s="120"/>
      <c r="Q307" s="120"/>
      <c r="R307" s="120"/>
      <c r="S307" s="120"/>
      <c r="T307" s="120"/>
      <c r="U307" s="120"/>
      <c r="V307" s="120"/>
      <c r="W307" s="120"/>
      <c r="X307" s="120"/>
      <c r="Y307" s="120"/>
      <c r="Z307" s="120"/>
    </row>
    <row r="308" spans="1:26" ht="11.25" customHeight="1" x14ac:dyDescent="0.25">
      <c r="A308" s="120"/>
      <c r="B308" s="120"/>
      <c r="C308" s="120"/>
      <c r="D308" s="120"/>
      <c r="E308" s="120"/>
      <c r="F308" s="120"/>
      <c r="G308" s="120"/>
      <c r="H308" s="120"/>
      <c r="I308" s="120"/>
      <c r="J308" s="128"/>
      <c r="K308" s="120"/>
      <c r="L308" s="120"/>
      <c r="M308" s="120"/>
      <c r="N308" s="120"/>
      <c r="O308" s="120"/>
      <c r="P308" s="120"/>
      <c r="Q308" s="120"/>
      <c r="R308" s="120"/>
      <c r="S308" s="120"/>
      <c r="T308" s="120"/>
      <c r="U308" s="120"/>
      <c r="V308" s="120"/>
      <c r="W308" s="120"/>
      <c r="X308" s="120"/>
      <c r="Y308" s="120"/>
      <c r="Z308" s="120"/>
    </row>
    <row r="309" spans="1:26" ht="11.25" customHeight="1" x14ac:dyDescent="0.25">
      <c r="A309" s="120"/>
      <c r="B309" s="120"/>
      <c r="C309" s="120"/>
      <c r="D309" s="120"/>
      <c r="E309" s="120"/>
      <c r="F309" s="120"/>
      <c r="G309" s="120"/>
      <c r="H309" s="120"/>
      <c r="I309" s="120"/>
      <c r="J309" s="128"/>
      <c r="K309" s="120"/>
      <c r="L309" s="120"/>
      <c r="M309" s="120"/>
      <c r="N309" s="120"/>
      <c r="O309" s="120"/>
      <c r="P309" s="120"/>
      <c r="Q309" s="120"/>
      <c r="R309" s="120"/>
      <c r="S309" s="120"/>
      <c r="T309" s="120"/>
      <c r="U309" s="120"/>
      <c r="V309" s="120"/>
      <c r="W309" s="120"/>
      <c r="X309" s="120"/>
      <c r="Y309" s="120"/>
      <c r="Z309" s="120"/>
    </row>
    <row r="310" spans="1:26" ht="11.25" customHeight="1" x14ac:dyDescent="0.25">
      <c r="A310" s="120"/>
      <c r="B310" s="120"/>
      <c r="C310" s="120"/>
      <c r="D310" s="120"/>
      <c r="E310" s="120"/>
      <c r="F310" s="120"/>
      <c r="G310" s="120"/>
      <c r="H310" s="120"/>
      <c r="I310" s="120"/>
      <c r="J310" s="128"/>
      <c r="K310" s="120"/>
      <c r="L310" s="120"/>
      <c r="M310" s="120"/>
      <c r="N310" s="120"/>
      <c r="O310" s="120"/>
      <c r="P310" s="120"/>
      <c r="Q310" s="120"/>
      <c r="R310" s="120"/>
      <c r="S310" s="120"/>
      <c r="T310" s="120"/>
      <c r="U310" s="120"/>
      <c r="V310" s="120"/>
      <c r="W310" s="120"/>
      <c r="X310" s="120"/>
      <c r="Y310" s="120"/>
      <c r="Z310" s="120"/>
    </row>
    <row r="311" spans="1:26" ht="11.25" customHeight="1" x14ac:dyDescent="0.25">
      <c r="A311" s="120"/>
      <c r="B311" s="120"/>
      <c r="C311" s="120"/>
      <c r="D311" s="120"/>
      <c r="E311" s="120"/>
      <c r="F311" s="120"/>
      <c r="G311" s="120"/>
      <c r="H311" s="120"/>
      <c r="I311" s="120"/>
      <c r="J311" s="128"/>
      <c r="K311" s="120"/>
      <c r="L311" s="120"/>
      <c r="M311" s="120"/>
      <c r="N311" s="120"/>
      <c r="O311" s="120"/>
      <c r="P311" s="120"/>
      <c r="Q311" s="120"/>
      <c r="R311" s="120"/>
      <c r="S311" s="120"/>
      <c r="T311" s="120"/>
      <c r="U311" s="120"/>
      <c r="V311" s="120"/>
      <c r="W311" s="120"/>
      <c r="X311" s="120"/>
      <c r="Y311" s="120"/>
      <c r="Z311" s="120"/>
    </row>
    <row r="312" spans="1:26" ht="11.25" customHeight="1" x14ac:dyDescent="0.25">
      <c r="A312" s="120"/>
      <c r="B312" s="120"/>
      <c r="C312" s="120"/>
      <c r="D312" s="120"/>
      <c r="E312" s="120"/>
      <c r="F312" s="120"/>
      <c r="G312" s="120"/>
      <c r="H312" s="120"/>
      <c r="I312" s="120"/>
      <c r="J312" s="128"/>
      <c r="K312" s="120"/>
      <c r="L312" s="120"/>
      <c r="M312" s="120"/>
      <c r="N312" s="120"/>
      <c r="O312" s="120"/>
      <c r="P312" s="120"/>
      <c r="Q312" s="120"/>
      <c r="R312" s="120"/>
      <c r="S312" s="120"/>
      <c r="T312" s="120"/>
      <c r="U312" s="120"/>
      <c r="V312" s="120"/>
      <c r="W312" s="120"/>
      <c r="X312" s="120"/>
      <c r="Y312" s="120"/>
      <c r="Z312" s="120"/>
    </row>
    <row r="313" spans="1:26" ht="11.25" customHeight="1" x14ac:dyDescent="0.25">
      <c r="A313" s="120"/>
      <c r="B313" s="120"/>
      <c r="C313" s="120"/>
      <c r="D313" s="120"/>
      <c r="E313" s="120"/>
      <c r="F313" s="120"/>
      <c r="G313" s="120"/>
      <c r="H313" s="120"/>
      <c r="I313" s="120"/>
      <c r="J313" s="128"/>
      <c r="K313" s="120"/>
      <c r="L313" s="120"/>
      <c r="M313" s="120"/>
      <c r="N313" s="120"/>
      <c r="O313" s="120"/>
      <c r="P313" s="120"/>
      <c r="Q313" s="120"/>
      <c r="R313" s="120"/>
      <c r="S313" s="120"/>
      <c r="T313" s="120"/>
      <c r="U313" s="120"/>
      <c r="V313" s="120"/>
      <c r="W313" s="120"/>
      <c r="X313" s="120"/>
      <c r="Y313" s="120"/>
      <c r="Z313" s="120"/>
    </row>
    <row r="314" spans="1:26" ht="11.25" customHeight="1" x14ac:dyDescent="0.25">
      <c r="A314" s="120"/>
      <c r="B314" s="120"/>
      <c r="C314" s="120"/>
      <c r="D314" s="120"/>
      <c r="E314" s="120"/>
      <c r="F314" s="120"/>
      <c r="G314" s="120"/>
      <c r="H314" s="120"/>
      <c r="I314" s="120"/>
      <c r="J314" s="128"/>
      <c r="K314" s="120"/>
      <c r="L314" s="120"/>
      <c r="M314" s="120"/>
      <c r="N314" s="120"/>
      <c r="O314" s="120"/>
      <c r="P314" s="120"/>
      <c r="Q314" s="120"/>
      <c r="R314" s="120"/>
      <c r="S314" s="120"/>
      <c r="T314" s="120"/>
      <c r="U314" s="120"/>
      <c r="V314" s="120"/>
      <c r="W314" s="120"/>
      <c r="X314" s="120"/>
      <c r="Y314" s="120"/>
      <c r="Z314" s="120"/>
    </row>
    <row r="315" spans="1:26" ht="11.25" customHeight="1" x14ac:dyDescent="0.25">
      <c r="A315" s="120"/>
      <c r="B315" s="120"/>
      <c r="C315" s="120"/>
      <c r="D315" s="120"/>
      <c r="E315" s="120"/>
      <c r="F315" s="120"/>
      <c r="G315" s="120"/>
      <c r="H315" s="120"/>
      <c r="I315" s="120"/>
      <c r="J315" s="128"/>
      <c r="K315" s="120"/>
      <c r="L315" s="120"/>
      <c r="M315" s="120"/>
      <c r="N315" s="120"/>
      <c r="O315" s="120"/>
      <c r="P315" s="120"/>
      <c r="Q315" s="120"/>
      <c r="R315" s="120"/>
      <c r="S315" s="120"/>
      <c r="T315" s="120"/>
      <c r="U315" s="120"/>
      <c r="V315" s="120"/>
      <c r="W315" s="120"/>
      <c r="X315" s="120"/>
      <c r="Y315" s="120"/>
      <c r="Z315" s="120"/>
    </row>
    <row r="316" spans="1:26" ht="11.25" customHeight="1" x14ac:dyDescent="0.25">
      <c r="A316" s="120"/>
      <c r="B316" s="120"/>
      <c r="C316" s="120"/>
      <c r="D316" s="120"/>
      <c r="E316" s="120"/>
      <c r="F316" s="120"/>
      <c r="G316" s="120"/>
      <c r="H316" s="120"/>
      <c r="I316" s="120"/>
      <c r="J316" s="128"/>
      <c r="K316" s="120"/>
      <c r="L316" s="120"/>
      <c r="M316" s="120"/>
      <c r="N316" s="120"/>
      <c r="O316" s="120"/>
      <c r="P316" s="120"/>
      <c r="Q316" s="120"/>
      <c r="R316" s="120"/>
      <c r="S316" s="120"/>
      <c r="T316" s="120"/>
      <c r="U316" s="120"/>
      <c r="V316" s="120"/>
      <c r="W316" s="120"/>
      <c r="X316" s="120"/>
      <c r="Y316" s="120"/>
      <c r="Z316" s="120"/>
    </row>
    <row r="317" spans="1:26" ht="11.25" customHeight="1" x14ac:dyDescent="0.25">
      <c r="A317" s="120"/>
      <c r="B317" s="120"/>
      <c r="C317" s="120"/>
      <c r="D317" s="120"/>
      <c r="E317" s="120"/>
      <c r="F317" s="120"/>
      <c r="G317" s="120"/>
      <c r="H317" s="120"/>
      <c r="I317" s="120"/>
      <c r="J317" s="128"/>
      <c r="K317" s="120"/>
      <c r="L317" s="120"/>
      <c r="M317" s="120"/>
      <c r="N317" s="120"/>
      <c r="O317" s="120"/>
      <c r="P317" s="120"/>
      <c r="Q317" s="120"/>
      <c r="R317" s="120"/>
      <c r="S317" s="120"/>
      <c r="T317" s="120"/>
      <c r="U317" s="120"/>
      <c r="V317" s="120"/>
      <c r="W317" s="120"/>
      <c r="X317" s="120"/>
      <c r="Y317" s="120"/>
      <c r="Z317" s="120"/>
    </row>
    <row r="318" spans="1:26" ht="11.25" customHeight="1" x14ac:dyDescent="0.25">
      <c r="A318" s="120"/>
      <c r="B318" s="120"/>
      <c r="C318" s="120"/>
      <c r="D318" s="120"/>
      <c r="E318" s="120"/>
      <c r="F318" s="120"/>
      <c r="G318" s="120"/>
      <c r="H318" s="120"/>
      <c r="I318" s="120"/>
      <c r="J318" s="128"/>
      <c r="K318" s="120"/>
      <c r="L318" s="120"/>
      <c r="M318" s="120"/>
      <c r="N318" s="120"/>
      <c r="O318" s="120"/>
      <c r="P318" s="120"/>
      <c r="Q318" s="120"/>
      <c r="R318" s="120"/>
      <c r="S318" s="120"/>
      <c r="T318" s="120"/>
      <c r="U318" s="120"/>
      <c r="V318" s="120"/>
      <c r="W318" s="120"/>
      <c r="X318" s="120"/>
      <c r="Y318" s="120"/>
      <c r="Z318" s="120"/>
    </row>
    <row r="319" spans="1:26" ht="11.25" customHeight="1" x14ac:dyDescent="0.25">
      <c r="A319" s="120"/>
      <c r="B319" s="120"/>
      <c r="C319" s="120"/>
      <c r="D319" s="120"/>
      <c r="E319" s="120"/>
      <c r="F319" s="120"/>
      <c r="G319" s="120"/>
      <c r="H319" s="120"/>
      <c r="I319" s="120"/>
      <c r="J319" s="128"/>
      <c r="K319" s="120"/>
      <c r="L319" s="120"/>
      <c r="M319" s="120"/>
      <c r="N319" s="120"/>
      <c r="O319" s="120"/>
      <c r="P319" s="120"/>
      <c r="Q319" s="120"/>
      <c r="R319" s="120"/>
      <c r="S319" s="120"/>
      <c r="T319" s="120"/>
      <c r="U319" s="120"/>
      <c r="V319" s="120"/>
      <c r="W319" s="120"/>
      <c r="X319" s="120"/>
      <c r="Y319" s="120"/>
      <c r="Z319" s="120"/>
    </row>
    <row r="320" spans="1:26" ht="11.25" customHeight="1" x14ac:dyDescent="0.25">
      <c r="A320" s="120"/>
      <c r="B320" s="120"/>
      <c r="C320" s="120"/>
      <c r="D320" s="120"/>
      <c r="E320" s="120"/>
      <c r="F320" s="120"/>
      <c r="G320" s="120"/>
      <c r="H320" s="120"/>
      <c r="I320" s="120"/>
      <c r="J320" s="128"/>
      <c r="K320" s="120"/>
      <c r="L320" s="120"/>
      <c r="M320" s="120"/>
      <c r="N320" s="120"/>
      <c r="O320" s="120"/>
      <c r="P320" s="120"/>
      <c r="Q320" s="120"/>
      <c r="R320" s="120"/>
      <c r="S320" s="120"/>
      <c r="T320" s="120"/>
      <c r="U320" s="120"/>
      <c r="V320" s="120"/>
      <c r="W320" s="120"/>
      <c r="X320" s="120"/>
      <c r="Y320" s="120"/>
      <c r="Z320" s="120"/>
    </row>
    <row r="321" spans="1:26" ht="11.25" customHeight="1" x14ac:dyDescent="0.25">
      <c r="A321" s="120"/>
      <c r="B321" s="120"/>
      <c r="C321" s="120"/>
      <c r="D321" s="120"/>
      <c r="E321" s="120"/>
      <c r="F321" s="120"/>
      <c r="G321" s="120"/>
      <c r="H321" s="120"/>
      <c r="I321" s="120"/>
      <c r="J321" s="128"/>
      <c r="K321" s="120"/>
      <c r="L321" s="120"/>
      <c r="M321" s="120"/>
      <c r="N321" s="120"/>
      <c r="O321" s="120"/>
      <c r="P321" s="120"/>
      <c r="Q321" s="120"/>
      <c r="R321" s="120"/>
      <c r="S321" s="120"/>
      <c r="T321" s="120"/>
      <c r="U321" s="120"/>
      <c r="V321" s="120"/>
      <c r="W321" s="120"/>
      <c r="X321" s="120"/>
      <c r="Y321" s="120"/>
      <c r="Z321" s="120"/>
    </row>
    <row r="322" spans="1:26" ht="11.25" customHeight="1" x14ac:dyDescent="0.25">
      <c r="A322" s="120"/>
      <c r="B322" s="120"/>
      <c r="C322" s="120"/>
      <c r="D322" s="120"/>
      <c r="E322" s="120"/>
      <c r="F322" s="120"/>
      <c r="G322" s="120"/>
      <c r="H322" s="120"/>
      <c r="I322" s="120"/>
      <c r="J322" s="128"/>
      <c r="K322" s="120"/>
      <c r="L322" s="120"/>
      <c r="M322" s="120"/>
      <c r="N322" s="120"/>
      <c r="O322" s="120"/>
      <c r="P322" s="120"/>
      <c r="Q322" s="120"/>
      <c r="R322" s="120"/>
      <c r="S322" s="120"/>
      <c r="T322" s="120"/>
      <c r="U322" s="120"/>
      <c r="V322" s="120"/>
      <c r="W322" s="120"/>
      <c r="X322" s="120"/>
      <c r="Y322" s="120"/>
      <c r="Z322" s="120"/>
    </row>
    <row r="323" spans="1:26" ht="11.25" customHeight="1" x14ac:dyDescent="0.25">
      <c r="A323" s="120"/>
      <c r="B323" s="120"/>
      <c r="C323" s="120"/>
      <c r="D323" s="120"/>
      <c r="E323" s="120"/>
      <c r="F323" s="120"/>
      <c r="G323" s="120"/>
      <c r="H323" s="120"/>
      <c r="I323" s="120"/>
      <c r="J323" s="128"/>
      <c r="K323" s="120"/>
      <c r="L323" s="120"/>
      <c r="M323" s="120"/>
      <c r="N323" s="120"/>
      <c r="O323" s="120"/>
      <c r="P323" s="120"/>
      <c r="Q323" s="120"/>
      <c r="R323" s="120"/>
      <c r="S323" s="120"/>
      <c r="T323" s="120"/>
      <c r="U323" s="120"/>
      <c r="V323" s="120"/>
      <c r="W323" s="120"/>
      <c r="X323" s="120"/>
      <c r="Y323" s="120"/>
      <c r="Z323" s="120"/>
    </row>
    <row r="324" spans="1:26" ht="11.25" customHeight="1" x14ac:dyDescent="0.25">
      <c r="A324" s="120"/>
      <c r="B324" s="120"/>
      <c r="C324" s="120"/>
      <c r="D324" s="120"/>
      <c r="E324" s="120"/>
      <c r="F324" s="120"/>
      <c r="G324" s="120"/>
      <c r="H324" s="120"/>
      <c r="I324" s="120"/>
      <c r="J324" s="128"/>
      <c r="K324" s="120"/>
      <c r="L324" s="120"/>
      <c r="M324" s="120"/>
      <c r="N324" s="120"/>
      <c r="O324" s="120"/>
      <c r="P324" s="120"/>
      <c r="Q324" s="120"/>
      <c r="R324" s="120"/>
      <c r="S324" s="120"/>
      <c r="T324" s="120"/>
      <c r="U324" s="120"/>
      <c r="V324" s="120"/>
      <c r="W324" s="120"/>
      <c r="X324" s="120"/>
      <c r="Y324" s="120"/>
      <c r="Z324" s="120"/>
    </row>
    <row r="325" spans="1:26" ht="11.25" customHeight="1" x14ac:dyDescent="0.25">
      <c r="A325" s="120"/>
      <c r="B325" s="120"/>
      <c r="C325" s="120"/>
      <c r="D325" s="120"/>
      <c r="E325" s="120"/>
      <c r="F325" s="120"/>
      <c r="G325" s="120"/>
      <c r="H325" s="120"/>
      <c r="I325" s="120"/>
      <c r="J325" s="128"/>
      <c r="K325" s="120"/>
      <c r="L325" s="120"/>
      <c r="M325" s="120"/>
      <c r="N325" s="120"/>
      <c r="O325" s="120"/>
      <c r="P325" s="120"/>
      <c r="Q325" s="120"/>
      <c r="R325" s="120"/>
      <c r="S325" s="120"/>
      <c r="T325" s="120"/>
      <c r="U325" s="120"/>
      <c r="V325" s="120"/>
      <c r="W325" s="120"/>
      <c r="X325" s="120"/>
      <c r="Y325" s="120"/>
      <c r="Z325" s="120"/>
    </row>
    <row r="326" spans="1:26" ht="11.25" customHeight="1" x14ac:dyDescent="0.25">
      <c r="A326" s="120"/>
      <c r="B326" s="120"/>
      <c r="C326" s="120"/>
      <c r="D326" s="120"/>
      <c r="E326" s="120"/>
      <c r="F326" s="120"/>
      <c r="G326" s="120"/>
      <c r="H326" s="120"/>
      <c r="I326" s="120"/>
      <c r="J326" s="128"/>
      <c r="K326" s="120"/>
      <c r="L326" s="120"/>
      <c r="M326" s="120"/>
      <c r="N326" s="120"/>
      <c r="O326" s="120"/>
      <c r="P326" s="120"/>
      <c r="Q326" s="120"/>
      <c r="R326" s="120"/>
      <c r="S326" s="120"/>
      <c r="T326" s="120"/>
      <c r="U326" s="120"/>
      <c r="V326" s="120"/>
      <c r="W326" s="120"/>
      <c r="X326" s="120"/>
      <c r="Y326" s="120"/>
      <c r="Z326" s="120"/>
    </row>
    <row r="327" spans="1:26" ht="11.25" customHeight="1" x14ac:dyDescent="0.25">
      <c r="A327" s="120"/>
      <c r="B327" s="120"/>
      <c r="C327" s="120"/>
      <c r="D327" s="120"/>
      <c r="E327" s="120"/>
      <c r="F327" s="120"/>
      <c r="G327" s="120"/>
      <c r="H327" s="120"/>
      <c r="I327" s="120"/>
      <c r="J327" s="128"/>
      <c r="K327" s="120"/>
      <c r="L327" s="120"/>
      <c r="M327" s="120"/>
      <c r="N327" s="120"/>
      <c r="O327" s="120"/>
      <c r="P327" s="120"/>
      <c r="Q327" s="120"/>
      <c r="R327" s="120"/>
      <c r="S327" s="120"/>
      <c r="T327" s="120"/>
      <c r="U327" s="120"/>
      <c r="V327" s="120"/>
      <c r="W327" s="120"/>
      <c r="X327" s="120"/>
      <c r="Y327" s="120"/>
      <c r="Z327" s="120"/>
    </row>
    <row r="328" spans="1:26" ht="11.25" customHeight="1" x14ac:dyDescent="0.25">
      <c r="A328" s="120"/>
      <c r="B328" s="120"/>
      <c r="C328" s="120"/>
      <c r="D328" s="120"/>
      <c r="E328" s="120"/>
      <c r="F328" s="120"/>
      <c r="G328" s="120"/>
      <c r="H328" s="120"/>
      <c r="I328" s="120"/>
      <c r="J328" s="128"/>
      <c r="K328" s="120"/>
      <c r="L328" s="120"/>
      <c r="M328" s="120"/>
      <c r="N328" s="120"/>
      <c r="O328" s="120"/>
      <c r="P328" s="120"/>
      <c r="Q328" s="120"/>
      <c r="R328" s="120"/>
      <c r="S328" s="120"/>
      <c r="T328" s="120"/>
      <c r="U328" s="120"/>
      <c r="V328" s="120"/>
      <c r="W328" s="120"/>
      <c r="X328" s="120"/>
      <c r="Y328" s="120"/>
      <c r="Z328" s="120"/>
    </row>
    <row r="329" spans="1:26" ht="11.25" customHeight="1" x14ac:dyDescent="0.25">
      <c r="A329" s="120"/>
      <c r="B329" s="120"/>
      <c r="C329" s="120"/>
      <c r="D329" s="120"/>
      <c r="E329" s="120"/>
      <c r="F329" s="120"/>
      <c r="G329" s="120"/>
      <c r="H329" s="120"/>
      <c r="I329" s="120"/>
      <c r="J329" s="128"/>
      <c r="K329" s="120"/>
      <c r="L329" s="120"/>
      <c r="M329" s="120"/>
      <c r="N329" s="120"/>
      <c r="O329" s="120"/>
      <c r="P329" s="120"/>
      <c r="Q329" s="120"/>
      <c r="R329" s="120"/>
      <c r="S329" s="120"/>
      <c r="T329" s="120"/>
      <c r="U329" s="120"/>
      <c r="V329" s="120"/>
      <c r="W329" s="120"/>
      <c r="X329" s="120"/>
      <c r="Y329" s="120"/>
      <c r="Z329" s="120"/>
    </row>
    <row r="330" spans="1:26" ht="11.25" customHeight="1" x14ac:dyDescent="0.25">
      <c r="A330" s="120"/>
      <c r="B330" s="120"/>
      <c r="C330" s="120"/>
      <c r="D330" s="120"/>
      <c r="E330" s="120"/>
      <c r="F330" s="120"/>
      <c r="G330" s="120"/>
      <c r="H330" s="120"/>
      <c r="I330" s="120"/>
      <c r="J330" s="128"/>
      <c r="K330" s="120"/>
      <c r="L330" s="120"/>
      <c r="M330" s="120"/>
      <c r="N330" s="120"/>
      <c r="O330" s="120"/>
      <c r="P330" s="120"/>
      <c r="Q330" s="120"/>
      <c r="R330" s="120"/>
      <c r="S330" s="120"/>
      <c r="T330" s="120"/>
      <c r="U330" s="120"/>
      <c r="V330" s="120"/>
      <c r="W330" s="120"/>
      <c r="X330" s="120"/>
      <c r="Y330" s="120"/>
      <c r="Z330" s="120"/>
    </row>
    <row r="331" spans="1:26" ht="11.25" customHeight="1" x14ac:dyDescent="0.25">
      <c r="A331" s="120"/>
      <c r="B331" s="120"/>
      <c r="C331" s="120"/>
      <c r="D331" s="120"/>
      <c r="E331" s="120"/>
      <c r="F331" s="120"/>
      <c r="G331" s="120"/>
      <c r="H331" s="120"/>
      <c r="I331" s="120"/>
      <c r="J331" s="128"/>
      <c r="K331" s="120"/>
      <c r="L331" s="120"/>
      <c r="M331" s="120"/>
      <c r="N331" s="120"/>
      <c r="O331" s="120"/>
      <c r="P331" s="120"/>
      <c r="Q331" s="120"/>
      <c r="R331" s="120"/>
      <c r="S331" s="120"/>
      <c r="T331" s="120"/>
      <c r="U331" s="120"/>
      <c r="V331" s="120"/>
      <c r="W331" s="120"/>
      <c r="X331" s="120"/>
      <c r="Y331" s="120"/>
      <c r="Z331" s="120"/>
    </row>
    <row r="332" spans="1:26" ht="11.25" customHeight="1" x14ac:dyDescent="0.25">
      <c r="A332" s="120"/>
      <c r="B332" s="120"/>
      <c r="C332" s="120"/>
      <c r="D332" s="120"/>
      <c r="E332" s="120"/>
      <c r="F332" s="120"/>
      <c r="G332" s="120"/>
      <c r="H332" s="120"/>
      <c r="I332" s="120"/>
      <c r="J332" s="128"/>
      <c r="K332" s="120"/>
      <c r="L332" s="120"/>
      <c r="M332" s="120"/>
      <c r="N332" s="120"/>
      <c r="O332" s="120"/>
      <c r="P332" s="120"/>
      <c r="Q332" s="120"/>
      <c r="R332" s="120"/>
      <c r="S332" s="120"/>
      <c r="T332" s="120"/>
      <c r="U332" s="120"/>
      <c r="V332" s="120"/>
      <c r="W332" s="120"/>
      <c r="X332" s="120"/>
      <c r="Y332" s="120"/>
      <c r="Z332" s="120"/>
    </row>
    <row r="333" spans="1:26" ht="11.25" customHeight="1" x14ac:dyDescent="0.25">
      <c r="A333" s="120"/>
      <c r="B333" s="120"/>
      <c r="C333" s="120"/>
      <c r="D333" s="120"/>
      <c r="E333" s="120"/>
      <c r="F333" s="120"/>
      <c r="G333" s="120"/>
      <c r="H333" s="120"/>
      <c r="I333" s="120"/>
      <c r="J333" s="128"/>
      <c r="K333" s="120"/>
      <c r="L333" s="120"/>
      <c r="M333" s="120"/>
      <c r="N333" s="120"/>
      <c r="O333" s="120"/>
      <c r="P333" s="120"/>
      <c r="Q333" s="120"/>
      <c r="R333" s="120"/>
      <c r="S333" s="120"/>
      <c r="T333" s="120"/>
      <c r="U333" s="120"/>
      <c r="V333" s="120"/>
      <c r="W333" s="120"/>
      <c r="X333" s="120"/>
      <c r="Y333" s="120"/>
      <c r="Z333" s="120"/>
    </row>
    <row r="334" spans="1:26" ht="11.25" customHeight="1" x14ac:dyDescent="0.25">
      <c r="A334" s="120"/>
      <c r="B334" s="120"/>
      <c r="C334" s="120"/>
      <c r="D334" s="120"/>
      <c r="E334" s="120"/>
      <c r="F334" s="120"/>
      <c r="G334" s="120"/>
      <c r="H334" s="120"/>
      <c r="I334" s="120"/>
      <c r="J334" s="128"/>
      <c r="K334" s="120"/>
      <c r="L334" s="120"/>
      <c r="M334" s="120"/>
      <c r="N334" s="120"/>
      <c r="O334" s="120"/>
      <c r="P334" s="120"/>
      <c r="Q334" s="120"/>
      <c r="R334" s="120"/>
      <c r="S334" s="120"/>
      <c r="T334" s="120"/>
      <c r="U334" s="120"/>
      <c r="V334" s="120"/>
      <c r="W334" s="120"/>
      <c r="X334" s="120"/>
      <c r="Y334" s="120"/>
      <c r="Z334" s="120"/>
    </row>
    <row r="335" spans="1:26" ht="11.25" customHeight="1" x14ac:dyDescent="0.25">
      <c r="A335" s="120"/>
      <c r="B335" s="120"/>
      <c r="C335" s="120"/>
      <c r="D335" s="120"/>
      <c r="E335" s="120"/>
      <c r="F335" s="120"/>
      <c r="G335" s="120"/>
      <c r="H335" s="120"/>
      <c r="I335" s="120"/>
      <c r="J335" s="128"/>
      <c r="K335" s="120"/>
      <c r="L335" s="120"/>
      <c r="M335" s="120"/>
      <c r="N335" s="120"/>
      <c r="O335" s="120"/>
      <c r="P335" s="120"/>
      <c r="Q335" s="120"/>
      <c r="R335" s="120"/>
      <c r="S335" s="120"/>
      <c r="T335" s="120"/>
      <c r="U335" s="120"/>
      <c r="V335" s="120"/>
      <c r="W335" s="120"/>
      <c r="X335" s="120"/>
      <c r="Y335" s="120"/>
      <c r="Z335" s="120"/>
    </row>
    <row r="336" spans="1:26" ht="11.25" customHeight="1" x14ac:dyDescent="0.25">
      <c r="A336" s="120"/>
      <c r="B336" s="120"/>
      <c r="C336" s="120"/>
      <c r="D336" s="120"/>
      <c r="E336" s="120"/>
      <c r="F336" s="120"/>
      <c r="G336" s="120"/>
      <c r="H336" s="120"/>
      <c r="I336" s="120"/>
      <c r="J336" s="128"/>
      <c r="K336" s="120"/>
      <c r="L336" s="120"/>
      <c r="M336" s="120"/>
      <c r="N336" s="120"/>
      <c r="O336" s="120"/>
      <c r="P336" s="120"/>
      <c r="Q336" s="120"/>
      <c r="R336" s="120"/>
      <c r="S336" s="120"/>
      <c r="T336" s="120"/>
      <c r="U336" s="120"/>
      <c r="V336" s="120"/>
      <c r="W336" s="120"/>
      <c r="X336" s="120"/>
      <c r="Y336" s="120"/>
      <c r="Z336" s="120"/>
    </row>
    <row r="337" spans="1:26" ht="11.25" customHeight="1" x14ac:dyDescent="0.25">
      <c r="A337" s="120"/>
      <c r="B337" s="120"/>
      <c r="C337" s="120"/>
      <c r="D337" s="120"/>
      <c r="E337" s="120"/>
      <c r="F337" s="120"/>
      <c r="G337" s="120"/>
      <c r="H337" s="120"/>
      <c r="I337" s="120"/>
      <c r="J337" s="128"/>
      <c r="K337" s="120"/>
      <c r="L337" s="120"/>
      <c r="M337" s="120"/>
      <c r="N337" s="120"/>
      <c r="O337" s="120"/>
      <c r="P337" s="120"/>
      <c r="Q337" s="120"/>
      <c r="R337" s="120"/>
      <c r="S337" s="120"/>
      <c r="T337" s="120"/>
      <c r="U337" s="120"/>
      <c r="V337" s="120"/>
      <c r="W337" s="120"/>
      <c r="X337" s="120"/>
      <c r="Y337" s="120"/>
      <c r="Z337" s="120"/>
    </row>
    <row r="338" spans="1:26" ht="11.25" customHeight="1" x14ac:dyDescent="0.25">
      <c r="A338" s="120"/>
      <c r="B338" s="120"/>
      <c r="C338" s="120"/>
      <c r="D338" s="120"/>
      <c r="E338" s="120"/>
      <c r="F338" s="120"/>
      <c r="G338" s="120"/>
      <c r="H338" s="120"/>
      <c r="I338" s="120"/>
      <c r="J338" s="128"/>
      <c r="K338" s="120"/>
      <c r="L338" s="120"/>
      <c r="M338" s="120"/>
      <c r="N338" s="120"/>
      <c r="O338" s="120"/>
      <c r="P338" s="120"/>
      <c r="Q338" s="120"/>
      <c r="R338" s="120"/>
      <c r="S338" s="120"/>
      <c r="T338" s="120"/>
      <c r="U338" s="120"/>
      <c r="V338" s="120"/>
      <c r="W338" s="120"/>
      <c r="X338" s="120"/>
      <c r="Y338" s="120"/>
      <c r="Z338" s="120"/>
    </row>
    <row r="339" spans="1:26" ht="11.25" customHeight="1" x14ac:dyDescent="0.25">
      <c r="A339" s="120"/>
      <c r="B339" s="120"/>
      <c r="C339" s="120"/>
      <c r="D339" s="120"/>
      <c r="E339" s="120"/>
      <c r="F339" s="120"/>
      <c r="G339" s="120"/>
      <c r="H339" s="120"/>
      <c r="I339" s="120"/>
      <c r="J339" s="128"/>
      <c r="K339" s="120"/>
      <c r="L339" s="120"/>
      <c r="M339" s="120"/>
      <c r="N339" s="120"/>
      <c r="O339" s="120"/>
      <c r="P339" s="120"/>
      <c r="Q339" s="120"/>
      <c r="R339" s="120"/>
      <c r="S339" s="120"/>
      <c r="T339" s="120"/>
      <c r="U339" s="120"/>
      <c r="V339" s="120"/>
      <c r="W339" s="120"/>
      <c r="X339" s="120"/>
      <c r="Y339" s="120"/>
      <c r="Z339" s="120"/>
    </row>
    <row r="340" spans="1:26" ht="11.25" customHeight="1" x14ac:dyDescent="0.25">
      <c r="A340" s="120"/>
      <c r="B340" s="120"/>
      <c r="C340" s="120"/>
      <c r="D340" s="120"/>
      <c r="E340" s="120"/>
      <c r="F340" s="120"/>
      <c r="G340" s="120"/>
      <c r="H340" s="120"/>
      <c r="I340" s="120"/>
      <c r="J340" s="128"/>
      <c r="K340" s="120"/>
      <c r="L340" s="120"/>
      <c r="M340" s="120"/>
      <c r="N340" s="120"/>
      <c r="O340" s="120"/>
      <c r="P340" s="120"/>
      <c r="Q340" s="120"/>
      <c r="R340" s="120"/>
      <c r="S340" s="120"/>
      <c r="T340" s="120"/>
      <c r="U340" s="120"/>
      <c r="V340" s="120"/>
      <c r="W340" s="120"/>
      <c r="X340" s="120"/>
      <c r="Y340" s="120"/>
      <c r="Z340" s="120"/>
    </row>
    <row r="341" spans="1:26" ht="11.25" customHeight="1" x14ac:dyDescent="0.25">
      <c r="A341" s="120"/>
      <c r="B341" s="120"/>
      <c r="C341" s="120"/>
      <c r="D341" s="120"/>
      <c r="E341" s="120"/>
      <c r="F341" s="120"/>
      <c r="G341" s="120"/>
      <c r="H341" s="120"/>
      <c r="I341" s="120"/>
      <c r="J341" s="128"/>
      <c r="K341" s="120"/>
      <c r="L341" s="120"/>
      <c r="M341" s="120"/>
      <c r="N341" s="120"/>
      <c r="O341" s="120"/>
      <c r="P341" s="120"/>
      <c r="Q341" s="120"/>
      <c r="R341" s="120"/>
      <c r="S341" s="120"/>
      <c r="T341" s="120"/>
      <c r="U341" s="120"/>
      <c r="V341" s="120"/>
      <c r="W341" s="120"/>
      <c r="X341" s="120"/>
      <c r="Y341" s="120"/>
      <c r="Z341" s="120"/>
    </row>
    <row r="342" spans="1:26" ht="11.25" customHeight="1" x14ac:dyDescent="0.25">
      <c r="A342" s="120"/>
      <c r="B342" s="120"/>
      <c r="C342" s="120"/>
      <c r="D342" s="120"/>
      <c r="E342" s="120"/>
      <c r="F342" s="120"/>
      <c r="G342" s="120"/>
      <c r="H342" s="120"/>
      <c r="I342" s="120"/>
      <c r="J342" s="128"/>
      <c r="K342" s="120"/>
      <c r="L342" s="120"/>
      <c r="M342" s="120"/>
      <c r="N342" s="120"/>
      <c r="O342" s="120"/>
      <c r="P342" s="120"/>
      <c r="Q342" s="120"/>
      <c r="R342" s="120"/>
      <c r="S342" s="120"/>
      <c r="T342" s="120"/>
      <c r="U342" s="120"/>
      <c r="V342" s="120"/>
      <c r="W342" s="120"/>
      <c r="X342" s="120"/>
      <c r="Y342" s="120"/>
      <c r="Z342" s="120"/>
    </row>
    <row r="343" spans="1:26" ht="11.25" customHeight="1" x14ac:dyDescent="0.25">
      <c r="A343" s="120"/>
      <c r="B343" s="120"/>
      <c r="C343" s="120"/>
      <c r="D343" s="120"/>
      <c r="E343" s="120"/>
      <c r="F343" s="120"/>
      <c r="G343" s="120"/>
      <c r="H343" s="120"/>
      <c r="I343" s="120"/>
      <c r="J343" s="128"/>
      <c r="K343" s="120"/>
      <c r="L343" s="120"/>
      <c r="M343" s="120"/>
      <c r="N343" s="120"/>
      <c r="O343" s="120"/>
      <c r="P343" s="120"/>
      <c r="Q343" s="120"/>
      <c r="R343" s="120"/>
      <c r="S343" s="120"/>
      <c r="T343" s="120"/>
      <c r="U343" s="120"/>
      <c r="V343" s="120"/>
      <c r="W343" s="120"/>
      <c r="X343" s="120"/>
      <c r="Y343" s="120"/>
      <c r="Z343" s="120"/>
    </row>
    <row r="344" spans="1:26" ht="11.25" customHeight="1" x14ac:dyDescent="0.25">
      <c r="A344" s="120"/>
      <c r="B344" s="120"/>
      <c r="C344" s="120"/>
      <c r="D344" s="120"/>
      <c r="E344" s="120"/>
      <c r="F344" s="120"/>
      <c r="G344" s="120"/>
      <c r="H344" s="120"/>
      <c r="I344" s="120"/>
      <c r="J344" s="128"/>
      <c r="K344" s="120"/>
      <c r="L344" s="120"/>
      <c r="M344" s="120"/>
      <c r="N344" s="120"/>
      <c r="O344" s="120"/>
      <c r="P344" s="120"/>
      <c r="Q344" s="120"/>
      <c r="R344" s="120"/>
      <c r="S344" s="120"/>
      <c r="T344" s="120"/>
      <c r="U344" s="120"/>
      <c r="V344" s="120"/>
      <c r="W344" s="120"/>
      <c r="X344" s="120"/>
      <c r="Y344" s="120"/>
      <c r="Z344" s="120"/>
    </row>
    <row r="345" spans="1:26" ht="11.25" customHeight="1" x14ac:dyDescent="0.25">
      <c r="A345" s="120"/>
      <c r="B345" s="120"/>
      <c r="C345" s="120"/>
      <c r="D345" s="120"/>
      <c r="E345" s="120"/>
      <c r="F345" s="120"/>
      <c r="G345" s="120"/>
      <c r="H345" s="120"/>
      <c r="I345" s="120"/>
      <c r="J345" s="128"/>
      <c r="K345" s="120"/>
      <c r="L345" s="120"/>
      <c r="M345" s="120"/>
      <c r="N345" s="120"/>
      <c r="O345" s="120"/>
      <c r="P345" s="120"/>
      <c r="Q345" s="120"/>
      <c r="R345" s="120"/>
      <c r="S345" s="120"/>
      <c r="T345" s="120"/>
      <c r="U345" s="120"/>
      <c r="V345" s="120"/>
      <c r="W345" s="120"/>
      <c r="X345" s="120"/>
      <c r="Y345" s="120"/>
      <c r="Z345" s="120"/>
    </row>
    <row r="346" spans="1:26" ht="11.25" customHeight="1" x14ac:dyDescent="0.25">
      <c r="A346" s="120"/>
      <c r="B346" s="120"/>
      <c r="C346" s="120"/>
      <c r="D346" s="120"/>
      <c r="E346" s="120"/>
      <c r="F346" s="120"/>
      <c r="G346" s="120"/>
      <c r="H346" s="120"/>
      <c r="I346" s="120"/>
      <c r="J346" s="128"/>
      <c r="K346" s="120"/>
      <c r="L346" s="120"/>
      <c r="M346" s="120"/>
      <c r="N346" s="120"/>
      <c r="O346" s="120"/>
      <c r="P346" s="120"/>
      <c r="Q346" s="120"/>
      <c r="R346" s="120"/>
      <c r="S346" s="120"/>
      <c r="T346" s="120"/>
      <c r="U346" s="120"/>
      <c r="V346" s="120"/>
      <c r="W346" s="120"/>
      <c r="X346" s="120"/>
      <c r="Y346" s="120"/>
      <c r="Z346" s="120"/>
    </row>
    <row r="347" spans="1:26" ht="11.25" customHeight="1" x14ac:dyDescent="0.25">
      <c r="A347" s="120"/>
      <c r="B347" s="120"/>
      <c r="C347" s="120"/>
      <c r="D347" s="120"/>
      <c r="E347" s="120"/>
      <c r="F347" s="120"/>
      <c r="G347" s="120"/>
      <c r="H347" s="120"/>
      <c r="I347" s="120"/>
      <c r="J347" s="128"/>
      <c r="K347" s="120"/>
      <c r="L347" s="120"/>
      <c r="M347" s="120"/>
      <c r="N347" s="120"/>
      <c r="O347" s="120"/>
      <c r="P347" s="120"/>
      <c r="Q347" s="120"/>
      <c r="R347" s="120"/>
      <c r="S347" s="120"/>
      <c r="T347" s="120"/>
      <c r="U347" s="120"/>
      <c r="V347" s="120"/>
      <c r="W347" s="120"/>
      <c r="X347" s="120"/>
      <c r="Y347" s="120"/>
      <c r="Z347" s="120"/>
    </row>
    <row r="348" spans="1:26" ht="11.25" customHeight="1" x14ac:dyDescent="0.25">
      <c r="A348" s="120"/>
      <c r="B348" s="120"/>
      <c r="C348" s="120"/>
      <c r="D348" s="120"/>
      <c r="E348" s="120"/>
      <c r="F348" s="120"/>
      <c r="G348" s="120"/>
      <c r="H348" s="120"/>
      <c r="I348" s="120"/>
      <c r="J348" s="128"/>
      <c r="K348" s="120"/>
      <c r="L348" s="120"/>
      <c r="M348" s="120"/>
      <c r="N348" s="120"/>
      <c r="O348" s="120"/>
      <c r="P348" s="120"/>
      <c r="Q348" s="120"/>
      <c r="R348" s="120"/>
      <c r="S348" s="120"/>
      <c r="T348" s="120"/>
      <c r="U348" s="120"/>
      <c r="V348" s="120"/>
      <c r="W348" s="120"/>
      <c r="X348" s="120"/>
      <c r="Y348" s="120"/>
      <c r="Z348" s="120"/>
    </row>
    <row r="349" spans="1:26" ht="11.25" customHeight="1" x14ac:dyDescent="0.25">
      <c r="A349" s="120"/>
      <c r="B349" s="120"/>
      <c r="C349" s="120"/>
      <c r="D349" s="120"/>
      <c r="E349" s="120"/>
      <c r="F349" s="120"/>
      <c r="G349" s="120"/>
      <c r="H349" s="120"/>
      <c r="I349" s="120"/>
      <c r="J349" s="128"/>
      <c r="K349" s="120"/>
      <c r="L349" s="120"/>
      <c r="M349" s="120"/>
      <c r="N349" s="120"/>
      <c r="O349" s="120"/>
      <c r="P349" s="120"/>
      <c r="Q349" s="120"/>
      <c r="R349" s="120"/>
      <c r="S349" s="120"/>
      <c r="T349" s="120"/>
      <c r="U349" s="120"/>
      <c r="V349" s="120"/>
      <c r="W349" s="120"/>
      <c r="X349" s="120"/>
      <c r="Y349" s="120"/>
      <c r="Z349" s="120"/>
    </row>
    <row r="350" spans="1:26" ht="11.25" customHeight="1" x14ac:dyDescent="0.25">
      <c r="A350" s="120"/>
      <c r="B350" s="120"/>
      <c r="C350" s="120"/>
      <c r="D350" s="120"/>
      <c r="E350" s="120"/>
      <c r="F350" s="120"/>
      <c r="G350" s="120"/>
      <c r="H350" s="120"/>
      <c r="I350" s="120"/>
      <c r="J350" s="128"/>
      <c r="K350" s="120"/>
      <c r="L350" s="120"/>
      <c r="M350" s="120"/>
      <c r="N350" s="120"/>
      <c r="O350" s="120"/>
      <c r="P350" s="120"/>
      <c r="Q350" s="120"/>
      <c r="R350" s="120"/>
      <c r="S350" s="120"/>
      <c r="T350" s="120"/>
      <c r="U350" s="120"/>
      <c r="V350" s="120"/>
      <c r="W350" s="120"/>
      <c r="X350" s="120"/>
      <c r="Y350" s="120"/>
      <c r="Z350" s="120"/>
    </row>
    <row r="351" spans="1:26" ht="11.25" customHeight="1" x14ac:dyDescent="0.25">
      <c r="A351" s="120"/>
      <c r="B351" s="120"/>
      <c r="C351" s="120"/>
      <c r="D351" s="120"/>
      <c r="E351" s="120"/>
      <c r="F351" s="120"/>
      <c r="G351" s="120"/>
      <c r="H351" s="120"/>
      <c r="I351" s="120"/>
      <c r="J351" s="128"/>
      <c r="K351" s="120"/>
      <c r="L351" s="120"/>
      <c r="M351" s="120"/>
      <c r="N351" s="120"/>
      <c r="O351" s="120"/>
      <c r="P351" s="120"/>
      <c r="Q351" s="120"/>
      <c r="R351" s="120"/>
      <c r="S351" s="120"/>
      <c r="T351" s="120"/>
      <c r="U351" s="120"/>
      <c r="V351" s="120"/>
      <c r="W351" s="120"/>
      <c r="X351" s="120"/>
      <c r="Y351" s="120"/>
      <c r="Z351" s="120"/>
    </row>
    <row r="352" spans="1:26" ht="11.25" customHeight="1" x14ac:dyDescent="0.25">
      <c r="A352" s="120"/>
      <c r="B352" s="120"/>
      <c r="C352" s="120"/>
      <c r="D352" s="120"/>
      <c r="E352" s="120"/>
      <c r="F352" s="120"/>
      <c r="G352" s="120"/>
      <c r="H352" s="120"/>
      <c r="I352" s="120"/>
      <c r="J352" s="128"/>
      <c r="K352" s="120"/>
      <c r="L352" s="120"/>
      <c r="M352" s="120"/>
      <c r="N352" s="120"/>
      <c r="O352" s="120"/>
      <c r="P352" s="120"/>
      <c r="Q352" s="120"/>
      <c r="R352" s="120"/>
      <c r="S352" s="120"/>
      <c r="T352" s="120"/>
      <c r="U352" s="120"/>
      <c r="V352" s="120"/>
      <c r="W352" s="120"/>
      <c r="X352" s="120"/>
      <c r="Y352" s="120"/>
      <c r="Z352" s="120"/>
    </row>
    <row r="353" spans="1:26" ht="11.25" customHeight="1" x14ac:dyDescent="0.25">
      <c r="A353" s="120"/>
      <c r="B353" s="120"/>
      <c r="C353" s="120"/>
      <c r="D353" s="120"/>
      <c r="E353" s="120"/>
      <c r="F353" s="120"/>
      <c r="G353" s="120"/>
      <c r="H353" s="120"/>
      <c r="I353" s="120"/>
      <c r="J353" s="128"/>
      <c r="K353" s="120"/>
      <c r="L353" s="120"/>
      <c r="M353" s="120"/>
      <c r="N353" s="120"/>
      <c r="O353" s="120"/>
      <c r="P353" s="120"/>
      <c r="Q353" s="120"/>
      <c r="R353" s="120"/>
      <c r="S353" s="120"/>
      <c r="T353" s="120"/>
      <c r="U353" s="120"/>
      <c r="V353" s="120"/>
      <c r="W353" s="120"/>
      <c r="X353" s="120"/>
      <c r="Y353" s="120"/>
      <c r="Z353" s="120"/>
    </row>
    <row r="354" spans="1:26" ht="11.25" customHeight="1" x14ac:dyDescent="0.25">
      <c r="A354" s="120"/>
      <c r="B354" s="120"/>
      <c r="C354" s="120"/>
      <c r="D354" s="120"/>
      <c r="E354" s="120"/>
      <c r="F354" s="120"/>
      <c r="G354" s="120"/>
      <c r="H354" s="120"/>
      <c r="I354" s="120"/>
      <c r="J354" s="128"/>
      <c r="K354" s="120"/>
      <c r="L354" s="120"/>
      <c r="M354" s="120"/>
      <c r="N354" s="120"/>
      <c r="O354" s="120"/>
      <c r="P354" s="120"/>
      <c r="Q354" s="120"/>
      <c r="R354" s="120"/>
      <c r="S354" s="120"/>
      <c r="T354" s="120"/>
      <c r="U354" s="120"/>
      <c r="V354" s="120"/>
      <c r="W354" s="120"/>
      <c r="X354" s="120"/>
      <c r="Y354" s="120"/>
      <c r="Z354" s="120"/>
    </row>
    <row r="355" spans="1:26" ht="11.25" customHeight="1" x14ac:dyDescent="0.25">
      <c r="A355" s="120"/>
      <c r="B355" s="120"/>
      <c r="C355" s="120"/>
      <c r="D355" s="120"/>
      <c r="E355" s="120"/>
      <c r="F355" s="120"/>
      <c r="G355" s="120"/>
      <c r="H355" s="120"/>
      <c r="I355" s="120"/>
      <c r="J355" s="128"/>
      <c r="K355" s="120"/>
      <c r="L355" s="120"/>
      <c r="M355" s="120"/>
      <c r="N355" s="120"/>
      <c r="O355" s="120"/>
      <c r="P355" s="120"/>
      <c r="Q355" s="120"/>
      <c r="R355" s="120"/>
      <c r="S355" s="120"/>
      <c r="T355" s="120"/>
      <c r="U355" s="120"/>
      <c r="V355" s="120"/>
      <c r="W355" s="120"/>
      <c r="X355" s="120"/>
      <c r="Y355" s="120"/>
      <c r="Z355" s="120"/>
    </row>
    <row r="356" spans="1:26" ht="11.25" customHeight="1" x14ac:dyDescent="0.25">
      <c r="A356" s="120"/>
      <c r="B356" s="120"/>
      <c r="C356" s="120"/>
      <c r="D356" s="120"/>
      <c r="E356" s="120"/>
      <c r="F356" s="120"/>
      <c r="G356" s="120"/>
      <c r="H356" s="120"/>
      <c r="I356" s="120"/>
      <c r="J356" s="128"/>
      <c r="K356" s="120"/>
      <c r="L356" s="120"/>
      <c r="M356" s="120"/>
      <c r="N356" s="120"/>
      <c r="O356" s="120"/>
      <c r="P356" s="120"/>
      <c r="Q356" s="120"/>
      <c r="R356" s="120"/>
      <c r="S356" s="120"/>
      <c r="T356" s="120"/>
      <c r="U356" s="120"/>
      <c r="V356" s="120"/>
      <c r="W356" s="120"/>
      <c r="X356" s="120"/>
      <c r="Y356" s="120"/>
      <c r="Z356" s="120"/>
    </row>
    <row r="357" spans="1:26" ht="11.25" customHeight="1" x14ac:dyDescent="0.25">
      <c r="A357" s="120"/>
      <c r="B357" s="120"/>
      <c r="C357" s="120"/>
      <c r="D357" s="120"/>
      <c r="E357" s="120"/>
      <c r="F357" s="120"/>
      <c r="G357" s="120"/>
      <c r="H357" s="120"/>
      <c r="I357" s="120"/>
      <c r="J357" s="128"/>
      <c r="K357" s="120"/>
      <c r="L357" s="120"/>
      <c r="M357" s="120"/>
      <c r="N357" s="120"/>
      <c r="O357" s="120"/>
      <c r="P357" s="120"/>
      <c r="Q357" s="120"/>
      <c r="R357" s="120"/>
      <c r="S357" s="120"/>
      <c r="T357" s="120"/>
      <c r="U357" s="120"/>
      <c r="V357" s="120"/>
      <c r="W357" s="120"/>
      <c r="X357" s="120"/>
      <c r="Y357" s="120"/>
      <c r="Z357" s="120"/>
    </row>
    <row r="358" spans="1:26" ht="11.25" customHeight="1" x14ac:dyDescent="0.25">
      <c r="A358" s="120"/>
      <c r="B358" s="120"/>
      <c r="C358" s="120"/>
      <c r="D358" s="120"/>
      <c r="E358" s="120"/>
      <c r="F358" s="120"/>
      <c r="G358" s="120"/>
      <c r="H358" s="120"/>
      <c r="I358" s="120"/>
      <c r="J358" s="128"/>
      <c r="K358" s="120"/>
      <c r="L358" s="120"/>
      <c r="M358" s="120"/>
      <c r="N358" s="120"/>
      <c r="O358" s="120"/>
      <c r="P358" s="120"/>
      <c r="Q358" s="120"/>
      <c r="R358" s="120"/>
      <c r="S358" s="120"/>
      <c r="T358" s="120"/>
      <c r="U358" s="120"/>
      <c r="V358" s="120"/>
      <c r="W358" s="120"/>
      <c r="X358" s="120"/>
      <c r="Y358" s="120"/>
      <c r="Z358" s="120"/>
    </row>
    <row r="359" spans="1:26" ht="11.25" customHeight="1" x14ac:dyDescent="0.25">
      <c r="A359" s="120"/>
      <c r="B359" s="120"/>
      <c r="C359" s="120"/>
      <c r="D359" s="120"/>
      <c r="E359" s="120"/>
      <c r="F359" s="120"/>
      <c r="G359" s="120"/>
      <c r="H359" s="120"/>
      <c r="I359" s="120"/>
      <c r="J359" s="128"/>
      <c r="K359" s="120"/>
      <c r="L359" s="120"/>
      <c r="M359" s="120"/>
      <c r="N359" s="120"/>
      <c r="O359" s="120"/>
      <c r="P359" s="120"/>
      <c r="Q359" s="120"/>
      <c r="R359" s="120"/>
      <c r="S359" s="120"/>
      <c r="T359" s="120"/>
      <c r="U359" s="120"/>
      <c r="V359" s="120"/>
      <c r="W359" s="120"/>
      <c r="X359" s="120"/>
      <c r="Y359" s="120"/>
      <c r="Z359" s="120"/>
    </row>
    <row r="360" spans="1:26" ht="11.25" customHeight="1" x14ac:dyDescent="0.25">
      <c r="A360" s="120"/>
      <c r="B360" s="120"/>
      <c r="C360" s="120"/>
      <c r="D360" s="120"/>
      <c r="E360" s="120"/>
      <c r="F360" s="120"/>
      <c r="G360" s="120"/>
      <c r="H360" s="120"/>
      <c r="I360" s="120"/>
      <c r="J360" s="128"/>
      <c r="K360" s="120"/>
      <c r="L360" s="120"/>
      <c r="M360" s="120"/>
      <c r="N360" s="120"/>
      <c r="O360" s="120"/>
      <c r="P360" s="120"/>
      <c r="Q360" s="120"/>
      <c r="R360" s="120"/>
      <c r="S360" s="120"/>
      <c r="T360" s="120"/>
      <c r="U360" s="120"/>
      <c r="V360" s="120"/>
      <c r="W360" s="120"/>
      <c r="X360" s="120"/>
      <c r="Y360" s="120"/>
      <c r="Z360" s="120"/>
    </row>
    <row r="361" spans="1:26" ht="11.25" customHeight="1" x14ac:dyDescent="0.25">
      <c r="A361" s="120"/>
      <c r="B361" s="120"/>
      <c r="C361" s="120"/>
      <c r="D361" s="120"/>
      <c r="E361" s="120"/>
      <c r="F361" s="120"/>
      <c r="G361" s="120"/>
      <c r="H361" s="120"/>
      <c r="I361" s="120"/>
      <c r="J361" s="128"/>
      <c r="K361" s="120"/>
      <c r="L361" s="120"/>
      <c r="M361" s="120"/>
      <c r="N361" s="120"/>
      <c r="O361" s="120"/>
      <c r="P361" s="120"/>
      <c r="Q361" s="120"/>
      <c r="R361" s="120"/>
      <c r="S361" s="120"/>
      <c r="T361" s="120"/>
      <c r="U361" s="120"/>
      <c r="V361" s="120"/>
      <c r="W361" s="120"/>
      <c r="X361" s="120"/>
      <c r="Y361" s="120"/>
      <c r="Z361" s="120"/>
    </row>
    <row r="362" spans="1:26" ht="11.25" customHeight="1" x14ac:dyDescent="0.25">
      <c r="A362" s="120"/>
      <c r="B362" s="120"/>
      <c r="C362" s="120"/>
      <c r="D362" s="120"/>
      <c r="E362" s="120"/>
      <c r="F362" s="120"/>
      <c r="G362" s="120"/>
      <c r="H362" s="120"/>
      <c r="I362" s="120"/>
      <c r="J362" s="128"/>
      <c r="K362" s="120"/>
      <c r="L362" s="120"/>
      <c r="M362" s="120"/>
      <c r="N362" s="120"/>
      <c r="O362" s="120"/>
      <c r="P362" s="120"/>
      <c r="Q362" s="120"/>
      <c r="R362" s="120"/>
      <c r="S362" s="120"/>
      <c r="T362" s="120"/>
      <c r="U362" s="120"/>
      <c r="V362" s="120"/>
      <c r="W362" s="120"/>
      <c r="X362" s="120"/>
      <c r="Y362" s="120"/>
      <c r="Z362" s="120"/>
    </row>
    <row r="363" spans="1:26" ht="11.25" customHeight="1" x14ac:dyDescent="0.25">
      <c r="A363" s="120"/>
      <c r="B363" s="120"/>
      <c r="C363" s="120"/>
      <c r="D363" s="120"/>
      <c r="E363" s="120"/>
      <c r="F363" s="120"/>
      <c r="G363" s="120"/>
      <c r="H363" s="120"/>
      <c r="I363" s="120"/>
      <c r="J363" s="128"/>
      <c r="K363" s="120"/>
      <c r="L363" s="120"/>
      <c r="M363" s="120"/>
      <c r="N363" s="120"/>
      <c r="O363" s="120"/>
      <c r="P363" s="120"/>
      <c r="Q363" s="120"/>
      <c r="R363" s="120"/>
      <c r="S363" s="120"/>
      <c r="T363" s="120"/>
      <c r="U363" s="120"/>
      <c r="V363" s="120"/>
      <c r="W363" s="120"/>
      <c r="X363" s="120"/>
      <c r="Y363" s="120"/>
      <c r="Z363" s="120"/>
    </row>
    <row r="364" spans="1:26" ht="11.25" customHeight="1" x14ac:dyDescent="0.25">
      <c r="A364" s="120"/>
      <c r="B364" s="120"/>
      <c r="C364" s="120"/>
      <c r="D364" s="120"/>
      <c r="E364" s="120"/>
      <c r="F364" s="120"/>
      <c r="G364" s="120"/>
      <c r="H364" s="120"/>
      <c r="I364" s="120"/>
      <c r="J364" s="128"/>
      <c r="K364" s="120"/>
      <c r="L364" s="120"/>
      <c r="M364" s="120"/>
      <c r="N364" s="120"/>
      <c r="O364" s="120"/>
      <c r="P364" s="120"/>
      <c r="Q364" s="120"/>
      <c r="R364" s="120"/>
      <c r="S364" s="120"/>
      <c r="T364" s="120"/>
      <c r="U364" s="120"/>
      <c r="V364" s="120"/>
      <c r="W364" s="120"/>
      <c r="X364" s="120"/>
      <c r="Y364" s="120"/>
      <c r="Z364" s="120"/>
    </row>
    <row r="365" spans="1:26" ht="11.25" customHeight="1" x14ac:dyDescent="0.25">
      <c r="A365" s="120"/>
      <c r="B365" s="120"/>
      <c r="C365" s="120"/>
      <c r="D365" s="120"/>
      <c r="E365" s="120"/>
      <c r="F365" s="120"/>
      <c r="G365" s="120"/>
      <c r="H365" s="120"/>
      <c r="I365" s="120"/>
      <c r="J365" s="128"/>
      <c r="K365" s="120"/>
      <c r="L365" s="120"/>
      <c r="M365" s="120"/>
      <c r="N365" s="120"/>
      <c r="O365" s="120"/>
      <c r="P365" s="120"/>
      <c r="Q365" s="120"/>
      <c r="R365" s="120"/>
      <c r="S365" s="120"/>
      <c r="T365" s="120"/>
      <c r="U365" s="120"/>
      <c r="V365" s="120"/>
      <c r="W365" s="120"/>
      <c r="X365" s="120"/>
      <c r="Y365" s="120"/>
      <c r="Z365" s="120"/>
    </row>
    <row r="366" spans="1:26" ht="11.25" customHeight="1" x14ac:dyDescent="0.25">
      <c r="A366" s="120"/>
      <c r="B366" s="120"/>
      <c r="C366" s="120"/>
      <c r="D366" s="120"/>
      <c r="E366" s="120"/>
      <c r="F366" s="120"/>
      <c r="G366" s="120"/>
      <c r="H366" s="120"/>
      <c r="I366" s="120"/>
      <c r="J366" s="128"/>
      <c r="K366" s="120"/>
      <c r="L366" s="120"/>
      <c r="M366" s="120"/>
      <c r="N366" s="120"/>
      <c r="O366" s="120"/>
      <c r="P366" s="120"/>
      <c r="Q366" s="120"/>
      <c r="R366" s="120"/>
      <c r="S366" s="120"/>
      <c r="T366" s="120"/>
      <c r="U366" s="120"/>
      <c r="V366" s="120"/>
      <c r="W366" s="120"/>
      <c r="X366" s="120"/>
      <c r="Y366" s="120"/>
      <c r="Z366" s="120"/>
    </row>
    <row r="367" spans="1:26" ht="11.25" customHeight="1" x14ac:dyDescent="0.25">
      <c r="A367" s="120"/>
      <c r="B367" s="120"/>
      <c r="C367" s="120"/>
      <c r="D367" s="120"/>
      <c r="E367" s="120"/>
      <c r="F367" s="120"/>
      <c r="G367" s="120"/>
      <c r="H367" s="120"/>
      <c r="I367" s="120"/>
      <c r="J367" s="128"/>
      <c r="K367" s="120"/>
      <c r="L367" s="120"/>
      <c r="M367" s="120"/>
      <c r="N367" s="120"/>
      <c r="O367" s="120"/>
      <c r="P367" s="120"/>
      <c r="Q367" s="120"/>
      <c r="R367" s="120"/>
      <c r="S367" s="120"/>
      <c r="T367" s="120"/>
      <c r="U367" s="120"/>
      <c r="V367" s="120"/>
      <c r="W367" s="120"/>
      <c r="X367" s="120"/>
      <c r="Y367" s="120"/>
      <c r="Z367" s="120"/>
    </row>
    <row r="368" spans="1:26" ht="11.25" customHeight="1" x14ac:dyDescent="0.25">
      <c r="A368" s="120"/>
      <c r="B368" s="120"/>
      <c r="C368" s="120"/>
      <c r="D368" s="120"/>
      <c r="E368" s="120"/>
      <c r="F368" s="120"/>
      <c r="G368" s="120"/>
      <c r="H368" s="120"/>
      <c r="I368" s="120"/>
      <c r="J368" s="128"/>
      <c r="K368" s="120"/>
      <c r="L368" s="120"/>
      <c r="M368" s="120"/>
      <c r="N368" s="120"/>
      <c r="O368" s="120"/>
      <c r="P368" s="120"/>
      <c r="Q368" s="120"/>
      <c r="R368" s="120"/>
      <c r="S368" s="120"/>
      <c r="T368" s="120"/>
      <c r="U368" s="120"/>
      <c r="V368" s="120"/>
      <c r="W368" s="120"/>
      <c r="X368" s="120"/>
      <c r="Y368" s="120"/>
      <c r="Z368" s="120"/>
    </row>
    <row r="369" spans="1:26" ht="11.25" customHeight="1" x14ac:dyDescent="0.25">
      <c r="A369" s="120"/>
      <c r="B369" s="120"/>
      <c r="C369" s="120"/>
      <c r="D369" s="120"/>
      <c r="E369" s="120"/>
      <c r="F369" s="120"/>
      <c r="G369" s="120"/>
      <c r="H369" s="120"/>
      <c r="I369" s="120"/>
      <c r="J369" s="128"/>
      <c r="K369" s="120"/>
      <c r="L369" s="120"/>
      <c r="M369" s="120"/>
      <c r="N369" s="120"/>
      <c r="O369" s="120"/>
      <c r="P369" s="120"/>
      <c r="Q369" s="120"/>
      <c r="R369" s="120"/>
      <c r="S369" s="120"/>
      <c r="T369" s="120"/>
      <c r="U369" s="120"/>
      <c r="V369" s="120"/>
      <c r="W369" s="120"/>
      <c r="X369" s="120"/>
      <c r="Y369" s="120"/>
      <c r="Z369" s="120"/>
    </row>
    <row r="370" spans="1:26" ht="11.25" customHeight="1" x14ac:dyDescent="0.25">
      <c r="A370" s="120"/>
      <c r="B370" s="120"/>
      <c r="C370" s="120"/>
      <c r="D370" s="120"/>
      <c r="E370" s="120"/>
      <c r="F370" s="120"/>
      <c r="G370" s="120"/>
      <c r="H370" s="120"/>
      <c r="I370" s="120"/>
      <c r="J370" s="128"/>
      <c r="K370" s="120"/>
      <c r="L370" s="120"/>
      <c r="M370" s="120"/>
      <c r="N370" s="120"/>
      <c r="O370" s="120"/>
      <c r="P370" s="120"/>
      <c r="Q370" s="120"/>
      <c r="R370" s="120"/>
      <c r="S370" s="120"/>
      <c r="T370" s="120"/>
      <c r="U370" s="120"/>
      <c r="V370" s="120"/>
      <c r="W370" s="120"/>
      <c r="X370" s="120"/>
      <c r="Y370" s="120"/>
      <c r="Z370" s="120"/>
    </row>
    <row r="371" spans="1:26" ht="11.25" customHeight="1" x14ac:dyDescent="0.25">
      <c r="A371" s="120"/>
      <c r="B371" s="120"/>
      <c r="C371" s="120"/>
      <c r="D371" s="120"/>
      <c r="E371" s="120"/>
      <c r="F371" s="120"/>
      <c r="G371" s="120"/>
      <c r="H371" s="120"/>
      <c r="I371" s="120"/>
      <c r="J371" s="128"/>
      <c r="K371" s="120"/>
      <c r="L371" s="120"/>
      <c r="M371" s="120"/>
      <c r="N371" s="120"/>
      <c r="O371" s="120"/>
      <c r="P371" s="120"/>
      <c r="Q371" s="120"/>
      <c r="R371" s="120"/>
      <c r="S371" s="120"/>
      <c r="T371" s="120"/>
      <c r="U371" s="120"/>
      <c r="V371" s="120"/>
      <c r="W371" s="120"/>
      <c r="X371" s="120"/>
      <c r="Y371" s="120"/>
      <c r="Z371" s="120"/>
    </row>
    <row r="372" spans="1:26" ht="11.25" customHeight="1" x14ac:dyDescent="0.25">
      <c r="A372" s="120"/>
      <c r="B372" s="120"/>
      <c r="C372" s="120"/>
      <c r="D372" s="120"/>
      <c r="E372" s="120"/>
      <c r="F372" s="120"/>
      <c r="G372" s="120"/>
      <c r="H372" s="120"/>
      <c r="I372" s="120"/>
      <c r="J372" s="128"/>
      <c r="K372" s="120"/>
      <c r="L372" s="120"/>
      <c r="M372" s="120"/>
      <c r="N372" s="120"/>
      <c r="O372" s="120"/>
      <c r="P372" s="120"/>
      <c r="Q372" s="120"/>
      <c r="R372" s="120"/>
      <c r="S372" s="120"/>
      <c r="T372" s="120"/>
      <c r="U372" s="120"/>
      <c r="V372" s="120"/>
      <c r="W372" s="120"/>
      <c r="X372" s="120"/>
      <c r="Y372" s="120"/>
      <c r="Z372" s="120"/>
    </row>
    <row r="373" spans="1:26" ht="11.25" customHeight="1" x14ac:dyDescent="0.25">
      <c r="A373" s="120"/>
      <c r="B373" s="120"/>
      <c r="C373" s="120"/>
      <c r="D373" s="120"/>
      <c r="E373" s="120"/>
      <c r="F373" s="120"/>
      <c r="G373" s="120"/>
      <c r="H373" s="120"/>
      <c r="I373" s="120"/>
      <c r="J373" s="128"/>
      <c r="K373" s="120"/>
      <c r="L373" s="120"/>
      <c r="M373" s="120"/>
      <c r="N373" s="120"/>
      <c r="O373" s="120"/>
      <c r="P373" s="120"/>
      <c r="Q373" s="120"/>
      <c r="R373" s="120"/>
      <c r="S373" s="120"/>
      <c r="T373" s="120"/>
      <c r="U373" s="120"/>
      <c r="V373" s="120"/>
      <c r="W373" s="120"/>
      <c r="X373" s="120"/>
      <c r="Y373" s="120"/>
      <c r="Z373" s="120"/>
    </row>
    <row r="374" spans="1:26" ht="11.25" customHeight="1" x14ac:dyDescent="0.25">
      <c r="A374" s="120"/>
      <c r="B374" s="120"/>
      <c r="C374" s="120"/>
      <c r="D374" s="120"/>
      <c r="E374" s="120"/>
      <c r="F374" s="120"/>
      <c r="G374" s="120"/>
      <c r="H374" s="120"/>
      <c r="I374" s="120"/>
      <c r="J374" s="128"/>
      <c r="K374" s="120"/>
      <c r="L374" s="120"/>
      <c r="M374" s="120"/>
      <c r="N374" s="120"/>
      <c r="O374" s="120"/>
      <c r="P374" s="120"/>
      <c r="Q374" s="120"/>
      <c r="R374" s="120"/>
      <c r="S374" s="120"/>
      <c r="T374" s="120"/>
      <c r="U374" s="120"/>
      <c r="V374" s="120"/>
      <c r="W374" s="120"/>
      <c r="X374" s="120"/>
      <c r="Y374" s="120"/>
      <c r="Z374" s="120"/>
    </row>
    <row r="375" spans="1:26" ht="11.25" customHeight="1" x14ac:dyDescent="0.25">
      <c r="A375" s="120"/>
      <c r="B375" s="120"/>
      <c r="C375" s="120"/>
      <c r="D375" s="120"/>
      <c r="E375" s="120"/>
      <c r="F375" s="120"/>
      <c r="G375" s="120"/>
      <c r="H375" s="120"/>
      <c r="I375" s="120"/>
      <c r="J375" s="128"/>
      <c r="K375" s="120"/>
      <c r="L375" s="120"/>
      <c r="M375" s="120"/>
      <c r="N375" s="120"/>
      <c r="O375" s="120"/>
      <c r="P375" s="120"/>
      <c r="Q375" s="120"/>
      <c r="R375" s="120"/>
      <c r="S375" s="120"/>
      <c r="T375" s="120"/>
      <c r="U375" s="120"/>
      <c r="V375" s="120"/>
      <c r="W375" s="120"/>
      <c r="X375" s="120"/>
      <c r="Y375" s="120"/>
      <c r="Z375" s="120"/>
    </row>
    <row r="376" spans="1:26" ht="11.25" customHeight="1" x14ac:dyDescent="0.25">
      <c r="A376" s="120"/>
      <c r="B376" s="120"/>
      <c r="C376" s="120"/>
      <c r="D376" s="120"/>
      <c r="E376" s="120"/>
      <c r="F376" s="120"/>
      <c r="G376" s="120"/>
      <c r="H376" s="120"/>
      <c r="I376" s="120"/>
      <c r="J376" s="128"/>
      <c r="K376" s="120"/>
      <c r="L376" s="120"/>
      <c r="M376" s="120"/>
      <c r="N376" s="120"/>
      <c r="O376" s="120"/>
      <c r="P376" s="120"/>
      <c r="Q376" s="120"/>
      <c r="R376" s="120"/>
      <c r="S376" s="120"/>
      <c r="T376" s="120"/>
      <c r="U376" s="120"/>
      <c r="V376" s="120"/>
      <c r="W376" s="120"/>
      <c r="X376" s="120"/>
      <c r="Y376" s="120"/>
      <c r="Z376" s="120"/>
    </row>
    <row r="377" spans="1:26" ht="11.25" customHeight="1" x14ac:dyDescent="0.25">
      <c r="A377" s="120"/>
      <c r="B377" s="120"/>
      <c r="C377" s="120"/>
      <c r="D377" s="120"/>
      <c r="E377" s="120"/>
      <c r="F377" s="120"/>
      <c r="G377" s="120"/>
      <c r="H377" s="120"/>
      <c r="I377" s="120"/>
      <c r="J377" s="128"/>
      <c r="K377" s="120"/>
      <c r="L377" s="120"/>
      <c r="M377" s="120"/>
      <c r="N377" s="120"/>
      <c r="O377" s="120"/>
      <c r="P377" s="120"/>
      <c r="Q377" s="120"/>
      <c r="R377" s="120"/>
      <c r="S377" s="120"/>
      <c r="T377" s="120"/>
      <c r="U377" s="120"/>
      <c r="V377" s="120"/>
      <c r="W377" s="120"/>
      <c r="X377" s="120"/>
      <c r="Y377" s="120"/>
      <c r="Z377" s="120"/>
    </row>
    <row r="378" spans="1:26" ht="11.25" customHeight="1" x14ac:dyDescent="0.25">
      <c r="A378" s="120"/>
      <c r="B378" s="120"/>
      <c r="C378" s="120"/>
      <c r="D378" s="120"/>
      <c r="E378" s="120"/>
      <c r="F378" s="120"/>
      <c r="G378" s="120"/>
      <c r="H378" s="120"/>
      <c r="I378" s="120"/>
      <c r="J378" s="128"/>
      <c r="K378" s="120"/>
      <c r="L378" s="120"/>
      <c r="M378" s="120"/>
      <c r="N378" s="120"/>
      <c r="O378" s="120"/>
      <c r="P378" s="120"/>
      <c r="Q378" s="120"/>
      <c r="R378" s="120"/>
      <c r="S378" s="120"/>
      <c r="T378" s="120"/>
      <c r="U378" s="120"/>
      <c r="V378" s="120"/>
      <c r="W378" s="120"/>
      <c r="X378" s="120"/>
      <c r="Y378" s="120"/>
      <c r="Z378" s="120"/>
    </row>
    <row r="379" spans="1:26" ht="11.25" customHeight="1" x14ac:dyDescent="0.25">
      <c r="A379" s="120"/>
      <c r="B379" s="120"/>
      <c r="C379" s="120"/>
      <c r="D379" s="120"/>
      <c r="E379" s="120"/>
      <c r="F379" s="120"/>
      <c r="G379" s="120"/>
      <c r="H379" s="120"/>
      <c r="I379" s="120"/>
      <c r="J379" s="128"/>
      <c r="K379" s="120"/>
      <c r="L379" s="120"/>
      <c r="M379" s="120"/>
      <c r="N379" s="120"/>
      <c r="O379" s="120"/>
      <c r="P379" s="120"/>
      <c r="Q379" s="120"/>
      <c r="R379" s="120"/>
      <c r="S379" s="120"/>
      <c r="T379" s="120"/>
      <c r="U379" s="120"/>
      <c r="V379" s="120"/>
      <c r="W379" s="120"/>
      <c r="X379" s="120"/>
      <c r="Y379" s="120"/>
      <c r="Z379" s="120"/>
    </row>
    <row r="380" spans="1:26" ht="11.25" customHeight="1" x14ac:dyDescent="0.25">
      <c r="A380" s="120"/>
      <c r="B380" s="120"/>
      <c r="C380" s="120"/>
      <c r="D380" s="120"/>
      <c r="E380" s="120"/>
      <c r="F380" s="120"/>
      <c r="G380" s="120"/>
      <c r="H380" s="120"/>
      <c r="I380" s="120"/>
      <c r="J380" s="128"/>
      <c r="K380" s="120"/>
      <c r="L380" s="120"/>
      <c r="M380" s="120"/>
      <c r="N380" s="120"/>
      <c r="O380" s="120"/>
      <c r="P380" s="120"/>
      <c r="Q380" s="120"/>
      <c r="R380" s="120"/>
      <c r="S380" s="120"/>
      <c r="T380" s="120"/>
      <c r="U380" s="120"/>
      <c r="V380" s="120"/>
      <c r="W380" s="120"/>
      <c r="X380" s="120"/>
      <c r="Y380" s="120"/>
      <c r="Z380" s="120"/>
    </row>
    <row r="381" spans="1:26" ht="11.25" customHeight="1" x14ac:dyDescent="0.25">
      <c r="A381" s="120"/>
      <c r="B381" s="120"/>
      <c r="C381" s="120"/>
      <c r="D381" s="120"/>
      <c r="E381" s="120"/>
      <c r="F381" s="120"/>
      <c r="G381" s="120"/>
      <c r="H381" s="120"/>
      <c r="I381" s="120"/>
      <c r="J381" s="128"/>
      <c r="K381" s="120"/>
      <c r="L381" s="120"/>
      <c r="M381" s="120"/>
      <c r="N381" s="120"/>
      <c r="O381" s="120"/>
      <c r="P381" s="120"/>
      <c r="Q381" s="120"/>
      <c r="R381" s="120"/>
      <c r="S381" s="120"/>
      <c r="T381" s="120"/>
      <c r="U381" s="120"/>
      <c r="V381" s="120"/>
      <c r="W381" s="120"/>
      <c r="X381" s="120"/>
      <c r="Y381" s="120"/>
      <c r="Z381" s="120"/>
    </row>
    <row r="382" spans="1:26" ht="11.25" customHeight="1" x14ac:dyDescent="0.25">
      <c r="A382" s="120"/>
      <c r="B382" s="120"/>
      <c r="C382" s="120"/>
      <c r="D382" s="120"/>
      <c r="E382" s="120"/>
      <c r="F382" s="120"/>
      <c r="G382" s="120"/>
      <c r="H382" s="120"/>
      <c r="I382" s="120"/>
      <c r="J382" s="128"/>
      <c r="K382" s="120"/>
      <c r="L382" s="120"/>
      <c r="M382" s="120"/>
      <c r="N382" s="120"/>
      <c r="O382" s="120"/>
      <c r="P382" s="120"/>
      <c r="Q382" s="120"/>
      <c r="R382" s="120"/>
      <c r="S382" s="120"/>
      <c r="T382" s="120"/>
      <c r="U382" s="120"/>
      <c r="V382" s="120"/>
      <c r="W382" s="120"/>
      <c r="X382" s="120"/>
      <c r="Y382" s="120"/>
      <c r="Z382" s="120"/>
    </row>
    <row r="383" spans="1:26" ht="11.25" customHeight="1" x14ac:dyDescent="0.25">
      <c r="A383" s="120"/>
      <c r="B383" s="120"/>
      <c r="C383" s="120"/>
      <c r="D383" s="120"/>
      <c r="E383" s="120"/>
      <c r="F383" s="120"/>
      <c r="G383" s="120"/>
      <c r="H383" s="120"/>
      <c r="I383" s="120"/>
      <c r="J383" s="128"/>
      <c r="K383" s="120"/>
      <c r="L383" s="120"/>
      <c r="M383" s="120"/>
      <c r="N383" s="120"/>
      <c r="O383" s="120"/>
      <c r="P383" s="120"/>
      <c r="Q383" s="120"/>
      <c r="R383" s="120"/>
      <c r="S383" s="120"/>
      <c r="T383" s="120"/>
      <c r="U383" s="120"/>
      <c r="V383" s="120"/>
      <c r="W383" s="120"/>
      <c r="X383" s="120"/>
      <c r="Y383" s="120"/>
      <c r="Z383" s="120"/>
    </row>
    <row r="384" spans="1:26" ht="11.25" customHeight="1" x14ac:dyDescent="0.25">
      <c r="A384" s="120"/>
      <c r="B384" s="120"/>
      <c r="C384" s="120"/>
      <c r="D384" s="120"/>
      <c r="E384" s="120"/>
      <c r="F384" s="120"/>
      <c r="G384" s="120"/>
      <c r="H384" s="120"/>
      <c r="I384" s="120"/>
      <c r="J384" s="128"/>
      <c r="K384" s="120"/>
      <c r="L384" s="120"/>
      <c r="M384" s="120"/>
      <c r="N384" s="120"/>
      <c r="O384" s="120"/>
      <c r="P384" s="120"/>
      <c r="Q384" s="120"/>
      <c r="R384" s="120"/>
      <c r="S384" s="120"/>
      <c r="T384" s="120"/>
      <c r="U384" s="120"/>
      <c r="V384" s="120"/>
      <c r="W384" s="120"/>
      <c r="X384" s="120"/>
      <c r="Y384" s="120"/>
      <c r="Z384" s="120"/>
    </row>
    <row r="385" spans="1:26" ht="11.25" customHeight="1" x14ac:dyDescent="0.25">
      <c r="A385" s="120"/>
      <c r="B385" s="120"/>
      <c r="C385" s="120"/>
      <c r="D385" s="120"/>
      <c r="E385" s="120"/>
      <c r="F385" s="120"/>
      <c r="G385" s="120"/>
      <c r="H385" s="120"/>
      <c r="I385" s="120"/>
      <c r="J385" s="128"/>
      <c r="K385" s="120"/>
      <c r="L385" s="120"/>
      <c r="M385" s="120"/>
      <c r="N385" s="120"/>
      <c r="O385" s="120"/>
      <c r="P385" s="120"/>
      <c r="Q385" s="120"/>
      <c r="R385" s="120"/>
      <c r="S385" s="120"/>
      <c r="T385" s="120"/>
      <c r="U385" s="120"/>
      <c r="V385" s="120"/>
      <c r="W385" s="120"/>
      <c r="X385" s="120"/>
      <c r="Y385" s="120"/>
      <c r="Z385" s="120"/>
    </row>
    <row r="386" spans="1:26" ht="11.25" customHeight="1" x14ac:dyDescent="0.25">
      <c r="A386" s="120"/>
      <c r="B386" s="120"/>
      <c r="C386" s="120"/>
      <c r="D386" s="120"/>
      <c r="E386" s="120"/>
      <c r="F386" s="120"/>
      <c r="G386" s="120"/>
      <c r="H386" s="120"/>
      <c r="I386" s="120"/>
      <c r="J386" s="128"/>
      <c r="K386" s="120"/>
      <c r="L386" s="120"/>
      <c r="M386" s="120"/>
      <c r="N386" s="120"/>
      <c r="O386" s="120"/>
      <c r="P386" s="120"/>
      <c r="Q386" s="120"/>
      <c r="R386" s="120"/>
      <c r="S386" s="120"/>
      <c r="T386" s="120"/>
      <c r="U386" s="120"/>
      <c r="V386" s="120"/>
      <c r="W386" s="120"/>
      <c r="X386" s="120"/>
      <c r="Y386" s="120"/>
      <c r="Z386" s="120"/>
    </row>
    <row r="387" spans="1:26" ht="11.25" customHeight="1" x14ac:dyDescent="0.25">
      <c r="A387" s="120"/>
      <c r="B387" s="120"/>
      <c r="C387" s="120"/>
      <c r="D387" s="120"/>
      <c r="E387" s="120"/>
      <c r="F387" s="120"/>
      <c r="G387" s="120"/>
      <c r="H387" s="120"/>
      <c r="I387" s="120"/>
      <c r="J387" s="128"/>
      <c r="K387" s="120"/>
      <c r="L387" s="120"/>
      <c r="M387" s="120"/>
      <c r="N387" s="120"/>
      <c r="O387" s="120"/>
      <c r="P387" s="120"/>
      <c r="Q387" s="120"/>
      <c r="R387" s="120"/>
      <c r="S387" s="120"/>
      <c r="T387" s="120"/>
      <c r="U387" s="120"/>
      <c r="V387" s="120"/>
      <c r="W387" s="120"/>
      <c r="X387" s="120"/>
      <c r="Y387" s="120"/>
      <c r="Z387" s="120"/>
    </row>
    <row r="388" spans="1:26" ht="11.25" customHeight="1" x14ac:dyDescent="0.25">
      <c r="A388" s="120"/>
      <c r="B388" s="120"/>
      <c r="C388" s="120"/>
      <c r="D388" s="120"/>
      <c r="E388" s="120"/>
      <c r="F388" s="120"/>
      <c r="G388" s="120"/>
      <c r="H388" s="120"/>
      <c r="I388" s="120"/>
      <c r="J388" s="128"/>
      <c r="K388" s="120"/>
      <c r="L388" s="120"/>
      <c r="M388" s="120"/>
      <c r="N388" s="120"/>
      <c r="O388" s="120"/>
      <c r="P388" s="120"/>
      <c r="Q388" s="120"/>
      <c r="R388" s="120"/>
      <c r="S388" s="120"/>
      <c r="T388" s="120"/>
      <c r="U388" s="120"/>
      <c r="V388" s="120"/>
      <c r="W388" s="120"/>
      <c r="X388" s="120"/>
      <c r="Y388" s="120"/>
      <c r="Z388" s="120"/>
    </row>
    <row r="389" spans="1:26" ht="11.25" customHeight="1" x14ac:dyDescent="0.25">
      <c r="A389" s="120"/>
      <c r="B389" s="120"/>
      <c r="C389" s="120"/>
      <c r="D389" s="120"/>
      <c r="E389" s="120"/>
      <c r="F389" s="120"/>
      <c r="G389" s="120"/>
      <c r="H389" s="120"/>
      <c r="I389" s="120"/>
      <c r="J389" s="128"/>
      <c r="K389" s="120"/>
      <c r="L389" s="120"/>
      <c r="M389" s="120"/>
      <c r="N389" s="120"/>
      <c r="O389" s="120"/>
      <c r="P389" s="120"/>
      <c r="Q389" s="120"/>
      <c r="R389" s="120"/>
      <c r="S389" s="120"/>
      <c r="T389" s="120"/>
      <c r="U389" s="120"/>
      <c r="V389" s="120"/>
      <c r="W389" s="120"/>
      <c r="X389" s="120"/>
      <c r="Y389" s="120"/>
      <c r="Z389" s="120"/>
    </row>
    <row r="390" spans="1:26" ht="11.25" customHeight="1" x14ac:dyDescent="0.25">
      <c r="A390" s="120"/>
      <c r="B390" s="120"/>
      <c r="C390" s="120"/>
      <c r="D390" s="120"/>
      <c r="E390" s="120"/>
      <c r="F390" s="120"/>
      <c r="G390" s="120"/>
      <c r="H390" s="120"/>
      <c r="I390" s="120"/>
      <c r="J390" s="128"/>
      <c r="K390" s="120"/>
      <c r="L390" s="120"/>
      <c r="M390" s="120"/>
      <c r="N390" s="120"/>
      <c r="O390" s="120"/>
      <c r="P390" s="120"/>
      <c r="Q390" s="120"/>
      <c r="R390" s="120"/>
      <c r="S390" s="120"/>
      <c r="T390" s="120"/>
      <c r="U390" s="120"/>
      <c r="V390" s="120"/>
      <c r="W390" s="120"/>
      <c r="X390" s="120"/>
      <c r="Y390" s="120"/>
      <c r="Z390" s="120"/>
    </row>
    <row r="391" spans="1:26" ht="11.25" customHeight="1" x14ac:dyDescent="0.25">
      <c r="A391" s="120"/>
      <c r="B391" s="120"/>
      <c r="C391" s="120"/>
      <c r="D391" s="120"/>
      <c r="E391" s="120"/>
      <c r="F391" s="120"/>
      <c r="G391" s="120"/>
      <c r="H391" s="120"/>
      <c r="I391" s="120"/>
      <c r="J391" s="128"/>
      <c r="K391" s="120"/>
      <c r="L391" s="120"/>
      <c r="M391" s="120"/>
      <c r="N391" s="120"/>
      <c r="O391" s="120"/>
      <c r="P391" s="120"/>
      <c r="Q391" s="120"/>
      <c r="R391" s="120"/>
      <c r="S391" s="120"/>
      <c r="T391" s="120"/>
      <c r="U391" s="120"/>
      <c r="V391" s="120"/>
      <c r="W391" s="120"/>
      <c r="X391" s="120"/>
      <c r="Y391" s="120"/>
      <c r="Z391" s="120"/>
    </row>
    <row r="392" spans="1:26" ht="11.25" customHeight="1" x14ac:dyDescent="0.25">
      <c r="A392" s="120"/>
      <c r="B392" s="120"/>
      <c r="C392" s="120"/>
      <c r="D392" s="120"/>
      <c r="E392" s="120"/>
      <c r="F392" s="120"/>
      <c r="G392" s="120"/>
      <c r="H392" s="120"/>
      <c r="I392" s="120"/>
      <c r="J392" s="128"/>
      <c r="K392" s="120"/>
      <c r="L392" s="120"/>
      <c r="M392" s="120"/>
      <c r="N392" s="120"/>
      <c r="O392" s="120"/>
      <c r="P392" s="120"/>
      <c r="Q392" s="120"/>
      <c r="R392" s="120"/>
      <c r="S392" s="120"/>
      <c r="T392" s="120"/>
      <c r="U392" s="120"/>
      <c r="V392" s="120"/>
      <c r="W392" s="120"/>
      <c r="X392" s="120"/>
      <c r="Y392" s="120"/>
      <c r="Z392" s="120"/>
    </row>
    <row r="393" spans="1:26" ht="11.25" customHeight="1" x14ac:dyDescent="0.25">
      <c r="A393" s="120"/>
      <c r="B393" s="120"/>
      <c r="C393" s="120"/>
      <c r="D393" s="120"/>
      <c r="E393" s="120"/>
      <c r="F393" s="120"/>
      <c r="G393" s="120"/>
      <c r="H393" s="120"/>
      <c r="I393" s="120"/>
      <c r="J393" s="128"/>
      <c r="K393" s="120"/>
      <c r="L393" s="120"/>
      <c r="M393" s="120"/>
      <c r="N393" s="120"/>
      <c r="O393" s="120"/>
      <c r="P393" s="120"/>
      <c r="Q393" s="120"/>
      <c r="R393" s="120"/>
      <c r="S393" s="120"/>
      <c r="T393" s="120"/>
      <c r="U393" s="120"/>
      <c r="V393" s="120"/>
      <c r="W393" s="120"/>
      <c r="X393" s="120"/>
      <c r="Y393" s="120"/>
      <c r="Z393" s="120"/>
    </row>
    <row r="394" spans="1:26" ht="11.25" customHeight="1" x14ac:dyDescent="0.25">
      <c r="A394" s="120"/>
      <c r="B394" s="120"/>
      <c r="C394" s="120"/>
      <c r="D394" s="120"/>
      <c r="E394" s="120"/>
      <c r="F394" s="120"/>
      <c r="G394" s="120"/>
      <c r="H394" s="120"/>
      <c r="I394" s="120"/>
      <c r="J394" s="128"/>
      <c r="K394" s="120"/>
      <c r="L394" s="120"/>
      <c r="M394" s="120"/>
      <c r="N394" s="120"/>
      <c r="O394" s="120"/>
      <c r="P394" s="120"/>
      <c r="Q394" s="120"/>
      <c r="R394" s="120"/>
      <c r="S394" s="120"/>
      <c r="T394" s="120"/>
      <c r="U394" s="120"/>
      <c r="V394" s="120"/>
      <c r="W394" s="120"/>
      <c r="X394" s="120"/>
      <c r="Y394" s="120"/>
      <c r="Z394" s="120"/>
    </row>
    <row r="395" spans="1:26" ht="11.25" customHeight="1" x14ac:dyDescent="0.25">
      <c r="A395" s="120"/>
      <c r="B395" s="120"/>
      <c r="C395" s="120"/>
      <c r="D395" s="120"/>
      <c r="E395" s="120"/>
      <c r="F395" s="120"/>
      <c r="G395" s="120"/>
      <c r="H395" s="120"/>
      <c r="I395" s="120"/>
      <c r="J395" s="128"/>
      <c r="K395" s="120"/>
      <c r="L395" s="120"/>
      <c r="M395" s="120"/>
      <c r="N395" s="120"/>
      <c r="O395" s="120"/>
      <c r="P395" s="120"/>
      <c r="Q395" s="120"/>
      <c r="R395" s="120"/>
      <c r="S395" s="120"/>
      <c r="T395" s="120"/>
      <c r="U395" s="120"/>
      <c r="V395" s="120"/>
      <c r="W395" s="120"/>
      <c r="X395" s="120"/>
      <c r="Y395" s="120"/>
      <c r="Z395" s="120"/>
    </row>
    <row r="396" spans="1:26" ht="11.25" customHeight="1" x14ac:dyDescent="0.25">
      <c r="A396" s="120"/>
      <c r="B396" s="120"/>
      <c r="C396" s="120"/>
      <c r="D396" s="120"/>
      <c r="E396" s="120"/>
      <c r="F396" s="120"/>
      <c r="G396" s="120"/>
      <c r="H396" s="120"/>
      <c r="I396" s="120"/>
      <c r="J396" s="128"/>
      <c r="K396" s="120"/>
      <c r="L396" s="120"/>
      <c r="M396" s="120"/>
      <c r="N396" s="120"/>
      <c r="O396" s="120"/>
      <c r="P396" s="120"/>
      <c r="Q396" s="120"/>
      <c r="R396" s="120"/>
      <c r="S396" s="120"/>
      <c r="T396" s="120"/>
      <c r="U396" s="120"/>
      <c r="V396" s="120"/>
      <c r="W396" s="120"/>
      <c r="X396" s="120"/>
      <c r="Y396" s="120"/>
      <c r="Z396" s="120"/>
    </row>
    <row r="397" spans="1:26" ht="11.25" customHeight="1" x14ac:dyDescent="0.25">
      <c r="A397" s="120"/>
      <c r="B397" s="120"/>
      <c r="C397" s="120"/>
      <c r="D397" s="120"/>
      <c r="E397" s="120"/>
      <c r="F397" s="120"/>
      <c r="G397" s="120"/>
      <c r="H397" s="120"/>
      <c r="I397" s="120"/>
      <c r="J397" s="128"/>
      <c r="K397" s="120"/>
      <c r="L397" s="120"/>
      <c r="M397" s="120"/>
      <c r="N397" s="120"/>
      <c r="O397" s="120"/>
      <c r="P397" s="120"/>
      <c r="Q397" s="120"/>
      <c r="R397" s="120"/>
      <c r="S397" s="120"/>
      <c r="T397" s="120"/>
      <c r="U397" s="120"/>
      <c r="V397" s="120"/>
      <c r="W397" s="120"/>
      <c r="X397" s="120"/>
      <c r="Y397" s="120"/>
      <c r="Z397" s="120"/>
    </row>
    <row r="398" spans="1:26" ht="11.25" customHeight="1" x14ac:dyDescent="0.25">
      <c r="A398" s="120"/>
      <c r="B398" s="120"/>
      <c r="C398" s="120"/>
      <c r="D398" s="120"/>
      <c r="E398" s="120"/>
      <c r="F398" s="120"/>
      <c r="G398" s="120"/>
      <c r="H398" s="120"/>
      <c r="I398" s="120"/>
      <c r="J398" s="128"/>
      <c r="K398" s="120"/>
      <c r="L398" s="120"/>
      <c r="M398" s="120"/>
      <c r="N398" s="120"/>
      <c r="O398" s="120"/>
      <c r="P398" s="120"/>
      <c r="Q398" s="120"/>
      <c r="R398" s="120"/>
      <c r="S398" s="120"/>
      <c r="T398" s="120"/>
      <c r="U398" s="120"/>
      <c r="V398" s="120"/>
      <c r="W398" s="120"/>
      <c r="X398" s="120"/>
      <c r="Y398" s="120"/>
      <c r="Z398" s="120"/>
    </row>
    <row r="399" spans="1:26" ht="11.25" customHeight="1" x14ac:dyDescent="0.25">
      <c r="A399" s="120"/>
      <c r="B399" s="120"/>
      <c r="C399" s="120"/>
      <c r="D399" s="120"/>
      <c r="E399" s="120"/>
      <c r="F399" s="120"/>
      <c r="G399" s="120"/>
      <c r="H399" s="120"/>
      <c r="I399" s="120"/>
      <c r="J399" s="128"/>
      <c r="K399" s="120"/>
      <c r="L399" s="120"/>
      <c r="M399" s="120"/>
      <c r="N399" s="120"/>
      <c r="O399" s="120"/>
      <c r="P399" s="120"/>
      <c r="Q399" s="120"/>
      <c r="R399" s="120"/>
      <c r="S399" s="120"/>
      <c r="T399" s="120"/>
      <c r="U399" s="120"/>
      <c r="V399" s="120"/>
      <c r="W399" s="120"/>
      <c r="X399" s="120"/>
      <c r="Y399" s="120"/>
      <c r="Z399" s="120"/>
    </row>
    <row r="400" spans="1:26" ht="11.25" customHeight="1" x14ac:dyDescent="0.25">
      <c r="A400" s="120"/>
      <c r="B400" s="120"/>
      <c r="C400" s="120"/>
      <c r="D400" s="120"/>
      <c r="E400" s="120"/>
      <c r="F400" s="120"/>
      <c r="G400" s="120"/>
      <c r="H400" s="120"/>
      <c r="I400" s="120"/>
      <c r="J400" s="128"/>
      <c r="K400" s="120"/>
      <c r="L400" s="120"/>
      <c r="M400" s="120"/>
      <c r="N400" s="120"/>
      <c r="O400" s="120"/>
      <c r="P400" s="120"/>
      <c r="Q400" s="120"/>
      <c r="R400" s="120"/>
      <c r="S400" s="120"/>
      <c r="T400" s="120"/>
      <c r="U400" s="120"/>
      <c r="V400" s="120"/>
      <c r="W400" s="120"/>
      <c r="X400" s="120"/>
      <c r="Y400" s="120"/>
      <c r="Z400" s="120"/>
    </row>
    <row r="401" spans="1:26" ht="11.25" customHeight="1" x14ac:dyDescent="0.25">
      <c r="A401" s="120"/>
      <c r="B401" s="120"/>
      <c r="C401" s="120"/>
      <c r="D401" s="120"/>
      <c r="E401" s="120"/>
      <c r="F401" s="120"/>
      <c r="G401" s="120"/>
      <c r="H401" s="120"/>
      <c r="I401" s="120"/>
      <c r="J401" s="128"/>
      <c r="K401" s="120"/>
      <c r="L401" s="120"/>
      <c r="M401" s="120"/>
      <c r="N401" s="120"/>
      <c r="O401" s="120"/>
      <c r="P401" s="120"/>
      <c r="Q401" s="120"/>
      <c r="R401" s="120"/>
      <c r="S401" s="120"/>
      <c r="T401" s="120"/>
      <c r="U401" s="120"/>
      <c r="V401" s="120"/>
      <c r="W401" s="120"/>
      <c r="X401" s="120"/>
      <c r="Y401" s="120"/>
      <c r="Z401" s="120"/>
    </row>
    <row r="402" spans="1:26" ht="11.25" customHeight="1" x14ac:dyDescent="0.25">
      <c r="A402" s="120"/>
      <c r="B402" s="120"/>
      <c r="C402" s="120"/>
      <c r="D402" s="120"/>
      <c r="E402" s="120"/>
      <c r="F402" s="120"/>
      <c r="G402" s="120"/>
      <c r="H402" s="120"/>
      <c r="I402" s="120"/>
      <c r="J402" s="128"/>
      <c r="K402" s="120"/>
      <c r="L402" s="120"/>
      <c r="M402" s="120"/>
      <c r="N402" s="120"/>
      <c r="O402" s="120"/>
      <c r="P402" s="120"/>
      <c r="Q402" s="120"/>
      <c r="R402" s="120"/>
      <c r="S402" s="120"/>
      <c r="T402" s="120"/>
      <c r="U402" s="120"/>
      <c r="V402" s="120"/>
      <c r="W402" s="120"/>
      <c r="X402" s="120"/>
      <c r="Y402" s="120"/>
      <c r="Z402" s="120"/>
    </row>
    <row r="403" spans="1:26" ht="11.25" customHeight="1" x14ac:dyDescent="0.25">
      <c r="A403" s="120"/>
      <c r="B403" s="120"/>
      <c r="C403" s="120"/>
      <c r="D403" s="120"/>
      <c r="E403" s="120"/>
      <c r="F403" s="120"/>
      <c r="G403" s="120"/>
      <c r="H403" s="120"/>
      <c r="I403" s="120"/>
      <c r="J403" s="128"/>
      <c r="K403" s="120"/>
      <c r="L403" s="120"/>
      <c r="M403" s="120"/>
      <c r="N403" s="120"/>
      <c r="O403" s="120"/>
      <c r="P403" s="120"/>
      <c r="Q403" s="120"/>
      <c r="R403" s="120"/>
      <c r="S403" s="120"/>
      <c r="T403" s="120"/>
      <c r="U403" s="120"/>
      <c r="V403" s="120"/>
      <c r="W403" s="120"/>
      <c r="X403" s="120"/>
      <c r="Y403" s="120"/>
      <c r="Z403" s="120"/>
    </row>
    <row r="404" spans="1:26" ht="11.25" customHeight="1" x14ac:dyDescent="0.25">
      <c r="A404" s="120"/>
      <c r="B404" s="120"/>
      <c r="C404" s="120"/>
      <c r="D404" s="120"/>
      <c r="E404" s="120"/>
      <c r="F404" s="120"/>
      <c r="G404" s="120"/>
      <c r="H404" s="120"/>
      <c r="I404" s="120"/>
      <c r="J404" s="128"/>
      <c r="K404" s="120"/>
      <c r="L404" s="120"/>
      <c r="M404" s="120"/>
      <c r="N404" s="120"/>
      <c r="O404" s="120"/>
      <c r="P404" s="120"/>
      <c r="Q404" s="120"/>
      <c r="R404" s="120"/>
      <c r="S404" s="120"/>
      <c r="T404" s="120"/>
      <c r="U404" s="120"/>
      <c r="V404" s="120"/>
      <c r="W404" s="120"/>
      <c r="X404" s="120"/>
      <c r="Y404" s="120"/>
      <c r="Z404" s="120"/>
    </row>
    <row r="405" spans="1:26" ht="11.25" customHeight="1" x14ac:dyDescent="0.25">
      <c r="A405" s="120"/>
      <c r="B405" s="120"/>
      <c r="C405" s="120"/>
      <c r="D405" s="120"/>
      <c r="E405" s="120"/>
      <c r="F405" s="120"/>
      <c r="G405" s="120"/>
      <c r="H405" s="120"/>
      <c r="I405" s="120"/>
      <c r="J405" s="128"/>
      <c r="K405" s="120"/>
      <c r="L405" s="120"/>
      <c r="M405" s="120"/>
      <c r="N405" s="120"/>
      <c r="O405" s="120"/>
      <c r="P405" s="120"/>
      <c r="Q405" s="120"/>
      <c r="R405" s="120"/>
      <c r="S405" s="120"/>
      <c r="T405" s="120"/>
      <c r="U405" s="120"/>
      <c r="V405" s="120"/>
      <c r="W405" s="120"/>
      <c r="X405" s="120"/>
      <c r="Y405" s="120"/>
      <c r="Z405" s="120"/>
    </row>
    <row r="406" spans="1:26" ht="11.25" customHeight="1" x14ac:dyDescent="0.25">
      <c r="A406" s="120"/>
      <c r="B406" s="120"/>
      <c r="C406" s="120"/>
      <c r="D406" s="120"/>
      <c r="E406" s="120"/>
      <c r="F406" s="120"/>
      <c r="G406" s="120"/>
      <c r="H406" s="120"/>
      <c r="I406" s="120"/>
      <c r="J406" s="128"/>
      <c r="K406" s="120"/>
      <c r="L406" s="120"/>
      <c r="M406" s="120"/>
      <c r="N406" s="120"/>
      <c r="O406" s="120"/>
      <c r="P406" s="120"/>
      <c r="Q406" s="120"/>
      <c r="R406" s="120"/>
      <c r="S406" s="120"/>
      <c r="T406" s="120"/>
      <c r="U406" s="120"/>
      <c r="V406" s="120"/>
      <c r="W406" s="120"/>
      <c r="X406" s="120"/>
      <c r="Y406" s="120"/>
      <c r="Z406" s="120"/>
    </row>
    <row r="407" spans="1:26" ht="11.25" customHeight="1" x14ac:dyDescent="0.25">
      <c r="A407" s="120"/>
      <c r="B407" s="120"/>
      <c r="C407" s="120"/>
      <c r="D407" s="120"/>
      <c r="E407" s="120"/>
      <c r="F407" s="120"/>
      <c r="G407" s="120"/>
      <c r="H407" s="120"/>
      <c r="I407" s="120"/>
      <c r="J407" s="128"/>
      <c r="K407" s="120"/>
      <c r="L407" s="120"/>
      <c r="M407" s="120"/>
      <c r="N407" s="120"/>
      <c r="O407" s="120"/>
      <c r="P407" s="120"/>
      <c r="Q407" s="120"/>
      <c r="R407" s="120"/>
      <c r="S407" s="120"/>
      <c r="T407" s="120"/>
      <c r="U407" s="120"/>
      <c r="V407" s="120"/>
      <c r="W407" s="120"/>
      <c r="X407" s="120"/>
      <c r="Y407" s="120"/>
      <c r="Z407" s="120"/>
    </row>
    <row r="408" spans="1:26" ht="11.25" customHeight="1" x14ac:dyDescent="0.25">
      <c r="A408" s="120"/>
      <c r="B408" s="120"/>
      <c r="C408" s="120"/>
      <c r="D408" s="120"/>
      <c r="E408" s="120"/>
      <c r="F408" s="120"/>
      <c r="G408" s="120"/>
      <c r="H408" s="120"/>
      <c r="I408" s="120"/>
      <c r="J408" s="128"/>
      <c r="K408" s="120"/>
      <c r="L408" s="120"/>
      <c r="M408" s="120"/>
      <c r="N408" s="120"/>
      <c r="O408" s="120"/>
      <c r="P408" s="120"/>
      <c r="Q408" s="120"/>
      <c r="R408" s="120"/>
      <c r="S408" s="120"/>
      <c r="T408" s="120"/>
      <c r="U408" s="120"/>
      <c r="V408" s="120"/>
      <c r="W408" s="120"/>
      <c r="X408" s="120"/>
      <c r="Y408" s="120"/>
      <c r="Z408" s="120"/>
    </row>
    <row r="409" spans="1:26" ht="11.25" customHeight="1" x14ac:dyDescent="0.25">
      <c r="A409" s="120"/>
      <c r="B409" s="120"/>
      <c r="C409" s="120"/>
      <c r="D409" s="120"/>
      <c r="E409" s="120"/>
      <c r="F409" s="120"/>
      <c r="G409" s="120"/>
      <c r="H409" s="120"/>
      <c r="I409" s="120"/>
      <c r="J409" s="128"/>
      <c r="K409" s="120"/>
      <c r="L409" s="120"/>
      <c r="M409" s="120"/>
      <c r="N409" s="120"/>
      <c r="O409" s="120"/>
      <c r="P409" s="120"/>
      <c r="Q409" s="120"/>
      <c r="R409" s="120"/>
      <c r="S409" s="120"/>
      <c r="T409" s="120"/>
      <c r="U409" s="120"/>
      <c r="V409" s="120"/>
      <c r="W409" s="120"/>
      <c r="X409" s="120"/>
      <c r="Y409" s="120"/>
      <c r="Z409" s="120"/>
    </row>
    <row r="410" spans="1:26" ht="11.25" customHeight="1" x14ac:dyDescent="0.25">
      <c r="A410" s="120"/>
      <c r="B410" s="120"/>
      <c r="C410" s="120"/>
      <c r="D410" s="120"/>
      <c r="E410" s="120"/>
      <c r="F410" s="120"/>
      <c r="G410" s="120"/>
      <c r="H410" s="120"/>
      <c r="I410" s="120"/>
      <c r="J410" s="128"/>
      <c r="K410" s="120"/>
      <c r="L410" s="120"/>
      <c r="M410" s="120"/>
      <c r="N410" s="120"/>
      <c r="O410" s="120"/>
      <c r="P410" s="120"/>
      <c r="Q410" s="120"/>
      <c r="R410" s="120"/>
      <c r="S410" s="120"/>
      <c r="T410" s="120"/>
      <c r="U410" s="120"/>
      <c r="V410" s="120"/>
      <c r="W410" s="120"/>
      <c r="X410" s="120"/>
      <c r="Y410" s="120"/>
      <c r="Z410" s="120"/>
    </row>
    <row r="411" spans="1:26" ht="11.25" customHeight="1" x14ac:dyDescent="0.25">
      <c r="A411" s="120"/>
      <c r="B411" s="120"/>
      <c r="C411" s="120"/>
      <c r="D411" s="120"/>
      <c r="E411" s="120"/>
      <c r="F411" s="120"/>
      <c r="G411" s="120"/>
      <c r="H411" s="120"/>
      <c r="I411" s="120"/>
      <c r="J411" s="128"/>
      <c r="K411" s="120"/>
      <c r="L411" s="120"/>
      <c r="M411" s="120"/>
      <c r="N411" s="120"/>
      <c r="O411" s="120"/>
      <c r="P411" s="120"/>
      <c r="Q411" s="120"/>
      <c r="R411" s="120"/>
      <c r="S411" s="120"/>
      <c r="T411" s="120"/>
      <c r="U411" s="120"/>
      <c r="V411" s="120"/>
      <c r="W411" s="120"/>
      <c r="X411" s="120"/>
      <c r="Y411" s="120"/>
      <c r="Z411" s="120"/>
    </row>
    <row r="412" spans="1:26" ht="11.25" customHeight="1" x14ac:dyDescent="0.25">
      <c r="A412" s="120"/>
      <c r="B412" s="120"/>
      <c r="C412" s="120"/>
      <c r="D412" s="120"/>
      <c r="E412" s="120"/>
      <c r="F412" s="120"/>
      <c r="G412" s="120"/>
      <c r="H412" s="120"/>
      <c r="I412" s="120"/>
      <c r="J412" s="128"/>
      <c r="K412" s="120"/>
      <c r="L412" s="120"/>
      <c r="M412" s="120"/>
      <c r="N412" s="120"/>
      <c r="O412" s="120"/>
      <c r="P412" s="120"/>
      <c r="Q412" s="120"/>
      <c r="R412" s="120"/>
      <c r="S412" s="120"/>
      <c r="T412" s="120"/>
      <c r="U412" s="120"/>
      <c r="V412" s="120"/>
      <c r="W412" s="120"/>
      <c r="X412" s="120"/>
      <c r="Y412" s="120"/>
      <c r="Z412" s="120"/>
    </row>
    <row r="413" spans="1:26" ht="11.25" customHeight="1" x14ac:dyDescent="0.25">
      <c r="A413" s="120"/>
      <c r="B413" s="120"/>
      <c r="C413" s="120"/>
      <c r="D413" s="120"/>
      <c r="E413" s="120"/>
      <c r="F413" s="120"/>
      <c r="G413" s="120"/>
      <c r="H413" s="120"/>
      <c r="I413" s="120"/>
      <c r="J413" s="128"/>
      <c r="K413" s="120"/>
      <c r="L413" s="120"/>
      <c r="M413" s="120"/>
      <c r="N413" s="120"/>
      <c r="O413" s="120"/>
      <c r="P413" s="120"/>
      <c r="Q413" s="120"/>
      <c r="R413" s="120"/>
      <c r="S413" s="120"/>
      <c r="T413" s="120"/>
      <c r="U413" s="120"/>
      <c r="V413" s="120"/>
      <c r="W413" s="120"/>
      <c r="X413" s="120"/>
      <c r="Y413" s="120"/>
      <c r="Z413" s="120"/>
    </row>
    <row r="414" spans="1:26" ht="11.25" customHeight="1" x14ac:dyDescent="0.25">
      <c r="A414" s="120"/>
      <c r="B414" s="120"/>
      <c r="C414" s="120"/>
      <c r="D414" s="120"/>
      <c r="E414" s="120"/>
      <c r="F414" s="120"/>
      <c r="G414" s="120"/>
      <c r="H414" s="120"/>
      <c r="I414" s="120"/>
      <c r="J414" s="128"/>
      <c r="K414" s="120"/>
      <c r="L414" s="120"/>
      <c r="M414" s="120"/>
      <c r="N414" s="120"/>
      <c r="O414" s="120"/>
      <c r="P414" s="120"/>
      <c r="Q414" s="120"/>
      <c r="R414" s="120"/>
      <c r="S414" s="120"/>
      <c r="T414" s="120"/>
      <c r="U414" s="120"/>
      <c r="V414" s="120"/>
      <c r="W414" s="120"/>
      <c r="X414" s="120"/>
      <c r="Y414" s="120"/>
      <c r="Z414" s="120"/>
    </row>
    <row r="415" spans="1:26" ht="11.25" customHeight="1" x14ac:dyDescent="0.25">
      <c r="A415" s="120"/>
      <c r="B415" s="120"/>
      <c r="C415" s="120"/>
      <c r="D415" s="120"/>
      <c r="E415" s="120"/>
      <c r="F415" s="120"/>
      <c r="G415" s="120"/>
      <c r="H415" s="120"/>
      <c r="I415" s="120"/>
      <c r="J415" s="128"/>
      <c r="K415" s="120"/>
      <c r="L415" s="120"/>
      <c r="M415" s="120"/>
      <c r="N415" s="120"/>
      <c r="O415" s="120"/>
      <c r="P415" s="120"/>
      <c r="Q415" s="120"/>
      <c r="R415" s="120"/>
      <c r="S415" s="120"/>
      <c r="T415" s="120"/>
      <c r="U415" s="120"/>
      <c r="V415" s="120"/>
      <c r="W415" s="120"/>
      <c r="X415" s="120"/>
      <c r="Y415" s="120"/>
      <c r="Z415" s="120"/>
    </row>
    <row r="416" spans="1:26" ht="11.25" customHeight="1" x14ac:dyDescent="0.25">
      <c r="A416" s="120"/>
      <c r="B416" s="120"/>
      <c r="C416" s="120"/>
      <c r="D416" s="120"/>
      <c r="E416" s="120"/>
      <c r="F416" s="120"/>
      <c r="G416" s="120"/>
      <c r="H416" s="120"/>
      <c r="I416" s="120"/>
      <c r="J416" s="128"/>
      <c r="K416" s="120"/>
      <c r="L416" s="120"/>
      <c r="M416" s="120"/>
      <c r="N416" s="120"/>
      <c r="O416" s="120"/>
      <c r="P416" s="120"/>
      <c r="Q416" s="120"/>
      <c r="R416" s="120"/>
      <c r="S416" s="120"/>
      <c r="T416" s="120"/>
      <c r="U416" s="120"/>
      <c r="V416" s="120"/>
      <c r="W416" s="120"/>
      <c r="X416" s="120"/>
      <c r="Y416" s="120"/>
      <c r="Z416" s="120"/>
    </row>
    <row r="417" spans="1:26" ht="11.25" customHeight="1" x14ac:dyDescent="0.25">
      <c r="A417" s="120"/>
      <c r="B417" s="120"/>
      <c r="C417" s="120"/>
      <c r="D417" s="120"/>
      <c r="E417" s="120"/>
      <c r="F417" s="120"/>
      <c r="G417" s="120"/>
      <c r="H417" s="120"/>
      <c r="I417" s="120"/>
      <c r="J417" s="128"/>
      <c r="K417" s="120"/>
      <c r="L417" s="120"/>
      <c r="M417" s="120"/>
      <c r="N417" s="120"/>
      <c r="O417" s="120"/>
      <c r="P417" s="120"/>
      <c r="Q417" s="120"/>
      <c r="R417" s="120"/>
      <c r="S417" s="120"/>
      <c r="T417" s="120"/>
      <c r="U417" s="120"/>
      <c r="V417" s="120"/>
      <c r="W417" s="120"/>
      <c r="X417" s="120"/>
      <c r="Y417" s="120"/>
      <c r="Z417" s="120"/>
    </row>
    <row r="418" spans="1:26" ht="11.25" customHeight="1" x14ac:dyDescent="0.25">
      <c r="A418" s="120"/>
      <c r="B418" s="120"/>
      <c r="C418" s="120"/>
      <c r="D418" s="120"/>
      <c r="E418" s="120"/>
      <c r="F418" s="120"/>
      <c r="G418" s="120"/>
      <c r="H418" s="120"/>
      <c r="I418" s="120"/>
      <c r="J418" s="128"/>
      <c r="K418" s="120"/>
      <c r="L418" s="120"/>
      <c r="M418" s="120"/>
      <c r="N418" s="120"/>
      <c r="O418" s="120"/>
      <c r="P418" s="120"/>
      <c r="Q418" s="120"/>
      <c r="R418" s="120"/>
      <c r="S418" s="120"/>
      <c r="T418" s="120"/>
      <c r="U418" s="120"/>
      <c r="V418" s="120"/>
      <c r="W418" s="120"/>
      <c r="X418" s="120"/>
      <c r="Y418" s="120"/>
      <c r="Z418" s="120"/>
    </row>
    <row r="419" spans="1:26" ht="11.25" customHeight="1" x14ac:dyDescent="0.25">
      <c r="A419" s="120"/>
      <c r="B419" s="120"/>
      <c r="C419" s="120"/>
      <c r="D419" s="120"/>
      <c r="E419" s="120"/>
      <c r="F419" s="120"/>
      <c r="G419" s="120"/>
      <c r="H419" s="120"/>
      <c r="I419" s="120"/>
      <c r="J419" s="128"/>
      <c r="K419" s="120"/>
      <c r="L419" s="120"/>
      <c r="M419" s="120"/>
      <c r="N419" s="120"/>
      <c r="O419" s="120"/>
      <c r="P419" s="120"/>
      <c r="Q419" s="120"/>
      <c r="R419" s="120"/>
      <c r="S419" s="120"/>
      <c r="T419" s="120"/>
      <c r="U419" s="120"/>
      <c r="V419" s="120"/>
      <c r="W419" s="120"/>
      <c r="X419" s="120"/>
      <c r="Y419" s="120"/>
      <c r="Z419" s="120"/>
    </row>
    <row r="420" spans="1:26" ht="11.25" customHeight="1" x14ac:dyDescent="0.25">
      <c r="A420" s="120"/>
      <c r="B420" s="120"/>
      <c r="C420" s="120"/>
      <c r="D420" s="120"/>
      <c r="E420" s="120"/>
      <c r="F420" s="120"/>
      <c r="G420" s="120"/>
      <c r="H420" s="120"/>
      <c r="I420" s="120"/>
      <c r="J420" s="128"/>
      <c r="K420" s="120"/>
      <c r="L420" s="120"/>
      <c r="M420" s="120"/>
      <c r="N420" s="120"/>
      <c r="O420" s="120"/>
      <c r="P420" s="120"/>
      <c r="Q420" s="120"/>
      <c r="R420" s="120"/>
      <c r="S420" s="120"/>
      <c r="T420" s="120"/>
      <c r="U420" s="120"/>
      <c r="V420" s="120"/>
      <c r="W420" s="120"/>
      <c r="X420" s="120"/>
      <c r="Y420" s="120"/>
      <c r="Z420" s="120"/>
    </row>
    <row r="421" spans="1:26" ht="11.25" customHeight="1" x14ac:dyDescent="0.25">
      <c r="A421" s="120"/>
      <c r="B421" s="120"/>
      <c r="C421" s="120"/>
      <c r="D421" s="120"/>
      <c r="E421" s="120"/>
      <c r="F421" s="120"/>
      <c r="G421" s="120"/>
      <c r="H421" s="120"/>
      <c r="I421" s="120"/>
      <c r="J421" s="128"/>
      <c r="K421" s="120"/>
      <c r="L421" s="120"/>
      <c r="M421" s="120"/>
      <c r="N421" s="120"/>
      <c r="O421" s="120"/>
      <c r="P421" s="120"/>
      <c r="Q421" s="120"/>
      <c r="R421" s="120"/>
      <c r="S421" s="120"/>
      <c r="T421" s="120"/>
      <c r="U421" s="120"/>
      <c r="V421" s="120"/>
      <c r="W421" s="120"/>
      <c r="X421" s="120"/>
      <c r="Y421" s="120"/>
      <c r="Z421" s="120"/>
    </row>
    <row r="422" spans="1:26" ht="11.25" customHeight="1" x14ac:dyDescent="0.25">
      <c r="A422" s="120"/>
      <c r="B422" s="120"/>
      <c r="C422" s="120"/>
      <c r="D422" s="120"/>
      <c r="E422" s="120"/>
      <c r="F422" s="120"/>
      <c r="G422" s="120"/>
      <c r="H422" s="120"/>
      <c r="I422" s="120"/>
      <c r="J422" s="128"/>
      <c r="K422" s="120"/>
      <c r="L422" s="120"/>
      <c r="M422" s="120"/>
      <c r="N422" s="120"/>
      <c r="O422" s="120"/>
      <c r="P422" s="120"/>
      <c r="Q422" s="120"/>
      <c r="R422" s="120"/>
      <c r="S422" s="120"/>
      <c r="T422" s="120"/>
      <c r="U422" s="120"/>
      <c r="V422" s="120"/>
      <c r="W422" s="120"/>
      <c r="X422" s="120"/>
      <c r="Y422" s="120"/>
      <c r="Z422" s="120"/>
    </row>
    <row r="423" spans="1:26" ht="11.25" customHeight="1" x14ac:dyDescent="0.25">
      <c r="A423" s="120"/>
      <c r="B423" s="120"/>
      <c r="C423" s="120"/>
      <c r="D423" s="120"/>
      <c r="E423" s="120"/>
      <c r="F423" s="120"/>
      <c r="G423" s="120"/>
      <c r="H423" s="120"/>
      <c r="I423" s="120"/>
      <c r="J423" s="128"/>
      <c r="K423" s="120"/>
      <c r="L423" s="120"/>
      <c r="M423" s="120"/>
      <c r="N423" s="120"/>
      <c r="O423" s="120"/>
      <c r="P423" s="120"/>
      <c r="Q423" s="120"/>
      <c r="R423" s="120"/>
      <c r="S423" s="120"/>
      <c r="T423" s="120"/>
      <c r="U423" s="120"/>
      <c r="V423" s="120"/>
      <c r="W423" s="120"/>
      <c r="X423" s="120"/>
      <c r="Y423" s="120"/>
      <c r="Z423" s="120"/>
    </row>
    <row r="424" spans="1:26" ht="11.25" customHeight="1" x14ac:dyDescent="0.25">
      <c r="A424" s="120"/>
      <c r="B424" s="120"/>
      <c r="C424" s="120"/>
      <c r="D424" s="120"/>
      <c r="E424" s="120"/>
      <c r="F424" s="120"/>
      <c r="G424" s="120"/>
      <c r="H424" s="120"/>
      <c r="I424" s="120"/>
      <c r="J424" s="128"/>
      <c r="K424" s="120"/>
      <c r="L424" s="120"/>
      <c r="M424" s="120"/>
      <c r="N424" s="120"/>
      <c r="O424" s="120"/>
      <c r="P424" s="120"/>
      <c r="Q424" s="120"/>
      <c r="R424" s="120"/>
      <c r="S424" s="120"/>
      <c r="T424" s="120"/>
      <c r="U424" s="120"/>
      <c r="V424" s="120"/>
      <c r="W424" s="120"/>
      <c r="X424" s="120"/>
      <c r="Y424" s="120"/>
      <c r="Z424" s="120"/>
    </row>
    <row r="425" spans="1:26" ht="11.25" customHeight="1" x14ac:dyDescent="0.25">
      <c r="A425" s="120"/>
      <c r="B425" s="120"/>
      <c r="C425" s="120"/>
      <c r="D425" s="120"/>
      <c r="E425" s="120"/>
      <c r="F425" s="120"/>
      <c r="G425" s="120"/>
      <c r="H425" s="120"/>
      <c r="I425" s="120"/>
      <c r="J425" s="128"/>
      <c r="K425" s="120"/>
      <c r="L425" s="120"/>
      <c r="M425" s="120"/>
      <c r="N425" s="120"/>
      <c r="O425" s="120"/>
      <c r="P425" s="120"/>
      <c r="Q425" s="120"/>
      <c r="R425" s="120"/>
      <c r="S425" s="120"/>
      <c r="T425" s="120"/>
      <c r="U425" s="120"/>
      <c r="V425" s="120"/>
      <c r="W425" s="120"/>
      <c r="X425" s="120"/>
      <c r="Y425" s="120"/>
      <c r="Z425" s="120"/>
    </row>
    <row r="426" spans="1:26" ht="11.25" customHeight="1" x14ac:dyDescent="0.25">
      <c r="A426" s="120"/>
      <c r="B426" s="120"/>
      <c r="C426" s="120"/>
      <c r="D426" s="120"/>
      <c r="E426" s="120"/>
      <c r="F426" s="120"/>
      <c r="G426" s="120"/>
      <c r="H426" s="120"/>
      <c r="I426" s="120"/>
      <c r="J426" s="128"/>
      <c r="K426" s="120"/>
      <c r="L426" s="120"/>
      <c r="M426" s="120"/>
      <c r="N426" s="120"/>
      <c r="O426" s="120"/>
      <c r="P426" s="120"/>
      <c r="Q426" s="120"/>
      <c r="R426" s="120"/>
      <c r="S426" s="120"/>
      <c r="T426" s="120"/>
      <c r="U426" s="120"/>
      <c r="V426" s="120"/>
      <c r="W426" s="120"/>
      <c r="X426" s="120"/>
      <c r="Y426" s="120"/>
      <c r="Z426" s="120"/>
    </row>
    <row r="427" spans="1:26" ht="11.25" customHeight="1" x14ac:dyDescent="0.25">
      <c r="A427" s="120"/>
      <c r="B427" s="120"/>
      <c r="C427" s="120"/>
      <c r="D427" s="120"/>
      <c r="E427" s="120"/>
      <c r="F427" s="120"/>
      <c r="G427" s="120"/>
      <c r="H427" s="120"/>
      <c r="I427" s="120"/>
      <c r="J427" s="128"/>
      <c r="K427" s="120"/>
      <c r="L427" s="120"/>
      <c r="M427" s="120"/>
      <c r="N427" s="120"/>
      <c r="O427" s="120"/>
      <c r="P427" s="120"/>
      <c r="Q427" s="120"/>
      <c r="R427" s="120"/>
      <c r="S427" s="120"/>
      <c r="T427" s="120"/>
      <c r="U427" s="120"/>
      <c r="V427" s="120"/>
      <c r="W427" s="120"/>
      <c r="X427" s="120"/>
      <c r="Y427" s="120"/>
      <c r="Z427" s="120"/>
    </row>
    <row r="428" spans="1:26" ht="11.25" customHeight="1" x14ac:dyDescent="0.25">
      <c r="A428" s="120"/>
      <c r="B428" s="120"/>
      <c r="C428" s="120"/>
      <c r="D428" s="120"/>
      <c r="E428" s="120"/>
      <c r="F428" s="120"/>
      <c r="G428" s="120"/>
      <c r="H428" s="120"/>
      <c r="I428" s="120"/>
      <c r="J428" s="128"/>
      <c r="K428" s="120"/>
      <c r="L428" s="120"/>
      <c r="M428" s="120"/>
      <c r="N428" s="120"/>
      <c r="O428" s="120"/>
      <c r="P428" s="120"/>
      <c r="Q428" s="120"/>
      <c r="R428" s="120"/>
      <c r="S428" s="120"/>
      <c r="T428" s="120"/>
      <c r="U428" s="120"/>
      <c r="V428" s="120"/>
      <c r="W428" s="120"/>
      <c r="X428" s="120"/>
      <c r="Y428" s="120"/>
      <c r="Z428" s="120"/>
    </row>
    <row r="429" spans="1:26" ht="11.25" customHeight="1" x14ac:dyDescent="0.25">
      <c r="A429" s="120"/>
      <c r="B429" s="120"/>
      <c r="C429" s="120"/>
      <c r="D429" s="120"/>
      <c r="E429" s="120"/>
      <c r="F429" s="120"/>
      <c r="G429" s="120"/>
      <c r="H429" s="120"/>
      <c r="I429" s="120"/>
      <c r="J429" s="128"/>
      <c r="K429" s="120"/>
      <c r="L429" s="120"/>
      <c r="M429" s="120"/>
      <c r="N429" s="120"/>
      <c r="O429" s="120"/>
      <c r="P429" s="120"/>
      <c r="Q429" s="120"/>
      <c r="R429" s="120"/>
      <c r="S429" s="120"/>
      <c r="T429" s="120"/>
      <c r="U429" s="120"/>
      <c r="V429" s="120"/>
      <c r="W429" s="120"/>
      <c r="X429" s="120"/>
      <c r="Y429" s="120"/>
      <c r="Z429" s="120"/>
    </row>
    <row r="430" spans="1:26" ht="11.25" customHeight="1" x14ac:dyDescent="0.25">
      <c r="A430" s="120"/>
      <c r="B430" s="120"/>
      <c r="C430" s="120"/>
      <c r="D430" s="120"/>
      <c r="E430" s="120"/>
      <c r="F430" s="120"/>
      <c r="G430" s="120"/>
      <c r="H430" s="120"/>
      <c r="I430" s="120"/>
      <c r="J430" s="128"/>
      <c r="K430" s="120"/>
      <c r="L430" s="120"/>
      <c r="M430" s="120"/>
      <c r="N430" s="120"/>
      <c r="O430" s="120"/>
      <c r="P430" s="120"/>
      <c r="Q430" s="120"/>
      <c r="R430" s="120"/>
      <c r="S430" s="120"/>
      <c r="T430" s="120"/>
      <c r="U430" s="120"/>
      <c r="V430" s="120"/>
      <c r="W430" s="120"/>
      <c r="X430" s="120"/>
      <c r="Y430" s="120"/>
      <c r="Z430" s="120"/>
    </row>
    <row r="431" spans="1:26" ht="11.25" customHeight="1" x14ac:dyDescent="0.25">
      <c r="A431" s="120"/>
      <c r="B431" s="120"/>
      <c r="C431" s="120"/>
      <c r="D431" s="120"/>
      <c r="E431" s="120"/>
      <c r="F431" s="120"/>
      <c r="G431" s="120"/>
      <c r="H431" s="120"/>
      <c r="I431" s="120"/>
      <c r="J431" s="128"/>
      <c r="K431" s="120"/>
      <c r="L431" s="120"/>
      <c r="M431" s="120"/>
      <c r="N431" s="120"/>
      <c r="O431" s="120"/>
      <c r="P431" s="120"/>
      <c r="Q431" s="120"/>
      <c r="R431" s="120"/>
      <c r="S431" s="120"/>
      <c r="T431" s="120"/>
      <c r="U431" s="120"/>
      <c r="V431" s="120"/>
      <c r="W431" s="120"/>
      <c r="X431" s="120"/>
      <c r="Y431" s="120"/>
      <c r="Z431" s="120"/>
    </row>
    <row r="432" spans="1:26" ht="11.25" customHeight="1" x14ac:dyDescent="0.25">
      <c r="A432" s="120"/>
      <c r="B432" s="120"/>
      <c r="C432" s="120"/>
      <c r="D432" s="120"/>
      <c r="E432" s="120"/>
      <c r="F432" s="120"/>
      <c r="G432" s="120"/>
      <c r="H432" s="120"/>
      <c r="I432" s="120"/>
      <c r="J432" s="128"/>
      <c r="K432" s="120"/>
      <c r="L432" s="120"/>
      <c r="M432" s="120"/>
      <c r="N432" s="120"/>
      <c r="O432" s="120"/>
      <c r="P432" s="120"/>
      <c r="Q432" s="120"/>
      <c r="R432" s="120"/>
      <c r="S432" s="120"/>
      <c r="T432" s="120"/>
      <c r="U432" s="120"/>
      <c r="V432" s="120"/>
      <c r="W432" s="120"/>
      <c r="X432" s="120"/>
      <c r="Y432" s="120"/>
      <c r="Z432" s="120"/>
    </row>
    <row r="433" spans="1:26" ht="11.25" customHeight="1" x14ac:dyDescent="0.25">
      <c r="A433" s="120"/>
      <c r="B433" s="120"/>
      <c r="C433" s="120"/>
      <c r="D433" s="120"/>
      <c r="E433" s="120"/>
      <c r="F433" s="120"/>
      <c r="G433" s="120"/>
      <c r="H433" s="120"/>
      <c r="I433" s="120"/>
      <c r="J433" s="128"/>
      <c r="K433" s="120"/>
      <c r="L433" s="120"/>
      <c r="M433" s="120"/>
      <c r="N433" s="120"/>
      <c r="O433" s="120"/>
      <c r="P433" s="120"/>
      <c r="Q433" s="120"/>
      <c r="R433" s="120"/>
      <c r="S433" s="120"/>
      <c r="T433" s="120"/>
      <c r="U433" s="120"/>
      <c r="V433" s="120"/>
      <c r="W433" s="120"/>
      <c r="X433" s="120"/>
      <c r="Y433" s="120"/>
      <c r="Z433" s="120"/>
    </row>
    <row r="434" spans="1:26" ht="11.25" customHeight="1" x14ac:dyDescent="0.25">
      <c r="A434" s="120"/>
      <c r="B434" s="120"/>
      <c r="C434" s="120"/>
      <c r="D434" s="120"/>
      <c r="E434" s="120"/>
      <c r="F434" s="120"/>
      <c r="G434" s="120"/>
      <c r="H434" s="120"/>
      <c r="I434" s="120"/>
      <c r="J434" s="128"/>
      <c r="K434" s="120"/>
      <c r="L434" s="120"/>
      <c r="M434" s="120"/>
      <c r="N434" s="120"/>
      <c r="O434" s="120"/>
      <c r="P434" s="120"/>
      <c r="Q434" s="120"/>
      <c r="R434" s="120"/>
      <c r="S434" s="120"/>
      <c r="T434" s="120"/>
      <c r="U434" s="120"/>
      <c r="V434" s="120"/>
      <c r="W434" s="120"/>
      <c r="X434" s="120"/>
      <c r="Y434" s="120"/>
      <c r="Z434" s="120"/>
    </row>
    <row r="435" spans="1:26" ht="11.25" customHeight="1" x14ac:dyDescent="0.25">
      <c r="A435" s="120"/>
      <c r="B435" s="120"/>
      <c r="C435" s="120"/>
      <c r="D435" s="120"/>
      <c r="E435" s="120"/>
      <c r="F435" s="120"/>
      <c r="G435" s="120"/>
      <c r="H435" s="120"/>
      <c r="I435" s="120"/>
      <c r="J435" s="128"/>
      <c r="K435" s="120"/>
      <c r="L435" s="120"/>
      <c r="M435" s="120"/>
      <c r="N435" s="120"/>
      <c r="O435" s="120"/>
      <c r="P435" s="120"/>
      <c r="Q435" s="120"/>
      <c r="R435" s="120"/>
      <c r="S435" s="120"/>
      <c r="T435" s="120"/>
      <c r="U435" s="120"/>
      <c r="V435" s="120"/>
      <c r="W435" s="120"/>
      <c r="X435" s="120"/>
      <c r="Y435" s="120"/>
      <c r="Z435" s="120"/>
    </row>
    <row r="436" spans="1:26" ht="11.25" customHeight="1" x14ac:dyDescent="0.25">
      <c r="A436" s="120"/>
      <c r="B436" s="120"/>
      <c r="C436" s="120"/>
      <c r="D436" s="120"/>
      <c r="E436" s="120"/>
      <c r="F436" s="120"/>
      <c r="G436" s="120"/>
      <c r="H436" s="120"/>
      <c r="I436" s="120"/>
      <c r="J436" s="128"/>
      <c r="K436" s="120"/>
      <c r="L436" s="120"/>
      <c r="M436" s="120"/>
      <c r="N436" s="120"/>
      <c r="O436" s="120"/>
      <c r="P436" s="120"/>
      <c r="Q436" s="120"/>
      <c r="R436" s="120"/>
      <c r="S436" s="120"/>
      <c r="T436" s="120"/>
      <c r="U436" s="120"/>
      <c r="V436" s="120"/>
      <c r="W436" s="120"/>
      <c r="X436" s="120"/>
      <c r="Y436" s="120"/>
      <c r="Z436" s="120"/>
    </row>
    <row r="437" spans="1:26" ht="11.25" customHeight="1" x14ac:dyDescent="0.25">
      <c r="A437" s="120"/>
      <c r="B437" s="120"/>
      <c r="C437" s="120"/>
      <c r="D437" s="120"/>
      <c r="E437" s="120"/>
      <c r="F437" s="120"/>
      <c r="G437" s="120"/>
      <c r="H437" s="120"/>
      <c r="I437" s="120"/>
      <c r="J437" s="128"/>
      <c r="K437" s="120"/>
      <c r="L437" s="120"/>
      <c r="M437" s="120"/>
      <c r="N437" s="120"/>
      <c r="O437" s="120"/>
      <c r="P437" s="120"/>
      <c r="Q437" s="120"/>
      <c r="R437" s="120"/>
      <c r="S437" s="120"/>
      <c r="T437" s="120"/>
      <c r="U437" s="120"/>
      <c r="V437" s="120"/>
      <c r="W437" s="120"/>
      <c r="X437" s="120"/>
      <c r="Y437" s="120"/>
      <c r="Z437" s="120"/>
    </row>
    <row r="438" spans="1:26" ht="11.25" customHeight="1" x14ac:dyDescent="0.25">
      <c r="A438" s="120"/>
      <c r="B438" s="120"/>
      <c r="C438" s="120"/>
      <c r="D438" s="120"/>
      <c r="E438" s="120"/>
      <c r="F438" s="120"/>
      <c r="G438" s="120"/>
      <c r="H438" s="120"/>
      <c r="I438" s="120"/>
      <c r="J438" s="128"/>
      <c r="K438" s="120"/>
      <c r="L438" s="120"/>
      <c r="M438" s="120"/>
      <c r="N438" s="120"/>
      <c r="O438" s="120"/>
      <c r="P438" s="120"/>
      <c r="Q438" s="120"/>
      <c r="R438" s="120"/>
      <c r="S438" s="120"/>
      <c r="T438" s="120"/>
      <c r="U438" s="120"/>
      <c r="V438" s="120"/>
      <c r="W438" s="120"/>
      <c r="X438" s="120"/>
      <c r="Y438" s="120"/>
      <c r="Z438" s="120"/>
    </row>
    <row r="439" spans="1:26" ht="11.25" customHeight="1" x14ac:dyDescent="0.25">
      <c r="A439" s="120"/>
      <c r="B439" s="120"/>
      <c r="C439" s="120"/>
      <c r="D439" s="120"/>
      <c r="E439" s="120"/>
      <c r="F439" s="120"/>
      <c r="G439" s="120"/>
      <c r="H439" s="120"/>
      <c r="I439" s="120"/>
      <c r="J439" s="128"/>
      <c r="K439" s="120"/>
      <c r="L439" s="120"/>
      <c r="M439" s="120"/>
      <c r="N439" s="120"/>
      <c r="O439" s="120"/>
      <c r="P439" s="120"/>
      <c r="Q439" s="120"/>
      <c r="R439" s="120"/>
      <c r="S439" s="120"/>
      <c r="T439" s="120"/>
      <c r="U439" s="120"/>
      <c r="V439" s="120"/>
      <c r="W439" s="120"/>
      <c r="X439" s="120"/>
      <c r="Y439" s="120"/>
      <c r="Z439" s="120"/>
    </row>
    <row r="440" spans="1:26" ht="11.25" customHeight="1" x14ac:dyDescent="0.25">
      <c r="A440" s="120"/>
      <c r="B440" s="120"/>
      <c r="C440" s="120"/>
      <c r="D440" s="120"/>
      <c r="E440" s="120"/>
      <c r="F440" s="120"/>
      <c r="G440" s="120"/>
      <c r="H440" s="120"/>
      <c r="I440" s="120"/>
      <c r="J440" s="128"/>
      <c r="K440" s="120"/>
      <c r="L440" s="120"/>
      <c r="M440" s="120"/>
      <c r="N440" s="120"/>
      <c r="O440" s="120"/>
      <c r="P440" s="120"/>
      <c r="Q440" s="120"/>
      <c r="R440" s="120"/>
      <c r="S440" s="120"/>
      <c r="T440" s="120"/>
      <c r="U440" s="120"/>
      <c r="V440" s="120"/>
      <c r="W440" s="120"/>
      <c r="X440" s="120"/>
      <c r="Y440" s="120"/>
      <c r="Z440" s="120"/>
    </row>
    <row r="441" spans="1:26" ht="11.25" customHeight="1" x14ac:dyDescent="0.25">
      <c r="A441" s="120"/>
      <c r="B441" s="120"/>
      <c r="C441" s="120"/>
      <c r="D441" s="120"/>
      <c r="E441" s="120"/>
      <c r="F441" s="120"/>
      <c r="G441" s="120"/>
      <c r="H441" s="120"/>
      <c r="I441" s="120"/>
      <c r="J441" s="128"/>
      <c r="K441" s="120"/>
      <c r="L441" s="120"/>
      <c r="M441" s="120"/>
      <c r="N441" s="120"/>
      <c r="O441" s="120"/>
      <c r="P441" s="120"/>
      <c r="Q441" s="120"/>
      <c r="R441" s="120"/>
      <c r="S441" s="120"/>
      <c r="T441" s="120"/>
      <c r="U441" s="120"/>
      <c r="V441" s="120"/>
      <c r="W441" s="120"/>
      <c r="X441" s="120"/>
      <c r="Y441" s="120"/>
      <c r="Z441" s="120"/>
    </row>
    <row r="442" spans="1:26" ht="11.25" customHeight="1" x14ac:dyDescent="0.25">
      <c r="A442" s="120"/>
      <c r="B442" s="120"/>
      <c r="C442" s="120"/>
      <c r="D442" s="120"/>
      <c r="E442" s="120"/>
      <c r="F442" s="120"/>
      <c r="G442" s="120"/>
      <c r="H442" s="120"/>
      <c r="I442" s="120"/>
      <c r="J442" s="128"/>
      <c r="K442" s="120"/>
      <c r="L442" s="120"/>
      <c r="M442" s="120"/>
      <c r="N442" s="120"/>
      <c r="O442" s="120"/>
      <c r="P442" s="120"/>
      <c r="Q442" s="120"/>
      <c r="R442" s="120"/>
      <c r="S442" s="120"/>
      <c r="T442" s="120"/>
      <c r="U442" s="120"/>
      <c r="V442" s="120"/>
      <c r="W442" s="120"/>
      <c r="X442" s="120"/>
      <c r="Y442" s="120"/>
      <c r="Z442" s="120"/>
    </row>
    <row r="443" spans="1:26" ht="11.25" customHeight="1" x14ac:dyDescent="0.25">
      <c r="A443" s="120"/>
      <c r="B443" s="120"/>
      <c r="C443" s="120"/>
      <c r="D443" s="120"/>
      <c r="E443" s="120"/>
      <c r="F443" s="120"/>
      <c r="G443" s="120"/>
      <c r="H443" s="120"/>
      <c r="I443" s="120"/>
      <c r="J443" s="128"/>
      <c r="K443" s="120"/>
      <c r="L443" s="120"/>
      <c r="M443" s="120"/>
      <c r="N443" s="120"/>
      <c r="O443" s="120"/>
      <c r="P443" s="120"/>
      <c r="Q443" s="120"/>
      <c r="R443" s="120"/>
      <c r="S443" s="120"/>
      <c r="T443" s="120"/>
      <c r="U443" s="120"/>
      <c r="V443" s="120"/>
      <c r="W443" s="120"/>
      <c r="X443" s="120"/>
      <c r="Y443" s="120"/>
      <c r="Z443" s="120"/>
    </row>
    <row r="444" spans="1:26" ht="11.25" customHeight="1" x14ac:dyDescent="0.25">
      <c r="A444" s="120"/>
      <c r="B444" s="120"/>
      <c r="C444" s="120"/>
      <c r="D444" s="120"/>
      <c r="E444" s="120"/>
      <c r="F444" s="120"/>
      <c r="G444" s="120"/>
      <c r="H444" s="120"/>
      <c r="I444" s="120"/>
      <c r="J444" s="128"/>
      <c r="K444" s="120"/>
      <c r="L444" s="120"/>
      <c r="M444" s="120"/>
      <c r="N444" s="120"/>
      <c r="O444" s="120"/>
      <c r="P444" s="120"/>
      <c r="Q444" s="120"/>
      <c r="R444" s="120"/>
      <c r="S444" s="120"/>
      <c r="T444" s="120"/>
      <c r="U444" s="120"/>
      <c r="V444" s="120"/>
      <c r="W444" s="120"/>
      <c r="X444" s="120"/>
      <c r="Y444" s="120"/>
      <c r="Z444" s="120"/>
    </row>
    <row r="445" spans="1:26" ht="11.25" customHeight="1" x14ac:dyDescent="0.25">
      <c r="A445" s="120"/>
      <c r="B445" s="120"/>
      <c r="C445" s="120"/>
      <c r="D445" s="120"/>
      <c r="E445" s="120"/>
      <c r="F445" s="120"/>
      <c r="G445" s="120"/>
      <c r="H445" s="120"/>
      <c r="I445" s="120"/>
      <c r="J445" s="128"/>
      <c r="K445" s="120"/>
      <c r="L445" s="120"/>
      <c r="M445" s="120"/>
      <c r="N445" s="120"/>
      <c r="O445" s="120"/>
      <c r="P445" s="120"/>
      <c r="Q445" s="120"/>
      <c r="R445" s="120"/>
      <c r="S445" s="120"/>
      <c r="T445" s="120"/>
      <c r="U445" s="120"/>
      <c r="V445" s="120"/>
      <c r="W445" s="120"/>
      <c r="X445" s="120"/>
      <c r="Y445" s="120"/>
      <c r="Z445" s="120"/>
    </row>
    <row r="446" spans="1:26" ht="11.25" customHeight="1" x14ac:dyDescent="0.25">
      <c r="A446" s="120"/>
      <c r="B446" s="120"/>
      <c r="C446" s="120"/>
      <c r="D446" s="120"/>
      <c r="E446" s="120"/>
      <c r="F446" s="120"/>
      <c r="G446" s="120"/>
      <c r="H446" s="120"/>
      <c r="I446" s="120"/>
      <c r="J446" s="128"/>
      <c r="K446" s="120"/>
      <c r="L446" s="120"/>
      <c r="M446" s="120"/>
      <c r="N446" s="120"/>
      <c r="O446" s="120"/>
      <c r="P446" s="120"/>
      <c r="Q446" s="120"/>
      <c r="R446" s="120"/>
      <c r="S446" s="120"/>
      <c r="T446" s="120"/>
      <c r="U446" s="120"/>
      <c r="V446" s="120"/>
      <c r="W446" s="120"/>
      <c r="X446" s="120"/>
      <c r="Y446" s="120"/>
      <c r="Z446" s="120"/>
    </row>
    <row r="447" spans="1:26" ht="11.25" customHeight="1" x14ac:dyDescent="0.25">
      <c r="A447" s="120"/>
      <c r="B447" s="120"/>
      <c r="C447" s="120"/>
      <c r="D447" s="120"/>
      <c r="E447" s="120"/>
      <c r="F447" s="120"/>
      <c r="G447" s="120"/>
      <c r="H447" s="120"/>
      <c r="I447" s="120"/>
      <c r="J447" s="128"/>
      <c r="K447" s="120"/>
      <c r="L447" s="120"/>
      <c r="M447" s="120"/>
      <c r="N447" s="120"/>
      <c r="O447" s="120"/>
      <c r="P447" s="120"/>
      <c r="Q447" s="120"/>
      <c r="R447" s="120"/>
      <c r="S447" s="120"/>
      <c r="T447" s="120"/>
      <c r="U447" s="120"/>
      <c r="V447" s="120"/>
      <c r="W447" s="120"/>
      <c r="X447" s="120"/>
      <c r="Y447" s="120"/>
      <c r="Z447" s="120"/>
    </row>
    <row r="448" spans="1:26" ht="11.25" customHeight="1" x14ac:dyDescent="0.25">
      <c r="A448" s="120"/>
      <c r="B448" s="120"/>
      <c r="C448" s="120"/>
      <c r="D448" s="120"/>
      <c r="E448" s="120"/>
      <c r="F448" s="120"/>
      <c r="G448" s="120"/>
      <c r="H448" s="120"/>
      <c r="I448" s="120"/>
      <c r="J448" s="128"/>
      <c r="K448" s="120"/>
      <c r="L448" s="120"/>
      <c r="M448" s="120"/>
      <c r="N448" s="120"/>
      <c r="O448" s="120"/>
      <c r="P448" s="120"/>
      <c r="Q448" s="120"/>
      <c r="R448" s="120"/>
      <c r="S448" s="120"/>
      <c r="T448" s="120"/>
      <c r="U448" s="120"/>
      <c r="V448" s="120"/>
      <c r="W448" s="120"/>
      <c r="X448" s="120"/>
      <c r="Y448" s="120"/>
      <c r="Z448" s="120"/>
    </row>
    <row r="449" spans="1:26" ht="11.25" customHeight="1" x14ac:dyDescent="0.25">
      <c r="A449" s="120"/>
      <c r="B449" s="120"/>
      <c r="C449" s="120"/>
      <c r="D449" s="120"/>
      <c r="E449" s="120"/>
      <c r="F449" s="120"/>
      <c r="G449" s="120"/>
      <c r="H449" s="120"/>
      <c r="I449" s="120"/>
      <c r="J449" s="128"/>
      <c r="K449" s="120"/>
      <c r="L449" s="120"/>
      <c r="M449" s="120"/>
      <c r="N449" s="120"/>
      <c r="O449" s="120"/>
      <c r="P449" s="120"/>
      <c r="Q449" s="120"/>
      <c r="R449" s="120"/>
      <c r="S449" s="120"/>
      <c r="T449" s="120"/>
      <c r="U449" s="120"/>
      <c r="V449" s="120"/>
      <c r="W449" s="120"/>
      <c r="X449" s="120"/>
      <c r="Y449" s="120"/>
      <c r="Z449" s="120"/>
    </row>
    <row r="450" spans="1:26" ht="11.25" customHeight="1" x14ac:dyDescent="0.25">
      <c r="A450" s="120"/>
      <c r="B450" s="120"/>
      <c r="C450" s="120"/>
      <c r="D450" s="120"/>
      <c r="E450" s="120"/>
      <c r="F450" s="120"/>
      <c r="G450" s="120"/>
      <c r="H450" s="120"/>
      <c r="I450" s="120"/>
      <c r="J450" s="128"/>
      <c r="K450" s="120"/>
      <c r="L450" s="120"/>
      <c r="M450" s="120"/>
      <c r="N450" s="120"/>
      <c r="O450" s="120"/>
      <c r="P450" s="120"/>
      <c r="Q450" s="120"/>
      <c r="R450" s="120"/>
      <c r="S450" s="120"/>
      <c r="T450" s="120"/>
      <c r="U450" s="120"/>
      <c r="V450" s="120"/>
      <c r="W450" s="120"/>
      <c r="X450" s="120"/>
      <c r="Y450" s="120"/>
      <c r="Z450" s="120"/>
    </row>
    <row r="451" spans="1:26" ht="11.25" customHeight="1" x14ac:dyDescent="0.25">
      <c r="A451" s="120"/>
      <c r="B451" s="120"/>
      <c r="C451" s="120"/>
      <c r="D451" s="120"/>
      <c r="E451" s="120"/>
      <c r="F451" s="120"/>
      <c r="G451" s="120"/>
      <c r="H451" s="120"/>
      <c r="I451" s="120"/>
      <c r="J451" s="128"/>
      <c r="K451" s="120"/>
      <c r="L451" s="120"/>
      <c r="M451" s="120"/>
      <c r="N451" s="120"/>
      <c r="O451" s="120"/>
      <c r="P451" s="120"/>
      <c r="Q451" s="120"/>
      <c r="R451" s="120"/>
      <c r="S451" s="120"/>
      <c r="T451" s="120"/>
      <c r="U451" s="120"/>
      <c r="V451" s="120"/>
      <c r="W451" s="120"/>
      <c r="X451" s="120"/>
      <c r="Y451" s="120"/>
      <c r="Z451" s="120"/>
    </row>
    <row r="452" spans="1:26" ht="11.25" customHeight="1" x14ac:dyDescent="0.25">
      <c r="A452" s="120"/>
      <c r="B452" s="120"/>
      <c r="C452" s="120"/>
      <c r="D452" s="120"/>
      <c r="E452" s="120"/>
      <c r="F452" s="120"/>
      <c r="G452" s="120"/>
      <c r="H452" s="120"/>
      <c r="I452" s="120"/>
      <c r="J452" s="128"/>
      <c r="K452" s="120"/>
      <c r="L452" s="120"/>
      <c r="M452" s="120"/>
      <c r="N452" s="120"/>
      <c r="O452" s="120"/>
      <c r="P452" s="120"/>
      <c r="Q452" s="120"/>
      <c r="R452" s="120"/>
      <c r="S452" s="120"/>
      <c r="T452" s="120"/>
      <c r="U452" s="120"/>
      <c r="V452" s="120"/>
      <c r="W452" s="120"/>
      <c r="X452" s="120"/>
      <c r="Y452" s="120"/>
      <c r="Z452" s="120"/>
    </row>
    <row r="453" spans="1:26" ht="11.25" customHeight="1" x14ac:dyDescent="0.25">
      <c r="A453" s="120"/>
      <c r="B453" s="120"/>
      <c r="C453" s="120"/>
      <c r="D453" s="120"/>
      <c r="E453" s="120"/>
      <c r="F453" s="120"/>
      <c r="G453" s="120"/>
      <c r="H453" s="120"/>
      <c r="I453" s="120"/>
      <c r="J453" s="128"/>
      <c r="K453" s="120"/>
      <c r="L453" s="120"/>
      <c r="M453" s="120"/>
      <c r="N453" s="120"/>
      <c r="O453" s="120"/>
      <c r="P453" s="120"/>
      <c r="Q453" s="120"/>
      <c r="R453" s="120"/>
      <c r="S453" s="120"/>
      <c r="T453" s="120"/>
      <c r="U453" s="120"/>
      <c r="V453" s="120"/>
      <c r="W453" s="120"/>
      <c r="X453" s="120"/>
      <c r="Y453" s="120"/>
      <c r="Z453" s="120"/>
    </row>
    <row r="454" spans="1:26" ht="11.25" customHeight="1" x14ac:dyDescent="0.25">
      <c r="A454" s="120"/>
      <c r="B454" s="120"/>
      <c r="C454" s="120"/>
      <c r="D454" s="120"/>
      <c r="E454" s="120"/>
      <c r="F454" s="120"/>
      <c r="G454" s="120"/>
      <c r="H454" s="120"/>
      <c r="I454" s="120"/>
      <c r="J454" s="128"/>
      <c r="K454" s="120"/>
      <c r="L454" s="120"/>
      <c r="M454" s="120"/>
      <c r="N454" s="120"/>
      <c r="O454" s="120"/>
      <c r="P454" s="120"/>
      <c r="Q454" s="120"/>
      <c r="R454" s="120"/>
      <c r="S454" s="120"/>
      <c r="T454" s="120"/>
      <c r="U454" s="120"/>
      <c r="V454" s="120"/>
      <c r="W454" s="120"/>
      <c r="X454" s="120"/>
      <c r="Y454" s="120"/>
      <c r="Z454" s="120"/>
    </row>
    <row r="455" spans="1:26" ht="11.25" customHeight="1" x14ac:dyDescent="0.25">
      <c r="A455" s="120"/>
      <c r="B455" s="120"/>
      <c r="C455" s="120"/>
      <c r="D455" s="120"/>
      <c r="E455" s="120"/>
      <c r="F455" s="120"/>
      <c r="G455" s="120"/>
      <c r="H455" s="120"/>
      <c r="I455" s="120"/>
      <c r="J455" s="128"/>
      <c r="K455" s="120"/>
      <c r="L455" s="120"/>
      <c r="M455" s="120"/>
      <c r="N455" s="120"/>
      <c r="O455" s="120"/>
      <c r="P455" s="120"/>
      <c r="Q455" s="120"/>
      <c r="R455" s="120"/>
      <c r="S455" s="120"/>
      <c r="T455" s="120"/>
      <c r="U455" s="120"/>
      <c r="V455" s="120"/>
      <c r="W455" s="120"/>
      <c r="X455" s="120"/>
      <c r="Y455" s="120"/>
      <c r="Z455" s="120"/>
    </row>
    <row r="456" spans="1:26" ht="11.25" customHeight="1" x14ac:dyDescent="0.25">
      <c r="A456" s="120"/>
      <c r="B456" s="120"/>
      <c r="C456" s="120"/>
      <c r="D456" s="120"/>
      <c r="E456" s="120"/>
      <c r="F456" s="120"/>
      <c r="G456" s="120"/>
      <c r="H456" s="120"/>
      <c r="I456" s="120"/>
      <c r="J456" s="128"/>
      <c r="K456" s="120"/>
      <c r="L456" s="120"/>
      <c r="M456" s="120"/>
      <c r="N456" s="120"/>
      <c r="O456" s="120"/>
      <c r="P456" s="120"/>
      <c r="Q456" s="120"/>
      <c r="R456" s="120"/>
      <c r="S456" s="120"/>
      <c r="T456" s="120"/>
      <c r="U456" s="120"/>
      <c r="V456" s="120"/>
      <c r="W456" s="120"/>
      <c r="X456" s="120"/>
      <c r="Y456" s="120"/>
      <c r="Z456" s="120"/>
    </row>
    <row r="457" spans="1:26" ht="11.25" customHeight="1" x14ac:dyDescent="0.25">
      <c r="A457" s="120"/>
      <c r="B457" s="120"/>
      <c r="C457" s="120"/>
      <c r="D457" s="120"/>
      <c r="E457" s="120"/>
      <c r="F457" s="120"/>
      <c r="G457" s="120"/>
      <c r="H457" s="120"/>
      <c r="I457" s="120"/>
      <c r="J457" s="128"/>
      <c r="K457" s="120"/>
      <c r="L457" s="120"/>
      <c r="M457" s="120"/>
      <c r="N457" s="120"/>
      <c r="O457" s="120"/>
      <c r="P457" s="120"/>
      <c r="Q457" s="120"/>
      <c r="R457" s="120"/>
      <c r="S457" s="120"/>
      <c r="T457" s="120"/>
      <c r="U457" s="120"/>
      <c r="V457" s="120"/>
      <c r="W457" s="120"/>
      <c r="X457" s="120"/>
      <c r="Y457" s="120"/>
      <c r="Z457" s="120"/>
    </row>
    <row r="458" spans="1:26" ht="11.25" customHeight="1" x14ac:dyDescent="0.25">
      <c r="A458" s="120"/>
      <c r="B458" s="120"/>
      <c r="C458" s="120"/>
      <c r="D458" s="120"/>
      <c r="E458" s="120"/>
      <c r="F458" s="120"/>
      <c r="G458" s="120"/>
      <c r="H458" s="120"/>
      <c r="I458" s="120"/>
      <c r="J458" s="128"/>
      <c r="K458" s="120"/>
      <c r="L458" s="120"/>
      <c r="M458" s="120"/>
      <c r="N458" s="120"/>
      <c r="O458" s="120"/>
      <c r="P458" s="120"/>
      <c r="Q458" s="120"/>
      <c r="R458" s="120"/>
      <c r="S458" s="120"/>
      <c r="T458" s="120"/>
      <c r="U458" s="120"/>
      <c r="V458" s="120"/>
      <c r="W458" s="120"/>
      <c r="X458" s="120"/>
      <c r="Y458" s="120"/>
      <c r="Z458" s="120"/>
    </row>
    <row r="459" spans="1:26" ht="11.25" customHeight="1" x14ac:dyDescent="0.25">
      <c r="A459" s="120"/>
      <c r="B459" s="120"/>
      <c r="C459" s="120"/>
      <c r="D459" s="120"/>
      <c r="E459" s="120"/>
      <c r="F459" s="120"/>
      <c r="G459" s="120"/>
      <c r="H459" s="120"/>
      <c r="I459" s="120"/>
      <c r="J459" s="128"/>
      <c r="K459" s="120"/>
      <c r="L459" s="120"/>
      <c r="M459" s="120"/>
      <c r="N459" s="120"/>
      <c r="O459" s="120"/>
      <c r="P459" s="120"/>
      <c r="Q459" s="120"/>
      <c r="R459" s="120"/>
      <c r="S459" s="120"/>
      <c r="T459" s="120"/>
      <c r="U459" s="120"/>
      <c r="V459" s="120"/>
      <c r="W459" s="120"/>
      <c r="X459" s="120"/>
      <c r="Y459" s="120"/>
      <c r="Z459" s="120"/>
    </row>
    <row r="460" spans="1:26" ht="11.25" customHeight="1" x14ac:dyDescent="0.25">
      <c r="A460" s="120"/>
      <c r="B460" s="120"/>
      <c r="C460" s="120"/>
      <c r="D460" s="120"/>
      <c r="E460" s="120"/>
      <c r="F460" s="120"/>
      <c r="G460" s="120"/>
      <c r="H460" s="120"/>
      <c r="I460" s="120"/>
      <c r="J460" s="128"/>
      <c r="K460" s="120"/>
      <c r="L460" s="120"/>
      <c r="M460" s="120"/>
      <c r="N460" s="120"/>
      <c r="O460" s="120"/>
      <c r="P460" s="120"/>
      <c r="Q460" s="120"/>
      <c r="R460" s="120"/>
      <c r="S460" s="120"/>
      <c r="T460" s="120"/>
      <c r="U460" s="120"/>
      <c r="V460" s="120"/>
      <c r="W460" s="120"/>
      <c r="X460" s="120"/>
      <c r="Y460" s="120"/>
      <c r="Z460" s="120"/>
    </row>
    <row r="461" spans="1:26" ht="11.25" customHeight="1" x14ac:dyDescent="0.25">
      <c r="A461" s="120"/>
      <c r="B461" s="120"/>
      <c r="C461" s="120"/>
      <c r="D461" s="120"/>
      <c r="E461" s="120"/>
      <c r="F461" s="120"/>
      <c r="G461" s="120"/>
      <c r="H461" s="120"/>
      <c r="I461" s="120"/>
      <c r="J461" s="128"/>
      <c r="K461" s="120"/>
      <c r="L461" s="120"/>
      <c r="M461" s="120"/>
      <c r="N461" s="120"/>
      <c r="O461" s="120"/>
      <c r="P461" s="120"/>
      <c r="Q461" s="120"/>
      <c r="R461" s="120"/>
      <c r="S461" s="120"/>
      <c r="T461" s="120"/>
      <c r="U461" s="120"/>
      <c r="V461" s="120"/>
      <c r="W461" s="120"/>
      <c r="X461" s="120"/>
      <c r="Y461" s="120"/>
      <c r="Z461" s="120"/>
    </row>
    <row r="462" spans="1:26" ht="11.25" customHeight="1" x14ac:dyDescent="0.25">
      <c r="A462" s="120"/>
      <c r="B462" s="120"/>
      <c r="C462" s="120"/>
      <c r="D462" s="120"/>
      <c r="E462" s="120"/>
      <c r="F462" s="120"/>
      <c r="G462" s="120"/>
      <c r="H462" s="120"/>
      <c r="I462" s="120"/>
      <c r="J462" s="128"/>
      <c r="K462" s="120"/>
      <c r="L462" s="120"/>
      <c r="M462" s="120"/>
      <c r="N462" s="120"/>
      <c r="O462" s="120"/>
      <c r="P462" s="120"/>
      <c r="Q462" s="120"/>
      <c r="R462" s="120"/>
      <c r="S462" s="120"/>
      <c r="T462" s="120"/>
      <c r="U462" s="120"/>
      <c r="V462" s="120"/>
      <c r="W462" s="120"/>
      <c r="X462" s="120"/>
      <c r="Y462" s="120"/>
      <c r="Z462" s="120"/>
    </row>
    <row r="463" spans="1:26" ht="11.25" customHeight="1" x14ac:dyDescent="0.25">
      <c r="A463" s="120"/>
      <c r="B463" s="120"/>
      <c r="C463" s="120"/>
      <c r="D463" s="120"/>
      <c r="E463" s="120"/>
      <c r="F463" s="120"/>
      <c r="G463" s="120"/>
      <c r="H463" s="120"/>
      <c r="I463" s="120"/>
      <c r="J463" s="128"/>
      <c r="K463" s="120"/>
      <c r="L463" s="120"/>
      <c r="M463" s="120"/>
      <c r="N463" s="120"/>
      <c r="O463" s="120"/>
      <c r="P463" s="120"/>
      <c r="Q463" s="120"/>
      <c r="R463" s="120"/>
      <c r="S463" s="120"/>
      <c r="T463" s="120"/>
      <c r="U463" s="120"/>
      <c r="V463" s="120"/>
      <c r="W463" s="120"/>
      <c r="X463" s="120"/>
      <c r="Y463" s="120"/>
      <c r="Z463" s="120"/>
    </row>
    <row r="464" spans="1:26" ht="11.25" customHeight="1" x14ac:dyDescent="0.25">
      <c r="A464" s="120"/>
      <c r="B464" s="120"/>
      <c r="C464" s="120"/>
      <c r="D464" s="120"/>
      <c r="E464" s="120"/>
      <c r="F464" s="120"/>
      <c r="G464" s="120"/>
      <c r="H464" s="120"/>
      <c r="I464" s="120"/>
      <c r="J464" s="128"/>
      <c r="K464" s="120"/>
      <c r="L464" s="120"/>
      <c r="M464" s="120"/>
      <c r="N464" s="120"/>
      <c r="O464" s="120"/>
      <c r="P464" s="120"/>
      <c r="Q464" s="120"/>
      <c r="R464" s="120"/>
      <c r="S464" s="120"/>
      <c r="T464" s="120"/>
      <c r="U464" s="120"/>
      <c r="V464" s="120"/>
      <c r="W464" s="120"/>
      <c r="X464" s="120"/>
      <c r="Y464" s="120"/>
      <c r="Z464" s="120"/>
    </row>
    <row r="465" spans="1:26" ht="11.25" customHeight="1" x14ac:dyDescent="0.25">
      <c r="A465" s="120"/>
      <c r="B465" s="120"/>
      <c r="C465" s="120"/>
      <c r="D465" s="120"/>
      <c r="E465" s="120"/>
      <c r="F465" s="120"/>
      <c r="G465" s="120"/>
      <c r="H465" s="120"/>
      <c r="I465" s="120"/>
      <c r="J465" s="128"/>
      <c r="K465" s="120"/>
      <c r="L465" s="120"/>
      <c r="M465" s="120"/>
      <c r="N465" s="120"/>
      <c r="O465" s="120"/>
      <c r="P465" s="120"/>
      <c r="Q465" s="120"/>
      <c r="R465" s="120"/>
      <c r="S465" s="120"/>
      <c r="T465" s="120"/>
      <c r="U465" s="120"/>
      <c r="V465" s="120"/>
      <c r="W465" s="120"/>
      <c r="X465" s="120"/>
      <c r="Y465" s="120"/>
      <c r="Z465" s="120"/>
    </row>
    <row r="466" spans="1:26" ht="11.25" customHeight="1" x14ac:dyDescent="0.25">
      <c r="A466" s="120"/>
      <c r="B466" s="120"/>
      <c r="C466" s="120"/>
      <c r="D466" s="120"/>
      <c r="E466" s="120"/>
      <c r="F466" s="120"/>
      <c r="G466" s="120"/>
      <c r="H466" s="120"/>
      <c r="I466" s="120"/>
      <c r="J466" s="128"/>
      <c r="K466" s="120"/>
      <c r="L466" s="120"/>
      <c r="M466" s="120"/>
      <c r="N466" s="120"/>
      <c r="O466" s="120"/>
      <c r="P466" s="120"/>
      <c r="Q466" s="120"/>
      <c r="R466" s="120"/>
      <c r="S466" s="120"/>
      <c r="T466" s="120"/>
      <c r="U466" s="120"/>
      <c r="V466" s="120"/>
      <c r="W466" s="120"/>
      <c r="X466" s="120"/>
      <c r="Y466" s="120"/>
      <c r="Z466" s="120"/>
    </row>
    <row r="467" spans="1:26" ht="11.25" customHeight="1" x14ac:dyDescent="0.25">
      <c r="A467" s="120"/>
      <c r="B467" s="120"/>
      <c r="C467" s="120"/>
      <c r="D467" s="120"/>
      <c r="E467" s="120"/>
      <c r="F467" s="120"/>
      <c r="G467" s="120"/>
      <c r="H467" s="120"/>
      <c r="I467" s="120"/>
      <c r="J467" s="128"/>
      <c r="K467" s="120"/>
      <c r="L467" s="120"/>
      <c r="M467" s="120"/>
      <c r="N467" s="120"/>
      <c r="O467" s="120"/>
      <c r="P467" s="120"/>
      <c r="Q467" s="120"/>
      <c r="R467" s="120"/>
      <c r="S467" s="120"/>
      <c r="T467" s="120"/>
      <c r="U467" s="120"/>
      <c r="V467" s="120"/>
      <c r="W467" s="120"/>
      <c r="X467" s="120"/>
      <c r="Y467" s="120"/>
      <c r="Z467" s="120"/>
    </row>
    <row r="468" spans="1:26" ht="11.25" customHeight="1" x14ac:dyDescent="0.25">
      <c r="A468" s="120"/>
      <c r="B468" s="120"/>
      <c r="C468" s="120"/>
      <c r="D468" s="120"/>
      <c r="E468" s="120"/>
      <c r="F468" s="120"/>
      <c r="G468" s="120"/>
      <c r="H468" s="120"/>
      <c r="I468" s="120"/>
      <c r="J468" s="128"/>
      <c r="K468" s="120"/>
      <c r="L468" s="120"/>
      <c r="M468" s="120"/>
      <c r="N468" s="120"/>
      <c r="O468" s="120"/>
      <c r="P468" s="120"/>
      <c r="Q468" s="120"/>
      <c r="R468" s="120"/>
      <c r="S468" s="120"/>
      <c r="T468" s="120"/>
      <c r="U468" s="120"/>
      <c r="V468" s="120"/>
      <c r="W468" s="120"/>
      <c r="X468" s="120"/>
      <c r="Y468" s="120"/>
      <c r="Z468" s="120"/>
    </row>
    <row r="469" spans="1:26" ht="11.25" customHeight="1" x14ac:dyDescent="0.25">
      <c r="A469" s="120"/>
      <c r="B469" s="120"/>
      <c r="C469" s="120"/>
      <c r="D469" s="120"/>
      <c r="E469" s="120"/>
      <c r="F469" s="120"/>
      <c r="G469" s="120"/>
      <c r="H469" s="120"/>
      <c r="I469" s="120"/>
      <c r="J469" s="128"/>
      <c r="K469" s="120"/>
      <c r="L469" s="120"/>
      <c r="M469" s="120"/>
      <c r="N469" s="120"/>
      <c r="O469" s="120"/>
      <c r="P469" s="120"/>
      <c r="Q469" s="120"/>
      <c r="R469" s="120"/>
      <c r="S469" s="120"/>
      <c r="T469" s="120"/>
      <c r="U469" s="120"/>
      <c r="V469" s="120"/>
      <c r="W469" s="120"/>
      <c r="X469" s="120"/>
      <c r="Y469" s="120"/>
      <c r="Z469" s="120"/>
    </row>
    <row r="470" spans="1:26" ht="11.25" customHeight="1" x14ac:dyDescent="0.25">
      <c r="A470" s="120"/>
      <c r="B470" s="120"/>
      <c r="C470" s="120"/>
      <c r="D470" s="120"/>
      <c r="E470" s="120"/>
      <c r="F470" s="120"/>
      <c r="G470" s="120"/>
      <c r="H470" s="120"/>
      <c r="I470" s="120"/>
      <c r="J470" s="128"/>
      <c r="K470" s="120"/>
      <c r="L470" s="120"/>
      <c r="M470" s="120"/>
      <c r="N470" s="120"/>
      <c r="O470" s="120"/>
      <c r="P470" s="120"/>
      <c r="Q470" s="120"/>
      <c r="R470" s="120"/>
      <c r="S470" s="120"/>
      <c r="T470" s="120"/>
      <c r="U470" s="120"/>
      <c r="V470" s="120"/>
      <c r="W470" s="120"/>
      <c r="X470" s="120"/>
      <c r="Y470" s="120"/>
      <c r="Z470" s="120"/>
    </row>
    <row r="471" spans="1:26" ht="11.25" customHeight="1" x14ac:dyDescent="0.25">
      <c r="A471" s="120"/>
      <c r="B471" s="120"/>
      <c r="C471" s="120"/>
      <c r="D471" s="120"/>
      <c r="E471" s="120"/>
      <c r="F471" s="120"/>
      <c r="G471" s="120"/>
      <c r="H471" s="120"/>
      <c r="I471" s="120"/>
      <c r="J471" s="128"/>
      <c r="K471" s="120"/>
      <c r="L471" s="120"/>
      <c r="M471" s="120"/>
      <c r="N471" s="120"/>
      <c r="O471" s="120"/>
      <c r="P471" s="120"/>
      <c r="Q471" s="120"/>
      <c r="R471" s="120"/>
      <c r="S471" s="120"/>
      <c r="T471" s="120"/>
      <c r="U471" s="120"/>
      <c r="V471" s="120"/>
      <c r="W471" s="120"/>
      <c r="X471" s="120"/>
      <c r="Y471" s="120"/>
      <c r="Z471" s="120"/>
    </row>
    <row r="472" spans="1:26" ht="11.25" customHeight="1" x14ac:dyDescent="0.25">
      <c r="A472" s="120"/>
      <c r="B472" s="120"/>
      <c r="C472" s="120"/>
      <c r="D472" s="120"/>
      <c r="E472" s="120"/>
      <c r="F472" s="120"/>
      <c r="G472" s="120"/>
      <c r="H472" s="120"/>
      <c r="I472" s="120"/>
      <c r="J472" s="128"/>
      <c r="K472" s="120"/>
      <c r="L472" s="120"/>
      <c r="M472" s="120"/>
      <c r="N472" s="120"/>
      <c r="O472" s="120"/>
      <c r="P472" s="120"/>
      <c r="Q472" s="120"/>
      <c r="R472" s="120"/>
      <c r="S472" s="120"/>
      <c r="T472" s="120"/>
      <c r="U472" s="120"/>
      <c r="V472" s="120"/>
      <c r="W472" s="120"/>
      <c r="X472" s="120"/>
      <c r="Y472" s="120"/>
      <c r="Z472" s="120"/>
    </row>
    <row r="473" spans="1:26" ht="11.25" customHeight="1" x14ac:dyDescent="0.25">
      <c r="A473" s="120"/>
      <c r="B473" s="120"/>
      <c r="C473" s="120"/>
      <c r="D473" s="120"/>
      <c r="E473" s="120"/>
      <c r="F473" s="120"/>
      <c r="G473" s="120"/>
      <c r="H473" s="120"/>
      <c r="I473" s="120"/>
      <c r="J473" s="128"/>
      <c r="K473" s="120"/>
      <c r="L473" s="120"/>
      <c r="M473" s="120"/>
      <c r="N473" s="120"/>
      <c r="O473" s="120"/>
      <c r="P473" s="120"/>
      <c r="Q473" s="120"/>
      <c r="R473" s="120"/>
      <c r="S473" s="120"/>
      <c r="T473" s="120"/>
      <c r="U473" s="120"/>
      <c r="V473" s="120"/>
      <c r="W473" s="120"/>
      <c r="X473" s="120"/>
      <c r="Y473" s="120"/>
      <c r="Z473" s="120"/>
    </row>
    <row r="474" spans="1:26" ht="11.25" customHeight="1" x14ac:dyDescent="0.25">
      <c r="A474" s="120"/>
      <c r="B474" s="120"/>
      <c r="C474" s="120"/>
      <c r="D474" s="120"/>
      <c r="E474" s="120"/>
      <c r="F474" s="120"/>
      <c r="G474" s="120"/>
      <c r="H474" s="120"/>
      <c r="I474" s="120"/>
      <c r="J474" s="128"/>
      <c r="K474" s="120"/>
      <c r="L474" s="120"/>
      <c r="M474" s="120"/>
      <c r="N474" s="120"/>
      <c r="O474" s="120"/>
      <c r="P474" s="120"/>
      <c r="Q474" s="120"/>
      <c r="R474" s="120"/>
      <c r="S474" s="120"/>
      <c r="T474" s="120"/>
      <c r="U474" s="120"/>
      <c r="V474" s="120"/>
      <c r="W474" s="120"/>
      <c r="X474" s="120"/>
      <c r="Y474" s="120"/>
      <c r="Z474" s="120"/>
    </row>
    <row r="475" spans="1:26" ht="11.25" customHeight="1" x14ac:dyDescent="0.25">
      <c r="A475" s="120"/>
      <c r="B475" s="120"/>
      <c r="C475" s="120"/>
      <c r="D475" s="120"/>
      <c r="E475" s="120"/>
      <c r="F475" s="120"/>
      <c r="G475" s="120"/>
      <c r="H475" s="120"/>
      <c r="I475" s="120"/>
      <c r="J475" s="128"/>
      <c r="K475" s="120"/>
      <c r="L475" s="120"/>
      <c r="M475" s="120"/>
      <c r="N475" s="120"/>
      <c r="O475" s="120"/>
      <c r="P475" s="120"/>
      <c r="Q475" s="120"/>
      <c r="R475" s="120"/>
      <c r="S475" s="120"/>
      <c r="T475" s="120"/>
      <c r="U475" s="120"/>
      <c r="V475" s="120"/>
      <c r="W475" s="120"/>
      <c r="X475" s="120"/>
      <c r="Y475" s="120"/>
      <c r="Z475" s="120"/>
    </row>
    <row r="476" spans="1:26" ht="11.25" customHeight="1" x14ac:dyDescent="0.25">
      <c r="A476" s="120"/>
      <c r="B476" s="120"/>
      <c r="C476" s="120"/>
      <c r="D476" s="120"/>
      <c r="E476" s="120"/>
      <c r="F476" s="120"/>
      <c r="G476" s="120"/>
      <c r="H476" s="120"/>
      <c r="I476" s="120"/>
      <c r="J476" s="128"/>
      <c r="K476" s="120"/>
      <c r="L476" s="120"/>
      <c r="M476" s="120"/>
      <c r="N476" s="120"/>
      <c r="O476" s="120"/>
      <c r="P476" s="120"/>
      <c r="Q476" s="120"/>
      <c r="R476" s="120"/>
      <c r="S476" s="120"/>
      <c r="T476" s="120"/>
      <c r="U476" s="120"/>
      <c r="V476" s="120"/>
      <c r="W476" s="120"/>
      <c r="X476" s="120"/>
      <c r="Y476" s="120"/>
      <c r="Z476" s="120"/>
    </row>
    <row r="477" spans="1:26" ht="11.25" customHeight="1" x14ac:dyDescent="0.25">
      <c r="A477" s="120"/>
      <c r="B477" s="120"/>
      <c r="C477" s="120"/>
      <c r="D477" s="120"/>
      <c r="E477" s="120"/>
      <c r="F477" s="120"/>
      <c r="G477" s="120"/>
      <c r="H477" s="120"/>
      <c r="I477" s="120"/>
      <c r="J477" s="128"/>
      <c r="K477" s="120"/>
      <c r="L477" s="120"/>
      <c r="M477" s="120"/>
      <c r="N477" s="120"/>
      <c r="O477" s="120"/>
      <c r="P477" s="120"/>
      <c r="Q477" s="120"/>
      <c r="R477" s="120"/>
      <c r="S477" s="120"/>
      <c r="T477" s="120"/>
      <c r="U477" s="120"/>
      <c r="V477" s="120"/>
      <c r="W477" s="120"/>
      <c r="X477" s="120"/>
      <c r="Y477" s="120"/>
      <c r="Z477" s="120"/>
    </row>
    <row r="478" spans="1:26" ht="11.25" customHeight="1" x14ac:dyDescent="0.25">
      <c r="A478" s="120"/>
      <c r="B478" s="120"/>
      <c r="C478" s="120"/>
      <c r="D478" s="120"/>
      <c r="E478" s="120"/>
      <c r="F478" s="120"/>
      <c r="G478" s="120"/>
      <c r="H478" s="120"/>
      <c r="I478" s="120"/>
      <c r="J478" s="128"/>
      <c r="K478" s="120"/>
      <c r="L478" s="120"/>
      <c r="M478" s="120"/>
      <c r="N478" s="120"/>
      <c r="O478" s="120"/>
      <c r="P478" s="120"/>
      <c r="Q478" s="120"/>
      <c r="R478" s="120"/>
      <c r="S478" s="120"/>
      <c r="T478" s="120"/>
      <c r="U478" s="120"/>
      <c r="V478" s="120"/>
      <c r="W478" s="120"/>
      <c r="X478" s="120"/>
      <c r="Y478" s="120"/>
      <c r="Z478" s="120"/>
    </row>
    <row r="479" spans="1:26" ht="11.25" customHeight="1" x14ac:dyDescent="0.25">
      <c r="A479" s="120"/>
      <c r="B479" s="120"/>
      <c r="C479" s="120"/>
      <c r="D479" s="120"/>
      <c r="E479" s="120"/>
      <c r="F479" s="120"/>
      <c r="G479" s="120"/>
      <c r="H479" s="120"/>
      <c r="I479" s="120"/>
      <c r="J479" s="128"/>
      <c r="K479" s="120"/>
      <c r="L479" s="120"/>
      <c r="M479" s="120"/>
      <c r="N479" s="120"/>
      <c r="O479" s="120"/>
      <c r="P479" s="120"/>
      <c r="Q479" s="120"/>
      <c r="R479" s="120"/>
      <c r="S479" s="120"/>
      <c r="T479" s="120"/>
      <c r="U479" s="120"/>
      <c r="V479" s="120"/>
      <c r="W479" s="120"/>
      <c r="X479" s="120"/>
      <c r="Y479" s="120"/>
      <c r="Z479" s="120"/>
    </row>
    <row r="480" spans="1:26" ht="11.25" customHeight="1" x14ac:dyDescent="0.25">
      <c r="A480" s="120"/>
      <c r="B480" s="120"/>
      <c r="C480" s="120"/>
      <c r="D480" s="120"/>
      <c r="E480" s="120"/>
      <c r="F480" s="120"/>
      <c r="G480" s="120"/>
      <c r="H480" s="120"/>
      <c r="I480" s="120"/>
      <c r="J480" s="128"/>
      <c r="K480" s="120"/>
      <c r="L480" s="120"/>
      <c r="M480" s="120"/>
      <c r="N480" s="120"/>
      <c r="O480" s="120"/>
      <c r="P480" s="120"/>
      <c r="Q480" s="120"/>
      <c r="R480" s="120"/>
      <c r="S480" s="120"/>
      <c r="T480" s="120"/>
      <c r="U480" s="120"/>
      <c r="V480" s="120"/>
      <c r="W480" s="120"/>
      <c r="X480" s="120"/>
      <c r="Y480" s="120"/>
      <c r="Z480" s="120"/>
    </row>
    <row r="481" spans="1:26" ht="11.25" customHeight="1" x14ac:dyDescent="0.25">
      <c r="A481" s="120"/>
      <c r="B481" s="120"/>
      <c r="C481" s="120"/>
      <c r="D481" s="120"/>
      <c r="E481" s="120"/>
      <c r="F481" s="120"/>
      <c r="G481" s="120"/>
      <c r="H481" s="120"/>
      <c r="I481" s="120"/>
      <c r="J481" s="128"/>
      <c r="K481" s="120"/>
      <c r="L481" s="120"/>
      <c r="M481" s="120"/>
      <c r="N481" s="120"/>
      <c r="O481" s="120"/>
      <c r="P481" s="120"/>
      <c r="Q481" s="120"/>
      <c r="R481" s="120"/>
      <c r="S481" s="120"/>
      <c r="T481" s="120"/>
      <c r="U481" s="120"/>
      <c r="V481" s="120"/>
      <c r="W481" s="120"/>
      <c r="X481" s="120"/>
      <c r="Y481" s="120"/>
      <c r="Z481" s="120"/>
    </row>
    <row r="482" spans="1:26" ht="11.25" customHeight="1" x14ac:dyDescent="0.25">
      <c r="A482" s="120"/>
      <c r="B482" s="120"/>
      <c r="C482" s="120"/>
      <c r="D482" s="120"/>
      <c r="E482" s="120"/>
      <c r="F482" s="120"/>
      <c r="G482" s="120"/>
      <c r="H482" s="120"/>
      <c r="I482" s="120"/>
      <c r="J482" s="128"/>
      <c r="K482" s="120"/>
      <c r="L482" s="120"/>
      <c r="M482" s="120"/>
      <c r="N482" s="120"/>
      <c r="O482" s="120"/>
      <c r="P482" s="120"/>
      <c r="Q482" s="120"/>
      <c r="R482" s="120"/>
      <c r="S482" s="120"/>
      <c r="T482" s="120"/>
      <c r="U482" s="120"/>
      <c r="V482" s="120"/>
      <c r="W482" s="120"/>
      <c r="X482" s="120"/>
      <c r="Y482" s="120"/>
      <c r="Z482" s="120"/>
    </row>
    <row r="483" spans="1:26" ht="11.25" customHeight="1" x14ac:dyDescent="0.25">
      <c r="A483" s="120"/>
      <c r="B483" s="120"/>
      <c r="C483" s="120"/>
      <c r="D483" s="120"/>
      <c r="E483" s="120"/>
      <c r="F483" s="120"/>
      <c r="G483" s="120"/>
      <c r="H483" s="120"/>
      <c r="I483" s="120"/>
      <c r="J483" s="128"/>
      <c r="K483" s="120"/>
      <c r="L483" s="120"/>
      <c r="M483" s="120"/>
      <c r="N483" s="120"/>
      <c r="O483" s="120"/>
      <c r="P483" s="120"/>
      <c r="Q483" s="120"/>
      <c r="R483" s="120"/>
      <c r="S483" s="120"/>
      <c r="T483" s="120"/>
      <c r="U483" s="120"/>
      <c r="V483" s="120"/>
      <c r="W483" s="120"/>
      <c r="X483" s="120"/>
      <c r="Y483" s="120"/>
      <c r="Z483" s="120"/>
    </row>
    <row r="484" spans="1:26" ht="11.25" customHeight="1" x14ac:dyDescent="0.25">
      <c r="A484" s="120"/>
      <c r="B484" s="120"/>
      <c r="C484" s="120"/>
      <c r="D484" s="120"/>
      <c r="E484" s="120"/>
      <c r="F484" s="120"/>
      <c r="G484" s="120"/>
      <c r="H484" s="120"/>
      <c r="I484" s="120"/>
      <c r="J484" s="128"/>
      <c r="K484" s="120"/>
      <c r="L484" s="120"/>
      <c r="M484" s="120"/>
      <c r="N484" s="120"/>
      <c r="O484" s="120"/>
      <c r="P484" s="120"/>
      <c r="Q484" s="120"/>
      <c r="R484" s="120"/>
      <c r="S484" s="120"/>
      <c r="T484" s="120"/>
      <c r="U484" s="120"/>
      <c r="V484" s="120"/>
      <c r="W484" s="120"/>
      <c r="X484" s="120"/>
      <c r="Y484" s="120"/>
      <c r="Z484" s="120"/>
    </row>
    <row r="485" spans="1:26" ht="11.25" customHeight="1" x14ac:dyDescent="0.25">
      <c r="A485" s="120"/>
      <c r="B485" s="120"/>
      <c r="C485" s="120"/>
      <c r="D485" s="120"/>
      <c r="E485" s="120"/>
      <c r="F485" s="120"/>
      <c r="G485" s="120"/>
      <c r="H485" s="120"/>
      <c r="I485" s="120"/>
      <c r="J485" s="128"/>
      <c r="K485" s="120"/>
      <c r="L485" s="120"/>
      <c r="M485" s="120"/>
      <c r="N485" s="120"/>
      <c r="O485" s="120"/>
      <c r="P485" s="120"/>
      <c r="Q485" s="120"/>
      <c r="R485" s="120"/>
      <c r="S485" s="120"/>
      <c r="T485" s="120"/>
      <c r="U485" s="120"/>
      <c r="V485" s="120"/>
      <c r="W485" s="120"/>
      <c r="X485" s="120"/>
      <c r="Y485" s="120"/>
      <c r="Z485" s="120"/>
    </row>
    <row r="486" spans="1:26" ht="11.25" customHeight="1" x14ac:dyDescent="0.25">
      <c r="A486" s="120"/>
      <c r="B486" s="120"/>
      <c r="C486" s="120"/>
      <c r="D486" s="120"/>
      <c r="E486" s="120"/>
      <c r="F486" s="120"/>
      <c r="G486" s="120"/>
      <c r="H486" s="120"/>
      <c r="I486" s="120"/>
      <c r="J486" s="128"/>
      <c r="K486" s="120"/>
      <c r="L486" s="120"/>
      <c r="M486" s="120"/>
      <c r="N486" s="120"/>
      <c r="O486" s="120"/>
      <c r="P486" s="120"/>
      <c r="Q486" s="120"/>
      <c r="R486" s="120"/>
      <c r="S486" s="120"/>
      <c r="T486" s="120"/>
      <c r="U486" s="120"/>
      <c r="V486" s="120"/>
      <c r="W486" s="120"/>
      <c r="X486" s="120"/>
      <c r="Y486" s="120"/>
      <c r="Z486" s="120"/>
    </row>
    <row r="487" spans="1:26" ht="11.25" customHeight="1" x14ac:dyDescent="0.25">
      <c r="A487" s="120"/>
      <c r="B487" s="120"/>
      <c r="C487" s="120"/>
      <c r="D487" s="120"/>
      <c r="E487" s="120"/>
      <c r="F487" s="120"/>
      <c r="G487" s="120"/>
      <c r="H487" s="120"/>
      <c r="I487" s="120"/>
      <c r="J487" s="128"/>
      <c r="K487" s="120"/>
      <c r="L487" s="120"/>
      <c r="M487" s="120"/>
      <c r="N487" s="120"/>
      <c r="O487" s="120"/>
      <c r="P487" s="120"/>
      <c r="Q487" s="120"/>
      <c r="R487" s="120"/>
      <c r="S487" s="120"/>
      <c r="T487" s="120"/>
      <c r="U487" s="120"/>
      <c r="V487" s="120"/>
      <c r="W487" s="120"/>
      <c r="X487" s="120"/>
      <c r="Y487" s="120"/>
      <c r="Z487" s="120"/>
    </row>
    <row r="488" spans="1:26" ht="11.25" customHeight="1" x14ac:dyDescent="0.25">
      <c r="A488" s="120"/>
      <c r="B488" s="120"/>
      <c r="C488" s="120"/>
      <c r="D488" s="120"/>
      <c r="E488" s="120"/>
      <c r="F488" s="120"/>
      <c r="G488" s="120"/>
      <c r="H488" s="120"/>
      <c r="I488" s="120"/>
      <c r="J488" s="128"/>
      <c r="K488" s="120"/>
      <c r="L488" s="120"/>
      <c r="M488" s="120"/>
      <c r="N488" s="120"/>
      <c r="O488" s="120"/>
      <c r="P488" s="120"/>
      <c r="Q488" s="120"/>
      <c r="R488" s="120"/>
      <c r="S488" s="120"/>
      <c r="T488" s="120"/>
      <c r="U488" s="120"/>
      <c r="V488" s="120"/>
      <c r="W488" s="120"/>
      <c r="X488" s="120"/>
      <c r="Y488" s="120"/>
      <c r="Z488" s="120"/>
    </row>
    <row r="489" spans="1:26" ht="11.25" customHeight="1" x14ac:dyDescent="0.25">
      <c r="A489" s="120"/>
      <c r="B489" s="120"/>
      <c r="C489" s="120"/>
      <c r="D489" s="120"/>
      <c r="E489" s="120"/>
      <c r="F489" s="120"/>
      <c r="G489" s="120"/>
      <c r="H489" s="120"/>
      <c r="I489" s="120"/>
      <c r="J489" s="128"/>
      <c r="K489" s="120"/>
      <c r="L489" s="120"/>
      <c r="M489" s="120"/>
      <c r="N489" s="120"/>
      <c r="O489" s="120"/>
      <c r="P489" s="120"/>
      <c r="Q489" s="120"/>
      <c r="R489" s="120"/>
      <c r="S489" s="120"/>
      <c r="T489" s="120"/>
      <c r="U489" s="120"/>
      <c r="V489" s="120"/>
      <c r="W489" s="120"/>
      <c r="X489" s="120"/>
      <c r="Y489" s="120"/>
      <c r="Z489" s="120"/>
    </row>
    <row r="490" spans="1:26" ht="11.25" customHeight="1" x14ac:dyDescent="0.25">
      <c r="A490" s="120"/>
      <c r="B490" s="120"/>
      <c r="C490" s="120"/>
      <c r="D490" s="120"/>
      <c r="E490" s="120"/>
      <c r="F490" s="120"/>
      <c r="G490" s="120"/>
      <c r="H490" s="120"/>
      <c r="I490" s="120"/>
      <c r="J490" s="128"/>
      <c r="K490" s="120"/>
      <c r="L490" s="120"/>
      <c r="M490" s="120"/>
      <c r="N490" s="120"/>
      <c r="O490" s="120"/>
      <c r="P490" s="120"/>
      <c r="Q490" s="120"/>
      <c r="R490" s="120"/>
      <c r="S490" s="120"/>
      <c r="T490" s="120"/>
      <c r="U490" s="120"/>
      <c r="V490" s="120"/>
      <c r="W490" s="120"/>
      <c r="X490" s="120"/>
      <c r="Y490" s="120"/>
      <c r="Z490" s="120"/>
    </row>
    <row r="491" spans="1:26" ht="11.25" customHeight="1" x14ac:dyDescent="0.25">
      <c r="A491" s="120"/>
      <c r="B491" s="120"/>
      <c r="C491" s="120"/>
      <c r="D491" s="120"/>
      <c r="E491" s="120"/>
      <c r="F491" s="120"/>
      <c r="G491" s="120"/>
      <c r="H491" s="120"/>
      <c r="I491" s="120"/>
      <c r="J491" s="128"/>
      <c r="K491" s="120"/>
      <c r="L491" s="120"/>
      <c r="M491" s="120"/>
      <c r="N491" s="120"/>
      <c r="O491" s="120"/>
      <c r="P491" s="120"/>
      <c r="Q491" s="120"/>
      <c r="R491" s="120"/>
      <c r="S491" s="120"/>
      <c r="T491" s="120"/>
      <c r="U491" s="120"/>
      <c r="V491" s="120"/>
      <c r="W491" s="120"/>
      <c r="X491" s="120"/>
      <c r="Y491" s="120"/>
      <c r="Z491" s="120"/>
    </row>
    <row r="492" spans="1:26" ht="11.25" customHeight="1" x14ac:dyDescent="0.25">
      <c r="A492" s="120"/>
      <c r="B492" s="120"/>
      <c r="C492" s="120"/>
      <c r="D492" s="120"/>
      <c r="E492" s="120"/>
      <c r="F492" s="120"/>
      <c r="G492" s="120"/>
      <c r="H492" s="120"/>
      <c r="I492" s="120"/>
      <c r="J492" s="128"/>
      <c r="K492" s="120"/>
      <c r="L492" s="120"/>
      <c r="M492" s="120"/>
      <c r="N492" s="120"/>
      <c r="O492" s="120"/>
      <c r="P492" s="120"/>
      <c r="Q492" s="120"/>
      <c r="R492" s="120"/>
      <c r="S492" s="120"/>
      <c r="T492" s="120"/>
      <c r="U492" s="120"/>
      <c r="V492" s="120"/>
      <c r="W492" s="120"/>
      <c r="X492" s="120"/>
      <c r="Y492" s="120"/>
      <c r="Z492" s="120"/>
    </row>
    <row r="493" spans="1:26" ht="11.25" customHeight="1" x14ac:dyDescent="0.25">
      <c r="A493" s="120"/>
      <c r="B493" s="120"/>
      <c r="C493" s="120"/>
      <c r="D493" s="120"/>
      <c r="E493" s="120"/>
      <c r="F493" s="120"/>
      <c r="G493" s="120"/>
      <c r="H493" s="120"/>
      <c r="I493" s="120"/>
      <c r="J493" s="128"/>
      <c r="K493" s="120"/>
      <c r="L493" s="120"/>
      <c r="M493" s="120"/>
      <c r="N493" s="120"/>
      <c r="O493" s="120"/>
      <c r="P493" s="120"/>
      <c r="Q493" s="120"/>
      <c r="R493" s="120"/>
      <c r="S493" s="120"/>
      <c r="T493" s="120"/>
      <c r="U493" s="120"/>
      <c r="V493" s="120"/>
      <c r="W493" s="120"/>
      <c r="X493" s="120"/>
      <c r="Y493" s="120"/>
      <c r="Z493" s="120"/>
    </row>
    <row r="494" spans="1:26" ht="11.25" customHeight="1" x14ac:dyDescent="0.25">
      <c r="A494" s="120"/>
      <c r="B494" s="120"/>
      <c r="C494" s="120"/>
      <c r="D494" s="120"/>
      <c r="E494" s="120"/>
      <c r="F494" s="120"/>
      <c r="G494" s="120"/>
      <c r="H494" s="120"/>
      <c r="I494" s="120"/>
      <c r="J494" s="128"/>
      <c r="K494" s="120"/>
      <c r="L494" s="120"/>
      <c r="M494" s="120"/>
      <c r="N494" s="120"/>
      <c r="O494" s="120"/>
      <c r="P494" s="120"/>
      <c r="Q494" s="120"/>
      <c r="R494" s="120"/>
      <c r="S494" s="120"/>
      <c r="T494" s="120"/>
      <c r="U494" s="120"/>
      <c r="V494" s="120"/>
      <c r="W494" s="120"/>
      <c r="X494" s="120"/>
      <c r="Y494" s="120"/>
      <c r="Z494" s="120"/>
    </row>
    <row r="495" spans="1:26" ht="11.25" customHeight="1" x14ac:dyDescent="0.25">
      <c r="A495" s="120"/>
      <c r="B495" s="120"/>
      <c r="C495" s="120"/>
      <c r="D495" s="120"/>
      <c r="E495" s="120"/>
      <c r="F495" s="120"/>
      <c r="G495" s="120"/>
      <c r="H495" s="120"/>
      <c r="I495" s="120"/>
      <c r="J495" s="128"/>
      <c r="K495" s="120"/>
      <c r="L495" s="120"/>
      <c r="M495" s="120"/>
      <c r="N495" s="120"/>
      <c r="O495" s="120"/>
      <c r="P495" s="120"/>
      <c r="Q495" s="120"/>
      <c r="R495" s="120"/>
      <c r="S495" s="120"/>
      <c r="T495" s="120"/>
      <c r="U495" s="120"/>
      <c r="V495" s="120"/>
      <c r="W495" s="120"/>
      <c r="X495" s="120"/>
      <c r="Y495" s="120"/>
      <c r="Z495" s="120"/>
    </row>
    <row r="496" spans="1:26" ht="11.25" customHeight="1" x14ac:dyDescent="0.25">
      <c r="A496" s="120"/>
      <c r="B496" s="120"/>
      <c r="C496" s="120"/>
      <c r="D496" s="120"/>
      <c r="E496" s="120"/>
      <c r="F496" s="120"/>
      <c r="G496" s="120"/>
      <c r="H496" s="120"/>
      <c r="I496" s="120"/>
      <c r="J496" s="128"/>
      <c r="K496" s="120"/>
      <c r="L496" s="120"/>
      <c r="M496" s="120"/>
      <c r="N496" s="120"/>
      <c r="O496" s="120"/>
      <c r="P496" s="120"/>
      <c r="Q496" s="120"/>
      <c r="R496" s="120"/>
      <c r="S496" s="120"/>
      <c r="T496" s="120"/>
      <c r="U496" s="120"/>
      <c r="V496" s="120"/>
      <c r="W496" s="120"/>
      <c r="X496" s="120"/>
      <c r="Y496" s="120"/>
      <c r="Z496" s="120"/>
    </row>
    <row r="497" spans="1:26" ht="11.25" customHeight="1" x14ac:dyDescent="0.25">
      <c r="A497" s="120"/>
      <c r="B497" s="120"/>
      <c r="C497" s="120"/>
      <c r="D497" s="120"/>
      <c r="E497" s="120"/>
      <c r="F497" s="120"/>
      <c r="G497" s="120"/>
      <c r="H497" s="120"/>
      <c r="I497" s="120"/>
      <c r="J497" s="128"/>
      <c r="K497" s="120"/>
      <c r="L497" s="120"/>
      <c r="M497" s="120"/>
      <c r="N497" s="120"/>
      <c r="O497" s="120"/>
      <c r="P497" s="120"/>
      <c r="Q497" s="120"/>
      <c r="R497" s="120"/>
      <c r="S497" s="120"/>
      <c r="T497" s="120"/>
      <c r="U497" s="120"/>
      <c r="V497" s="120"/>
      <c r="W497" s="120"/>
      <c r="X497" s="120"/>
      <c r="Y497" s="120"/>
      <c r="Z497" s="120"/>
    </row>
    <row r="498" spans="1:26" ht="11.25" customHeight="1" x14ac:dyDescent="0.25">
      <c r="A498" s="120"/>
      <c r="B498" s="120"/>
      <c r="C498" s="120"/>
      <c r="D498" s="120"/>
      <c r="E498" s="120"/>
      <c r="F498" s="120"/>
      <c r="G498" s="120"/>
      <c r="H498" s="120"/>
      <c r="I498" s="120"/>
      <c r="J498" s="128"/>
      <c r="K498" s="120"/>
      <c r="L498" s="120"/>
      <c r="M498" s="120"/>
      <c r="N498" s="120"/>
      <c r="O498" s="120"/>
      <c r="P498" s="120"/>
      <c r="Q498" s="120"/>
      <c r="R498" s="120"/>
      <c r="S498" s="120"/>
      <c r="T498" s="120"/>
      <c r="U498" s="120"/>
      <c r="V498" s="120"/>
      <c r="W498" s="120"/>
      <c r="X498" s="120"/>
      <c r="Y498" s="120"/>
      <c r="Z498" s="120"/>
    </row>
    <row r="499" spans="1:26" ht="11.25" customHeight="1" x14ac:dyDescent="0.25">
      <c r="A499" s="120"/>
      <c r="B499" s="120"/>
      <c r="C499" s="120"/>
      <c r="D499" s="120"/>
      <c r="E499" s="120"/>
      <c r="F499" s="120"/>
      <c r="G499" s="120"/>
      <c r="H499" s="120"/>
      <c r="I499" s="120"/>
      <c r="J499" s="128"/>
      <c r="K499" s="120"/>
      <c r="L499" s="120"/>
      <c r="M499" s="120"/>
      <c r="N499" s="120"/>
      <c r="O499" s="120"/>
      <c r="P499" s="120"/>
      <c r="Q499" s="120"/>
      <c r="R499" s="120"/>
      <c r="S499" s="120"/>
      <c r="T499" s="120"/>
      <c r="U499" s="120"/>
      <c r="V499" s="120"/>
      <c r="W499" s="120"/>
      <c r="X499" s="120"/>
      <c r="Y499" s="120"/>
      <c r="Z499" s="120"/>
    </row>
    <row r="500" spans="1:26" ht="11.25" customHeight="1" x14ac:dyDescent="0.25">
      <c r="A500" s="120"/>
      <c r="B500" s="120"/>
      <c r="C500" s="120"/>
      <c r="D500" s="120"/>
      <c r="E500" s="120"/>
      <c r="F500" s="120"/>
      <c r="G500" s="120"/>
      <c r="H500" s="120"/>
      <c r="I500" s="120"/>
      <c r="J500" s="128"/>
      <c r="K500" s="120"/>
      <c r="L500" s="120"/>
      <c r="M500" s="120"/>
      <c r="N500" s="120"/>
      <c r="O500" s="120"/>
      <c r="P500" s="120"/>
      <c r="Q500" s="120"/>
      <c r="R500" s="120"/>
      <c r="S500" s="120"/>
      <c r="T500" s="120"/>
      <c r="U500" s="120"/>
      <c r="V500" s="120"/>
      <c r="W500" s="120"/>
      <c r="X500" s="120"/>
      <c r="Y500" s="120"/>
      <c r="Z500" s="120"/>
    </row>
    <row r="501" spans="1:26" ht="11.25" customHeight="1" x14ac:dyDescent="0.25">
      <c r="A501" s="120"/>
      <c r="B501" s="120"/>
      <c r="C501" s="120"/>
      <c r="D501" s="120"/>
      <c r="E501" s="120"/>
      <c r="F501" s="120"/>
      <c r="G501" s="120"/>
      <c r="H501" s="120"/>
      <c r="I501" s="120"/>
      <c r="J501" s="128"/>
      <c r="K501" s="120"/>
      <c r="L501" s="120"/>
      <c r="M501" s="120"/>
      <c r="N501" s="120"/>
      <c r="O501" s="120"/>
      <c r="P501" s="120"/>
      <c r="Q501" s="120"/>
      <c r="R501" s="120"/>
      <c r="S501" s="120"/>
      <c r="T501" s="120"/>
      <c r="U501" s="120"/>
      <c r="V501" s="120"/>
      <c r="W501" s="120"/>
      <c r="X501" s="120"/>
      <c r="Y501" s="120"/>
      <c r="Z501" s="120"/>
    </row>
    <row r="502" spans="1:26" ht="11.25" customHeight="1" x14ac:dyDescent="0.25">
      <c r="A502" s="120"/>
      <c r="B502" s="120"/>
      <c r="C502" s="120"/>
      <c r="D502" s="120"/>
      <c r="E502" s="120"/>
      <c r="F502" s="120"/>
      <c r="G502" s="120"/>
      <c r="H502" s="120"/>
      <c r="I502" s="120"/>
      <c r="J502" s="128"/>
      <c r="K502" s="120"/>
      <c r="L502" s="120"/>
      <c r="M502" s="120"/>
      <c r="N502" s="120"/>
      <c r="O502" s="120"/>
      <c r="P502" s="120"/>
      <c r="Q502" s="120"/>
      <c r="R502" s="120"/>
      <c r="S502" s="120"/>
      <c r="T502" s="120"/>
      <c r="U502" s="120"/>
      <c r="V502" s="120"/>
      <c r="W502" s="120"/>
      <c r="X502" s="120"/>
      <c r="Y502" s="120"/>
      <c r="Z502" s="120"/>
    </row>
    <row r="503" spans="1:26" ht="11.25" customHeight="1" x14ac:dyDescent="0.25">
      <c r="A503" s="120"/>
      <c r="B503" s="120"/>
      <c r="C503" s="120"/>
      <c r="D503" s="120"/>
      <c r="E503" s="120"/>
      <c r="F503" s="120"/>
      <c r="G503" s="120"/>
      <c r="H503" s="120"/>
      <c r="I503" s="120"/>
      <c r="J503" s="128"/>
      <c r="K503" s="120"/>
      <c r="L503" s="120"/>
      <c r="M503" s="120"/>
      <c r="N503" s="120"/>
      <c r="O503" s="120"/>
      <c r="P503" s="120"/>
      <c r="Q503" s="120"/>
      <c r="R503" s="120"/>
      <c r="S503" s="120"/>
      <c r="T503" s="120"/>
      <c r="U503" s="120"/>
      <c r="V503" s="120"/>
      <c r="W503" s="120"/>
      <c r="X503" s="120"/>
      <c r="Y503" s="120"/>
      <c r="Z503" s="120"/>
    </row>
    <row r="504" spans="1:26" ht="11.25" customHeight="1" x14ac:dyDescent="0.25">
      <c r="A504" s="120"/>
      <c r="B504" s="120"/>
      <c r="C504" s="120"/>
      <c r="D504" s="120"/>
      <c r="E504" s="120"/>
      <c r="F504" s="120"/>
      <c r="G504" s="120"/>
      <c r="H504" s="120"/>
      <c r="I504" s="120"/>
      <c r="J504" s="128"/>
      <c r="K504" s="120"/>
      <c r="L504" s="120"/>
      <c r="M504" s="120"/>
      <c r="N504" s="120"/>
      <c r="O504" s="120"/>
      <c r="P504" s="120"/>
      <c r="Q504" s="120"/>
      <c r="R504" s="120"/>
      <c r="S504" s="120"/>
      <c r="T504" s="120"/>
      <c r="U504" s="120"/>
      <c r="V504" s="120"/>
      <c r="W504" s="120"/>
      <c r="X504" s="120"/>
      <c r="Y504" s="120"/>
      <c r="Z504" s="120"/>
    </row>
    <row r="505" spans="1:26" ht="11.25" customHeight="1" x14ac:dyDescent="0.25">
      <c r="A505" s="120"/>
      <c r="B505" s="120"/>
      <c r="C505" s="120"/>
      <c r="D505" s="120"/>
      <c r="E505" s="120"/>
      <c r="F505" s="120"/>
      <c r="G505" s="120"/>
      <c r="H505" s="120"/>
      <c r="I505" s="120"/>
      <c r="J505" s="128"/>
      <c r="K505" s="120"/>
      <c r="L505" s="120"/>
      <c r="M505" s="120"/>
      <c r="N505" s="120"/>
      <c r="O505" s="120"/>
      <c r="P505" s="120"/>
      <c r="Q505" s="120"/>
      <c r="R505" s="120"/>
      <c r="S505" s="120"/>
      <c r="T505" s="120"/>
      <c r="U505" s="120"/>
      <c r="V505" s="120"/>
      <c r="W505" s="120"/>
      <c r="X505" s="120"/>
      <c r="Y505" s="120"/>
      <c r="Z505" s="120"/>
    </row>
    <row r="506" spans="1:26" ht="11.25" customHeight="1" x14ac:dyDescent="0.25">
      <c r="A506" s="120"/>
      <c r="B506" s="120"/>
      <c r="C506" s="120"/>
      <c r="D506" s="120"/>
      <c r="E506" s="120"/>
      <c r="F506" s="120"/>
      <c r="G506" s="120"/>
      <c r="H506" s="120"/>
      <c r="I506" s="120"/>
      <c r="J506" s="128"/>
      <c r="K506" s="120"/>
      <c r="L506" s="120"/>
      <c r="M506" s="120"/>
      <c r="N506" s="120"/>
      <c r="O506" s="120"/>
      <c r="P506" s="120"/>
      <c r="Q506" s="120"/>
      <c r="R506" s="120"/>
      <c r="S506" s="120"/>
      <c r="T506" s="120"/>
      <c r="U506" s="120"/>
      <c r="V506" s="120"/>
      <c r="W506" s="120"/>
      <c r="X506" s="120"/>
      <c r="Y506" s="120"/>
      <c r="Z506" s="120"/>
    </row>
    <row r="507" spans="1:26" ht="11.25" customHeight="1" x14ac:dyDescent="0.25">
      <c r="A507" s="120"/>
      <c r="B507" s="120"/>
      <c r="C507" s="120"/>
      <c r="D507" s="120"/>
      <c r="E507" s="120"/>
      <c r="F507" s="120"/>
      <c r="G507" s="120"/>
      <c r="H507" s="120"/>
      <c r="I507" s="120"/>
      <c r="J507" s="128"/>
      <c r="K507" s="120"/>
      <c r="L507" s="120"/>
      <c r="M507" s="120"/>
      <c r="N507" s="120"/>
      <c r="O507" s="120"/>
      <c r="P507" s="120"/>
      <c r="Q507" s="120"/>
      <c r="R507" s="120"/>
      <c r="S507" s="120"/>
      <c r="T507" s="120"/>
      <c r="U507" s="120"/>
      <c r="V507" s="120"/>
      <c r="W507" s="120"/>
      <c r="X507" s="120"/>
      <c r="Y507" s="120"/>
      <c r="Z507" s="120"/>
    </row>
    <row r="508" spans="1:26" ht="11.25" customHeight="1" x14ac:dyDescent="0.25">
      <c r="A508" s="120"/>
      <c r="B508" s="120"/>
      <c r="C508" s="120"/>
      <c r="D508" s="120"/>
      <c r="E508" s="120"/>
      <c r="F508" s="120"/>
      <c r="G508" s="120"/>
      <c r="H508" s="120"/>
      <c r="I508" s="120"/>
      <c r="J508" s="128"/>
      <c r="K508" s="120"/>
      <c r="L508" s="120"/>
      <c r="M508" s="120"/>
      <c r="N508" s="120"/>
      <c r="O508" s="120"/>
      <c r="P508" s="120"/>
      <c r="Q508" s="120"/>
      <c r="R508" s="120"/>
      <c r="S508" s="120"/>
      <c r="T508" s="120"/>
      <c r="U508" s="120"/>
      <c r="V508" s="120"/>
      <c r="W508" s="120"/>
      <c r="X508" s="120"/>
      <c r="Y508" s="120"/>
      <c r="Z508" s="120"/>
    </row>
    <row r="509" spans="1:26" ht="11.25" customHeight="1" x14ac:dyDescent="0.25">
      <c r="A509" s="120"/>
      <c r="B509" s="120"/>
      <c r="C509" s="120"/>
      <c r="D509" s="120"/>
      <c r="E509" s="120"/>
      <c r="F509" s="120"/>
      <c r="G509" s="120"/>
      <c r="H509" s="120"/>
      <c r="I509" s="120"/>
      <c r="J509" s="128"/>
      <c r="K509" s="120"/>
      <c r="L509" s="120"/>
      <c r="M509" s="120"/>
      <c r="N509" s="120"/>
      <c r="O509" s="120"/>
      <c r="P509" s="120"/>
      <c r="Q509" s="120"/>
      <c r="R509" s="120"/>
      <c r="S509" s="120"/>
      <c r="T509" s="120"/>
      <c r="U509" s="120"/>
      <c r="V509" s="120"/>
      <c r="W509" s="120"/>
      <c r="X509" s="120"/>
      <c r="Y509" s="120"/>
      <c r="Z509" s="120"/>
    </row>
    <row r="510" spans="1:26" ht="11.25" customHeight="1" x14ac:dyDescent="0.25">
      <c r="A510" s="120"/>
      <c r="B510" s="120"/>
      <c r="C510" s="120"/>
      <c r="D510" s="120"/>
      <c r="E510" s="120"/>
      <c r="F510" s="120"/>
      <c r="G510" s="120"/>
      <c r="H510" s="120"/>
      <c r="I510" s="120"/>
      <c r="J510" s="128"/>
      <c r="K510" s="120"/>
      <c r="L510" s="120"/>
      <c r="M510" s="120"/>
      <c r="N510" s="120"/>
      <c r="O510" s="120"/>
      <c r="P510" s="120"/>
      <c r="Q510" s="120"/>
      <c r="R510" s="120"/>
      <c r="S510" s="120"/>
      <c r="T510" s="120"/>
      <c r="U510" s="120"/>
      <c r="V510" s="120"/>
      <c r="W510" s="120"/>
      <c r="X510" s="120"/>
      <c r="Y510" s="120"/>
      <c r="Z510" s="120"/>
    </row>
    <row r="511" spans="1:26" ht="11.25" customHeight="1" x14ac:dyDescent="0.25">
      <c r="A511" s="120"/>
      <c r="B511" s="120"/>
      <c r="C511" s="120"/>
      <c r="D511" s="120"/>
      <c r="E511" s="120"/>
      <c r="F511" s="120"/>
      <c r="G511" s="120"/>
      <c r="H511" s="120"/>
      <c r="I511" s="120"/>
      <c r="J511" s="128"/>
      <c r="K511" s="120"/>
      <c r="L511" s="120"/>
      <c r="M511" s="120"/>
      <c r="N511" s="120"/>
      <c r="O511" s="120"/>
      <c r="P511" s="120"/>
      <c r="Q511" s="120"/>
      <c r="R511" s="120"/>
      <c r="S511" s="120"/>
      <c r="T511" s="120"/>
      <c r="U511" s="120"/>
      <c r="V511" s="120"/>
      <c r="W511" s="120"/>
      <c r="X511" s="120"/>
      <c r="Y511" s="120"/>
      <c r="Z511" s="120"/>
    </row>
    <row r="512" spans="1:26" ht="11.25" customHeight="1" x14ac:dyDescent="0.25">
      <c r="A512" s="120"/>
      <c r="B512" s="120"/>
      <c r="C512" s="120"/>
      <c r="D512" s="120"/>
      <c r="E512" s="120"/>
      <c r="F512" s="120"/>
      <c r="G512" s="120"/>
      <c r="H512" s="120"/>
      <c r="I512" s="120"/>
      <c r="J512" s="128"/>
      <c r="K512" s="120"/>
      <c r="L512" s="120"/>
      <c r="M512" s="120"/>
      <c r="N512" s="120"/>
      <c r="O512" s="120"/>
      <c r="P512" s="120"/>
      <c r="Q512" s="120"/>
      <c r="R512" s="120"/>
      <c r="S512" s="120"/>
      <c r="T512" s="120"/>
      <c r="U512" s="120"/>
      <c r="V512" s="120"/>
      <c r="W512" s="120"/>
      <c r="X512" s="120"/>
      <c r="Y512" s="120"/>
      <c r="Z512" s="120"/>
    </row>
    <row r="513" spans="1:26" ht="11.25" customHeight="1" x14ac:dyDescent="0.25">
      <c r="A513" s="120"/>
      <c r="B513" s="120"/>
      <c r="C513" s="120"/>
      <c r="D513" s="120"/>
      <c r="E513" s="120"/>
      <c r="F513" s="120"/>
      <c r="G513" s="120"/>
      <c r="H513" s="120"/>
      <c r="I513" s="120"/>
      <c r="J513" s="128"/>
      <c r="K513" s="120"/>
      <c r="L513" s="120"/>
      <c r="M513" s="120"/>
      <c r="N513" s="120"/>
      <c r="O513" s="120"/>
      <c r="P513" s="120"/>
      <c r="Q513" s="120"/>
      <c r="R513" s="120"/>
      <c r="S513" s="120"/>
      <c r="T513" s="120"/>
      <c r="U513" s="120"/>
      <c r="V513" s="120"/>
      <c r="W513" s="120"/>
      <c r="X513" s="120"/>
      <c r="Y513" s="120"/>
      <c r="Z513" s="120"/>
    </row>
    <row r="514" spans="1:26" ht="11.25" customHeight="1" x14ac:dyDescent="0.25">
      <c r="A514" s="120"/>
      <c r="B514" s="120"/>
      <c r="C514" s="120"/>
      <c r="D514" s="120"/>
      <c r="E514" s="120"/>
      <c r="F514" s="120"/>
      <c r="G514" s="120"/>
      <c r="H514" s="120"/>
      <c r="I514" s="120"/>
      <c r="J514" s="128"/>
      <c r="K514" s="120"/>
      <c r="L514" s="120"/>
      <c r="M514" s="120"/>
      <c r="N514" s="120"/>
      <c r="O514" s="120"/>
      <c r="P514" s="120"/>
      <c r="Q514" s="120"/>
      <c r="R514" s="120"/>
      <c r="S514" s="120"/>
      <c r="T514" s="120"/>
      <c r="U514" s="120"/>
      <c r="V514" s="120"/>
      <c r="W514" s="120"/>
      <c r="X514" s="120"/>
      <c r="Y514" s="120"/>
      <c r="Z514" s="120"/>
    </row>
    <row r="515" spans="1:26" ht="11.25" customHeight="1" x14ac:dyDescent="0.25">
      <c r="A515" s="120"/>
      <c r="B515" s="120"/>
      <c r="C515" s="120"/>
      <c r="D515" s="120"/>
      <c r="E515" s="120"/>
      <c r="F515" s="120"/>
      <c r="G515" s="120"/>
      <c r="H515" s="120"/>
      <c r="I515" s="120"/>
      <c r="J515" s="128"/>
      <c r="K515" s="120"/>
      <c r="L515" s="120"/>
      <c r="M515" s="120"/>
      <c r="N515" s="120"/>
      <c r="O515" s="120"/>
      <c r="P515" s="120"/>
      <c r="Q515" s="120"/>
      <c r="R515" s="120"/>
      <c r="S515" s="120"/>
      <c r="T515" s="120"/>
      <c r="U515" s="120"/>
      <c r="V515" s="120"/>
      <c r="W515" s="120"/>
      <c r="X515" s="120"/>
      <c r="Y515" s="120"/>
      <c r="Z515" s="120"/>
    </row>
    <row r="516" spans="1:26" ht="11.25" customHeight="1" x14ac:dyDescent="0.25">
      <c r="A516" s="120"/>
      <c r="B516" s="120"/>
      <c r="C516" s="120"/>
      <c r="D516" s="120"/>
      <c r="E516" s="120"/>
      <c r="F516" s="120"/>
      <c r="G516" s="120"/>
      <c r="H516" s="120"/>
      <c r="I516" s="120"/>
      <c r="J516" s="128"/>
      <c r="K516" s="120"/>
      <c r="L516" s="120"/>
      <c r="M516" s="120"/>
      <c r="N516" s="120"/>
      <c r="O516" s="120"/>
      <c r="P516" s="120"/>
      <c r="Q516" s="120"/>
      <c r="R516" s="120"/>
      <c r="S516" s="120"/>
      <c r="T516" s="120"/>
      <c r="U516" s="120"/>
      <c r="V516" s="120"/>
      <c r="W516" s="120"/>
      <c r="X516" s="120"/>
      <c r="Y516" s="120"/>
      <c r="Z516" s="120"/>
    </row>
    <row r="517" spans="1:26" ht="11.25" customHeight="1" x14ac:dyDescent="0.25">
      <c r="A517" s="120"/>
      <c r="B517" s="120"/>
      <c r="C517" s="120"/>
      <c r="D517" s="120"/>
      <c r="E517" s="120"/>
      <c r="F517" s="120"/>
      <c r="G517" s="120"/>
      <c r="H517" s="120"/>
      <c r="I517" s="120"/>
      <c r="J517" s="128"/>
      <c r="K517" s="120"/>
      <c r="L517" s="120"/>
      <c r="M517" s="120"/>
      <c r="N517" s="120"/>
      <c r="O517" s="120"/>
      <c r="P517" s="120"/>
      <c r="Q517" s="120"/>
      <c r="R517" s="120"/>
      <c r="S517" s="120"/>
      <c r="T517" s="120"/>
      <c r="U517" s="120"/>
      <c r="V517" s="120"/>
      <c r="W517" s="120"/>
      <c r="X517" s="120"/>
      <c r="Y517" s="120"/>
      <c r="Z517" s="120"/>
    </row>
    <row r="518" spans="1:26" ht="11.25" customHeight="1" x14ac:dyDescent="0.25">
      <c r="A518" s="120"/>
      <c r="B518" s="120"/>
      <c r="C518" s="120"/>
      <c r="D518" s="120"/>
      <c r="E518" s="120"/>
      <c r="F518" s="120"/>
      <c r="G518" s="120"/>
      <c r="H518" s="120"/>
      <c r="I518" s="120"/>
      <c r="J518" s="128"/>
      <c r="K518" s="120"/>
      <c r="L518" s="120"/>
      <c r="M518" s="120"/>
      <c r="N518" s="120"/>
      <c r="O518" s="120"/>
      <c r="P518" s="120"/>
      <c r="Q518" s="120"/>
      <c r="R518" s="120"/>
      <c r="S518" s="120"/>
      <c r="T518" s="120"/>
      <c r="U518" s="120"/>
      <c r="V518" s="120"/>
      <c r="W518" s="120"/>
      <c r="X518" s="120"/>
      <c r="Y518" s="120"/>
      <c r="Z518" s="120"/>
    </row>
    <row r="519" spans="1:26" ht="11.25" customHeight="1" x14ac:dyDescent="0.25">
      <c r="A519" s="120"/>
      <c r="B519" s="120"/>
      <c r="C519" s="120"/>
      <c r="D519" s="120"/>
      <c r="E519" s="120"/>
      <c r="F519" s="120"/>
      <c r="G519" s="120"/>
      <c r="H519" s="120"/>
      <c r="I519" s="120"/>
      <c r="J519" s="128"/>
      <c r="K519" s="120"/>
      <c r="L519" s="120"/>
      <c r="M519" s="120"/>
      <c r="N519" s="120"/>
      <c r="O519" s="120"/>
      <c r="P519" s="120"/>
      <c r="Q519" s="120"/>
      <c r="R519" s="120"/>
      <c r="S519" s="120"/>
      <c r="T519" s="120"/>
      <c r="U519" s="120"/>
      <c r="V519" s="120"/>
      <c r="W519" s="120"/>
      <c r="X519" s="120"/>
      <c r="Y519" s="120"/>
      <c r="Z519" s="120"/>
    </row>
    <row r="520" spans="1:26" ht="11.25" customHeight="1" x14ac:dyDescent="0.25">
      <c r="A520" s="120"/>
      <c r="B520" s="120"/>
      <c r="C520" s="120"/>
      <c r="D520" s="120"/>
      <c r="E520" s="120"/>
      <c r="F520" s="120"/>
      <c r="G520" s="120"/>
      <c r="H520" s="120"/>
      <c r="I520" s="120"/>
      <c r="J520" s="128"/>
      <c r="K520" s="120"/>
      <c r="L520" s="120"/>
      <c r="M520" s="120"/>
      <c r="N520" s="120"/>
      <c r="O520" s="120"/>
      <c r="P520" s="120"/>
      <c r="Q520" s="120"/>
      <c r="R520" s="120"/>
      <c r="S520" s="120"/>
      <c r="T520" s="120"/>
      <c r="U520" s="120"/>
      <c r="V520" s="120"/>
      <c r="W520" s="120"/>
      <c r="X520" s="120"/>
      <c r="Y520" s="120"/>
      <c r="Z520" s="120"/>
    </row>
    <row r="521" spans="1:26" ht="11.25" customHeight="1" x14ac:dyDescent="0.25">
      <c r="A521" s="120"/>
      <c r="B521" s="120"/>
      <c r="C521" s="120"/>
      <c r="D521" s="120"/>
      <c r="E521" s="120"/>
      <c r="F521" s="120"/>
      <c r="G521" s="120"/>
      <c r="H521" s="120"/>
      <c r="I521" s="120"/>
      <c r="J521" s="128"/>
      <c r="K521" s="120"/>
      <c r="L521" s="120"/>
      <c r="M521" s="120"/>
      <c r="N521" s="120"/>
      <c r="O521" s="120"/>
      <c r="P521" s="120"/>
      <c r="Q521" s="120"/>
      <c r="R521" s="120"/>
      <c r="S521" s="120"/>
      <c r="T521" s="120"/>
      <c r="U521" s="120"/>
      <c r="V521" s="120"/>
      <c r="W521" s="120"/>
      <c r="X521" s="120"/>
      <c r="Y521" s="120"/>
      <c r="Z521" s="120"/>
    </row>
    <row r="522" spans="1:26" ht="11.25" customHeight="1" x14ac:dyDescent="0.25">
      <c r="A522" s="120"/>
      <c r="B522" s="120"/>
      <c r="C522" s="120"/>
      <c r="D522" s="120"/>
      <c r="E522" s="120"/>
      <c r="F522" s="120"/>
      <c r="G522" s="120"/>
      <c r="H522" s="120"/>
      <c r="I522" s="120"/>
      <c r="J522" s="128"/>
      <c r="K522" s="120"/>
      <c r="L522" s="120"/>
      <c r="M522" s="120"/>
      <c r="N522" s="120"/>
      <c r="O522" s="120"/>
      <c r="P522" s="120"/>
      <c r="Q522" s="120"/>
      <c r="R522" s="120"/>
      <c r="S522" s="120"/>
      <c r="T522" s="120"/>
      <c r="U522" s="120"/>
      <c r="V522" s="120"/>
      <c r="W522" s="120"/>
      <c r="X522" s="120"/>
      <c r="Y522" s="120"/>
      <c r="Z522" s="120"/>
    </row>
    <row r="523" spans="1:26" ht="11.25" customHeight="1" x14ac:dyDescent="0.25">
      <c r="A523" s="120"/>
      <c r="B523" s="120"/>
      <c r="C523" s="120"/>
      <c r="D523" s="120"/>
      <c r="E523" s="120"/>
      <c r="F523" s="120"/>
      <c r="G523" s="120"/>
      <c r="H523" s="120"/>
      <c r="I523" s="120"/>
      <c r="J523" s="128"/>
      <c r="K523" s="120"/>
      <c r="L523" s="120"/>
      <c r="M523" s="120"/>
      <c r="N523" s="120"/>
      <c r="O523" s="120"/>
      <c r="P523" s="120"/>
      <c r="Q523" s="120"/>
      <c r="R523" s="120"/>
      <c r="S523" s="120"/>
      <c r="T523" s="120"/>
      <c r="U523" s="120"/>
      <c r="V523" s="120"/>
      <c r="W523" s="120"/>
      <c r="X523" s="120"/>
      <c r="Y523" s="120"/>
      <c r="Z523" s="120"/>
    </row>
    <row r="524" spans="1:26" ht="11.25" customHeight="1" x14ac:dyDescent="0.25">
      <c r="A524" s="120"/>
      <c r="B524" s="120"/>
      <c r="C524" s="120"/>
      <c r="D524" s="120"/>
      <c r="E524" s="120"/>
      <c r="F524" s="120"/>
      <c r="G524" s="120"/>
      <c r="H524" s="120"/>
      <c r="I524" s="120"/>
      <c r="J524" s="128"/>
      <c r="K524" s="120"/>
      <c r="L524" s="120"/>
      <c r="M524" s="120"/>
      <c r="N524" s="120"/>
      <c r="O524" s="120"/>
      <c r="P524" s="120"/>
      <c r="Q524" s="120"/>
      <c r="R524" s="120"/>
      <c r="S524" s="120"/>
      <c r="T524" s="120"/>
      <c r="U524" s="120"/>
      <c r="V524" s="120"/>
      <c r="W524" s="120"/>
      <c r="X524" s="120"/>
      <c r="Y524" s="120"/>
      <c r="Z524" s="120"/>
    </row>
    <row r="525" spans="1:26" ht="11.25" customHeight="1" x14ac:dyDescent="0.25">
      <c r="A525" s="120"/>
      <c r="B525" s="120"/>
      <c r="C525" s="120"/>
      <c r="D525" s="120"/>
      <c r="E525" s="120"/>
      <c r="F525" s="120"/>
      <c r="G525" s="120"/>
      <c r="H525" s="120"/>
      <c r="I525" s="120"/>
      <c r="J525" s="128"/>
      <c r="K525" s="120"/>
      <c r="L525" s="120"/>
      <c r="M525" s="120"/>
      <c r="N525" s="120"/>
      <c r="O525" s="120"/>
      <c r="P525" s="120"/>
      <c r="Q525" s="120"/>
      <c r="R525" s="120"/>
      <c r="S525" s="120"/>
      <c r="T525" s="120"/>
      <c r="U525" s="120"/>
      <c r="V525" s="120"/>
      <c r="W525" s="120"/>
      <c r="X525" s="120"/>
      <c r="Y525" s="120"/>
      <c r="Z525" s="120"/>
    </row>
    <row r="526" spans="1:26" ht="11.25" customHeight="1" x14ac:dyDescent="0.25">
      <c r="A526" s="120"/>
      <c r="B526" s="120"/>
      <c r="C526" s="120"/>
      <c r="D526" s="120"/>
      <c r="E526" s="120"/>
      <c r="F526" s="120"/>
      <c r="G526" s="120"/>
      <c r="H526" s="120"/>
      <c r="I526" s="120"/>
      <c r="J526" s="128"/>
      <c r="K526" s="120"/>
      <c r="L526" s="120"/>
      <c r="M526" s="120"/>
      <c r="N526" s="120"/>
      <c r="O526" s="120"/>
      <c r="P526" s="120"/>
      <c r="Q526" s="120"/>
      <c r="R526" s="120"/>
      <c r="S526" s="120"/>
      <c r="T526" s="120"/>
      <c r="U526" s="120"/>
      <c r="V526" s="120"/>
      <c r="W526" s="120"/>
      <c r="X526" s="120"/>
      <c r="Y526" s="120"/>
      <c r="Z526" s="120"/>
    </row>
    <row r="527" spans="1:26" ht="11.25" customHeight="1" x14ac:dyDescent="0.25">
      <c r="A527" s="120"/>
      <c r="B527" s="120"/>
      <c r="C527" s="120"/>
      <c r="D527" s="120"/>
      <c r="E527" s="120"/>
      <c r="F527" s="120"/>
      <c r="G527" s="120"/>
      <c r="H527" s="120"/>
      <c r="I527" s="120"/>
      <c r="J527" s="128"/>
      <c r="K527" s="120"/>
      <c r="L527" s="120"/>
      <c r="M527" s="120"/>
      <c r="N527" s="120"/>
      <c r="O527" s="120"/>
      <c r="P527" s="120"/>
      <c r="Q527" s="120"/>
      <c r="R527" s="120"/>
      <c r="S527" s="120"/>
      <c r="T527" s="120"/>
      <c r="U527" s="120"/>
      <c r="V527" s="120"/>
      <c r="W527" s="120"/>
      <c r="X527" s="120"/>
      <c r="Y527" s="120"/>
      <c r="Z527" s="120"/>
    </row>
    <row r="528" spans="1:26" ht="11.25" customHeight="1" x14ac:dyDescent="0.25">
      <c r="A528" s="120"/>
      <c r="B528" s="120"/>
      <c r="C528" s="120"/>
      <c r="D528" s="120"/>
      <c r="E528" s="120"/>
      <c r="F528" s="120"/>
      <c r="G528" s="120"/>
      <c r="H528" s="120"/>
      <c r="I528" s="120"/>
      <c r="J528" s="128"/>
      <c r="K528" s="120"/>
      <c r="L528" s="120"/>
      <c r="M528" s="120"/>
      <c r="N528" s="120"/>
      <c r="O528" s="120"/>
      <c r="P528" s="120"/>
      <c r="Q528" s="120"/>
      <c r="R528" s="120"/>
      <c r="S528" s="120"/>
      <c r="T528" s="120"/>
      <c r="U528" s="120"/>
      <c r="V528" s="120"/>
      <c r="W528" s="120"/>
      <c r="X528" s="120"/>
      <c r="Y528" s="120"/>
      <c r="Z528" s="120"/>
    </row>
    <row r="529" spans="1:26" ht="11.25" customHeight="1" x14ac:dyDescent="0.25">
      <c r="A529" s="120"/>
      <c r="B529" s="120"/>
      <c r="C529" s="120"/>
      <c r="D529" s="120"/>
      <c r="E529" s="120"/>
      <c r="F529" s="120"/>
      <c r="G529" s="120"/>
      <c r="H529" s="120"/>
      <c r="I529" s="120"/>
      <c r="J529" s="128"/>
      <c r="K529" s="120"/>
      <c r="L529" s="120"/>
      <c r="M529" s="120"/>
      <c r="N529" s="120"/>
      <c r="O529" s="120"/>
      <c r="P529" s="120"/>
      <c r="Q529" s="120"/>
      <c r="R529" s="120"/>
      <c r="S529" s="120"/>
      <c r="T529" s="120"/>
      <c r="U529" s="120"/>
      <c r="V529" s="120"/>
      <c r="W529" s="120"/>
      <c r="X529" s="120"/>
      <c r="Y529" s="120"/>
      <c r="Z529" s="120"/>
    </row>
    <row r="530" spans="1:26" ht="11.25" customHeight="1" x14ac:dyDescent="0.25">
      <c r="A530" s="120"/>
      <c r="B530" s="120"/>
      <c r="C530" s="120"/>
      <c r="D530" s="120"/>
      <c r="E530" s="120"/>
      <c r="F530" s="120"/>
      <c r="G530" s="120"/>
      <c r="H530" s="120"/>
      <c r="I530" s="120"/>
      <c r="J530" s="128"/>
      <c r="K530" s="120"/>
      <c r="L530" s="120"/>
      <c r="M530" s="120"/>
      <c r="N530" s="120"/>
      <c r="O530" s="120"/>
      <c r="P530" s="120"/>
      <c r="Q530" s="120"/>
      <c r="R530" s="120"/>
      <c r="S530" s="120"/>
      <c r="T530" s="120"/>
      <c r="U530" s="120"/>
      <c r="V530" s="120"/>
      <c r="W530" s="120"/>
      <c r="X530" s="120"/>
      <c r="Y530" s="120"/>
      <c r="Z530" s="120"/>
    </row>
    <row r="531" spans="1:26" ht="11.25" customHeight="1" x14ac:dyDescent="0.25">
      <c r="A531" s="120"/>
      <c r="B531" s="120"/>
      <c r="C531" s="120"/>
      <c r="D531" s="120"/>
      <c r="E531" s="120"/>
      <c r="F531" s="120"/>
      <c r="G531" s="120"/>
      <c r="H531" s="120"/>
      <c r="I531" s="120"/>
      <c r="J531" s="128"/>
      <c r="K531" s="120"/>
      <c r="L531" s="120"/>
      <c r="M531" s="120"/>
      <c r="N531" s="120"/>
      <c r="O531" s="120"/>
      <c r="P531" s="120"/>
      <c r="Q531" s="120"/>
      <c r="R531" s="120"/>
      <c r="S531" s="120"/>
      <c r="T531" s="120"/>
      <c r="U531" s="120"/>
      <c r="V531" s="120"/>
      <c r="W531" s="120"/>
      <c r="X531" s="120"/>
      <c r="Y531" s="120"/>
      <c r="Z531" s="120"/>
    </row>
    <row r="532" spans="1:26" ht="11.25" customHeight="1" x14ac:dyDescent="0.25">
      <c r="A532" s="120"/>
      <c r="B532" s="120"/>
      <c r="C532" s="120"/>
      <c r="D532" s="120"/>
      <c r="E532" s="120"/>
      <c r="F532" s="120"/>
      <c r="G532" s="120"/>
      <c r="H532" s="120"/>
      <c r="I532" s="120"/>
      <c r="J532" s="128"/>
      <c r="K532" s="120"/>
      <c r="L532" s="120"/>
      <c r="M532" s="120"/>
      <c r="N532" s="120"/>
      <c r="O532" s="120"/>
      <c r="P532" s="120"/>
      <c r="Q532" s="120"/>
      <c r="R532" s="120"/>
      <c r="S532" s="120"/>
      <c r="T532" s="120"/>
      <c r="U532" s="120"/>
      <c r="V532" s="120"/>
      <c r="W532" s="120"/>
      <c r="X532" s="120"/>
      <c r="Y532" s="120"/>
      <c r="Z532" s="120"/>
    </row>
    <row r="533" spans="1:26" ht="11.25" customHeight="1" x14ac:dyDescent="0.25">
      <c r="A533" s="120"/>
      <c r="B533" s="120"/>
      <c r="C533" s="120"/>
      <c r="D533" s="120"/>
      <c r="E533" s="120"/>
      <c r="F533" s="120"/>
      <c r="G533" s="120"/>
      <c r="H533" s="120"/>
      <c r="I533" s="120"/>
      <c r="J533" s="128"/>
      <c r="K533" s="120"/>
      <c r="L533" s="120"/>
      <c r="M533" s="120"/>
      <c r="N533" s="120"/>
      <c r="O533" s="120"/>
      <c r="P533" s="120"/>
      <c r="Q533" s="120"/>
      <c r="R533" s="120"/>
      <c r="S533" s="120"/>
      <c r="T533" s="120"/>
      <c r="U533" s="120"/>
      <c r="V533" s="120"/>
      <c r="W533" s="120"/>
      <c r="X533" s="120"/>
      <c r="Y533" s="120"/>
      <c r="Z533" s="120"/>
    </row>
    <row r="534" spans="1:26" ht="11.25" customHeight="1" x14ac:dyDescent="0.25">
      <c r="A534" s="120"/>
      <c r="B534" s="120"/>
      <c r="C534" s="120"/>
      <c r="D534" s="120"/>
      <c r="E534" s="120"/>
      <c r="F534" s="120"/>
      <c r="G534" s="120"/>
      <c r="H534" s="120"/>
      <c r="I534" s="120"/>
      <c r="J534" s="128"/>
      <c r="K534" s="120"/>
      <c r="L534" s="120"/>
      <c r="M534" s="120"/>
      <c r="N534" s="120"/>
      <c r="O534" s="120"/>
      <c r="P534" s="120"/>
      <c r="Q534" s="120"/>
      <c r="R534" s="120"/>
      <c r="S534" s="120"/>
      <c r="T534" s="120"/>
      <c r="U534" s="120"/>
      <c r="V534" s="120"/>
      <c r="W534" s="120"/>
      <c r="X534" s="120"/>
      <c r="Y534" s="120"/>
      <c r="Z534" s="120"/>
    </row>
    <row r="535" spans="1:26" ht="11.25" customHeight="1" x14ac:dyDescent="0.25">
      <c r="A535" s="120"/>
      <c r="B535" s="120"/>
      <c r="C535" s="120"/>
      <c r="D535" s="120"/>
      <c r="E535" s="120"/>
      <c r="F535" s="120"/>
      <c r="G535" s="120"/>
      <c r="H535" s="120"/>
      <c r="I535" s="120"/>
      <c r="J535" s="128"/>
      <c r="K535" s="120"/>
      <c r="L535" s="120"/>
      <c r="M535" s="120"/>
      <c r="N535" s="120"/>
      <c r="O535" s="120"/>
      <c r="P535" s="120"/>
      <c r="Q535" s="120"/>
      <c r="R535" s="120"/>
      <c r="S535" s="120"/>
      <c r="T535" s="120"/>
      <c r="U535" s="120"/>
      <c r="V535" s="120"/>
      <c r="W535" s="120"/>
      <c r="X535" s="120"/>
      <c r="Y535" s="120"/>
      <c r="Z535" s="120"/>
    </row>
    <row r="536" spans="1:26" ht="11.25" customHeight="1" x14ac:dyDescent="0.25">
      <c r="A536" s="120"/>
      <c r="B536" s="120"/>
      <c r="C536" s="120"/>
      <c r="D536" s="120"/>
      <c r="E536" s="120"/>
      <c r="F536" s="120"/>
      <c r="G536" s="120"/>
      <c r="H536" s="120"/>
      <c r="I536" s="120"/>
      <c r="J536" s="128"/>
      <c r="K536" s="120"/>
      <c r="L536" s="120"/>
      <c r="M536" s="120"/>
      <c r="N536" s="120"/>
      <c r="O536" s="120"/>
      <c r="P536" s="120"/>
      <c r="Q536" s="120"/>
      <c r="R536" s="120"/>
      <c r="S536" s="120"/>
      <c r="T536" s="120"/>
      <c r="U536" s="120"/>
      <c r="V536" s="120"/>
      <c r="W536" s="120"/>
      <c r="X536" s="120"/>
      <c r="Y536" s="120"/>
      <c r="Z536" s="120"/>
    </row>
    <row r="537" spans="1:26" ht="11.25" customHeight="1" x14ac:dyDescent="0.25">
      <c r="A537" s="120"/>
      <c r="B537" s="120"/>
      <c r="C537" s="120"/>
      <c r="D537" s="120"/>
      <c r="E537" s="120"/>
      <c r="F537" s="120"/>
      <c r="G537" s="120"/>
      <c r="H537" s="120"/>
      <c r="I537" s="120"/>
      <c r="J537" s="128"/>
      <c r="K537" s="120"/>
      <c r="L537" s="120"/>
      <c r="M537" s="120"/>
      <c r="N537" s="120"/>
      <c r="O537" s="120"/>
      <c r="P537" s="120"/>
      <c r="Q537" s="120"/>
      <c r="R537" s="120"/>
      <c r="S537" s="120"/>
      <c r="T537" s="120"/>
      <c r="U537" s="120"/>
      <c r="V537" s="120"/>
      <c r="W537" s="120"/>
      <c r="X537" s="120"/>
      <c r="Y537" s="120"/>
      <c r="Z537" s="120"/>
    </row>
    <row r="538" spans="1:26" ht="11.25" customHeight="1" x14ac:dyDescent="0.25">
      <c r="A538" s="120"/>
      <c r="B538" s="120"/>
      <c r="C538" s="120"/>
      <c r="D538" s="120"/>
      <c r="E538" s="120"/>
      <c r="F538" s="120"/>
      <c r="G538" s="120"/>
      <c r="H538" s="120"/>
      <c r="I538" s="120"/>
      <c r="J538" s="128"/>
      <c r="K538" s="120"/>
      <c r="L538" s="120"/>
      <c r="M538" s="120"/>
      <c r="N538" s="120"/>
      <c r="O538" s="120"/>
      <c r="P538" s="120"/>
      <c r="Q538" s="120"/>
      <c r="R538" s="120"/>
      <c r="S538" s="120"/>
      <c r="T538" s="120"/>
      <c r="U538" s="120"/>
      <c r="V538" s="120"/>
      <c r="W538" s="120"/>
      <c r="X538" s="120"/>
      <c r="Y538" s="120"/>
      <c r="Z538" s="120"/>
    </row>
    <row r="539" spans="1:26" ht="11.25" customHeight="1" x14ac:dyDescent="0.25">
      <c r="A539" s="120"/>
      <c r="B539" s="120"/>
      <c r="C539" s="120"/>
      <c r="D539" s="120"/>
      <c r="E539" s="120"/>
      <c r="F539" s="120"/>
      <c r="G539" s="120"/>
      <c r="H539" s="120"/>
      <c r="I539" s="120"/>
      <c r="J539" s="128"/>
      <c r="K539" s="120"/>
      <c r="L539" s="120"/>
      <c r="M539" s="120"/>
      <c r="N539" s="120"/>
      <c r="O539" s="120"/>
      <c r="P539" s="120"/>
      <c r="Q539" s="120"/>
      <c r="R539" s="120"/>
      <c r="S539" s="120"/>
      <c r="T539" s="120"/>
      <c r="U539" s="120"/>
      <c r="V539" s="120"/>
      <c r="W539" s="120"/>
      <c r="X539" s="120"/>
      <c r="Y539" s="120"/>
      <c r="Z539" s="120"/>
    </row>
    <row r="540" spans="1:26" ht="11.25" customHeight="1" x14ac:dyDescent="0.25">
      <c r="A540" s="120"/>
      <c r="B540" s="120"/>
      <c r="C540" s="120"/>
      <c r="D540" s="120"/>
      <c r="E540" s="120"/>
      <c r="F540" s="120"/>
      <c r="G540" s="120"/>
      <c r="H540" s="120"/>
      <c r="I540" s="120"/>
      <c r="J540" s="128"/>
      <c r="K540" s="120"/>
      <c r="L540" s="120"/>
      <c r="M540" s="120"/>
      <c r="N540" s="120"/>
      <c r="O540" s="120"/>
      <c r="P540" s="120"/>
      <c r="Q540" s="120"/>
      <c r="R540" s="120"/>
      <c r="S540" s="120"/>
      <c r="T540" s="120"/>
      <c r="U540" s="120"/>
      <c r="V540" s="120"/>
      <c r="W540" s="120"/>
      <c r="X540" s="120"/>
      <c r="Y540" s="120"/>
      <c r="Z540" s="120"/>
    </row>
    <row r="541" spans="1:26" ht="11.25" customHeight="1" x14ac:dyDescent="0.25">
      <c r="A541" s="120"/>
      <c r="B541" s="120"/>
      <c r="C541" s="120"/>
      <c r="D541" s="120"/>
      <c r="E541" s="120"/>
      <c r="F541" s="120"/>
      <c r="G541" s="120"/>
      <c r="H541" s="120"/>
      <c r="I541" s="120"/>
      <c r="J541" s="128"/>
      <c r="K541" s="120"/>
      <c r="L541" s="120"/>
      <c r="M541" s="120"/>
      <c r="N541" s="120"/>
      <c r="O541" s="120"/>
      <c r="P541" s="120"/>
      <c r="Q541" s="120"/>
      <c r="R541" s="120"/>
      <c r="S541" s="120"/>
      <c r="T541" s="120"/>
      <c r="U541" s="120"/>
      <c r="V541" s="120"/>
      <c r="W541" s="120"/>
      <c r="X541" s="120"/>
      <c r="Y541" s="120"/>
      <c r="Z541" s="120"/>
    </row>
    <row r="542" spans="1:26" ht="11.25" customHeight="1" x14ac:dyDescent="0.25">
      <c r="A542" s="120"/>
      <c r="B542" s="120"/>
      <c r="C542" s="120"/>
      <c r="D542" s="120"/>
      <c r="E542" s="120"/>
      <c r="F542" s="120"/>
      <c r="G542" s="120"/>
      <c r="H542" s="120"/>
      <c r="I542" s="120"/>
      <c r="J542" s="128"/>
      <c r="K542" s="120"/>
      <c r="L542" s="120"/>
      <c r="M542" s="120"/>
      <c r="N542" s="120"/>
      <c r="O542" s="120"/>
      <c r="P542" s="120"/>
      <c r="Q542" s="120"/>
      <c r="R542" s="120"/>
      <c r="S542" s="120"/>
      <c r="T542" s="120"/>
      <c r="U542" s="120"/>
      <c r="V542" s="120"/>
      <c r="W542" s="120"/>
      <c r="X542" s="120"/>
      <c r="Y542" s="120"/>
      <c r="Z542" s="120"/>
    </row>
    <row r="543" spans="1:26" ht="11.25" customHeight="1" x14ac:dyDescent="0.25">
      <c r="A543" s="120"/>
      <c r="B543" s="120"/>
      <c r="C543" s="120"/>
      <c r="D543" s="120"/>
      <c r="E543" s="120"/>
      <c r="F543" s="120"/>
      <c r="G543" s="120"/>
      <c r="H543" s="120"/>
      <c r="I543" s="120"/>
      <c r="J543" s="128"/>
      <c r="K543" s="120"/>
      <c r="L543" s="120"/>
      <c r="M543" s="120"/>
      <c r="N543" s="120"/>
      <c r="O543" s="120"/>
      <c r="P543" s="120"/>
      <c r="Q543" s="120"/>
      <c r="R543" s="120"/>
      <c r="S543" s="120"/>
      <c r="T543" s="120"/>
      <c r="U543" s="120"/>
      <c r="V543" s="120"/>
      <c r="W543" s="120"/>
      <c r="X543" s="120"/>
      <c r="Y543" s="120"/>
      <c r="Z543" s="120"/>
    </row>
    <row r="544" spans="1:26" ht="11.25" customHeight="1" x14ac:dyDescent="0.25">
      <c r="A544" s="120"/>
      <c r="B544" s="120"/>
      <c r="C544" s="120"/>
      <c r="D544" s="120"/>
      <c r="E544" s="120"/>
      <c r="F544" s="120"/>
      <c r="G544" s="120"/>
      <c r="H544" s="120"/>
      <c r="I544" s="120"/>
      <c r="J544" s="128"/>
      <c r="K544" s="120"/>
      <c r="L544" s="120"/>
      <c r="M544" s="120"/>
      <c r="N544" s="120"/>
      <c r="O544" s="120"/>
      <c r="P544" s="120"/>
      <c r="Q544" s="120"/>
      <c r="R544" s="120"/>
      <c r="S544" s="120"/>
      <c r="T544" s="120"/>
      <c r="U544" s="120"/>
      <c r="V544" s="120"/>
      <c r="W544" s="120"/>
      <c r="X544" s="120"/>
      <c r="Y544" s="120"/>
      <c r="Z544" s="120"/>
    </row>
    <row r="545" spans="1:26" ht="11.25" customHeight="1" x14ac:dyDescent="0.25">
      <c r="A545" s="120"/>
      <c r="B545" s="120"/>
      <c r="C545" s="120"/>
      <c r="D545" s="120"/>
      <c r="E545" s="120"/>
      <c r="F545" s="120"/>
      <c r="G545" s="120"/>
      <c r="H545" s="120"/>
      <c r="I545" s="120"/>
      <c r="J545" s="128"/>
      <c r="K545" s="120"/>
      <c r="L545" s="120"/>
      <c r="M545" s="120"/>
      <c r="N545" s="120"/>
      <c r="O545" s="120"/>
      <c r="P545" s="120"/>
      <c r="Q545" s="120"/>
      <c r="R545" s="120"/>
      <c r="S545" s="120"/>
      <c r="T545" s="120"/>
      <c r="U545" s="120"/>
      <c r="V545" s="120"/>
      <c r="W545" s="120"/>
      <c r="X545" s="120"/>
      <c r="Y545" s="120"/>
      <c r="Z545" s="120"/>
    </row>
    <row r="546" spans="1:26" ht="11.25" customHeight="1" x14ac:dyDescent="0.25">
      <c r="A546" s="120"/>
      <c r="B546" s="120"/>
      <c r="C546" s="120"/>
      <c r="D546" s="120"/>
      <c r="E546" s="120"/>
      <c r="F546" s="120"/>
      <c r="G546" s="120"/>
      <c r="H546" s="120"/>
      <c r="I546" s="120"/>
      <c r="J546" s="128"/>
      <c r="K546" s="120"/>
      <c r="L546" s="120"/>
      <c r="M546" s="120"/>
      <c r="N546" s="120"/>
      <c r="O546" s="120"/>
      <c r="P546" s="120"/>
      <c r="Q546" s="120"/>
      <c r="R546" s="120"/>
      <c r="S546" s="120"/>
      <c r="T546" s="120"/>
      <c r="U546" s="120"/>
      <c r="V546" s="120"/>
      <c r="W546" s="120"/>
      <c r="X546" s="120"/>
      <c r="Y546" s="120"/>
      <c r="Z546" s="120"/>
    </row>
    <row r="547" spans="1:26" ht="11.25" customHeight="1" x14ac:dyDescent="0.25">
      <c r="A547" s="120"/>
      <c r="B547" s="120"/>
      <c r="C547" s="120"/>
      <c r="D547" s="120"/>
      <c r="E547" s="120"/>
      <c r="F547" s="120"/>
      <c r="G547" s="120"/>
      <c r="H547" s="120"/>
      <c r="I547" s="120"/>
      <c r="J547" s="128"/>
      <c r="K547" s="120"/>
      <c r="L547" s="120"/>
      <c r="M547" s="120"/>
      <c r="N547" s="120"/>
      <c r="O547" s="120"/>
      <c r="P547" s="120"/>
      <c r="Q547" s="120"/>
      <c r="R547" s="120"/>
      <c r="S547" s="120"/>
      <c r="T547" s="120"/>
      <c r="U547" s="120"/>
      <c r="V547" s="120"/>
      <c r="W547" s="120"/>
      <c r="X547" s="120"/>
      <c r="Y547" s="120"/>
      <c r="Z547" s="120"/>
    </row>
    <row r="548" spans="1:26" ht="11.25" customHeight="1" x14ac:dyDescent="0.25">
      <c r="A548" s="120"/>
      <c r="B548" s="120"/>
      <c r="C548" s="120"/>
      <c r="D548" s="120"/>
      <c r="E548" s="120"/>
      <c r="F548" s="120"/>
      <c r="G548" s="120"/>
      <c r="H548" s="120"/>
      <c r="I548" s="120"/>
      <c r="J548" s="128"/>
      <c r="K548" s="120"/>
      <c r="L548" s="120"/>
      <c r="M548" s="120"/>
      <c r="N548" s="120"/>
      <c r="O548" s="120"/>
      <c r="P548" s="120"/>
      <c r="Q548" s="120"/>
      <c r="R548" s="120"/>
      <c r="S548" s="120"/>
      <c r="T548" s="120"/>
      <c r="U548" s="120"/>
      <c r="V548" s="120"/>
      <c r="W548" s="120"/>
      <c r="X548" s="120"/>
      <c r="Y548" s="120"/>
      <c r="Z548" s="120"/>
    </row>
    <row r="549" spans="1:26" ht="11.25" customHeight="1" x14ac:dyDescent="0.25">
      <c r="A549" s="120"/>
      <c r="B549" s="120"/>
      <c r="C549" s="120"/>
      <c r="D549" s="120"/>
      <c r="E549" s="120"/>
      <c r="F549" s="120"/>
      <c r="G549" s="120"/>
      <c r="H549" s="120"/>
      <c r="I549" s="120"/>
      <c r="J549" s="128"/>
      <c r="K549" s="120"/>
      <c r="L549" s="120"/>
      <c r="M549" s="120"/>
      <c r="N549" s="120"/>
      <c r="O549" s="120"/>
      <c r="P549" s="120"/>
      <c r="Q549" s="120"/>
      <c r="R549" s="120"/>
      <c r="S549" s="120"/>
      <c r="T549" s="120"/>
      <c r="U549" s="120"/>
      <c r="V549" s="120"/>
      <c r="W549" s="120"/>
      <c r="X549" s="120"/>
      <c r="Y549" s="120"/>
      <c r="Z549" s="120"/>
    </row>
    <row r="550" spans="1:26" ht="11.25" customHeight="1" x14ac:dyDescent="0.25">
      <c r="A550" s="120"/>
      <c r="B550" s="120"/>
      <c r="C550" s="120"/>
      <c r="D550" s="120"/>
      <c r="E550" s="120"/>
      <c r="F550" s="120"/>
      <c r="G550" s="120"/>
      <c r="H550" s="120"/>
      <c r="I550" s="120"/>
      <c r="J550" s="128"/>
      <c r="K550" s="120"/>
      <c r="L550" s="120"/>
      <c r="M550" s="120"/>
      <c r="N550" s="120"/>
      <c r="O550" s="120"/>
      <c r="P550" s="120"/>
      <c r="Q550" s="120"/>
      <c r="R550" s="120"/>
      <c r="S550" s="120"/>
      <c r="T550" s="120"/>
      <c r="U550" s="120"/>
      <c r="V550" s="120"/>
      <c r="W550" s="120"/>
      <c r="X550" s="120"/>
      <c r="Y550" s="120"/>
      <c r="Z550" s="120"/>
    </row>
    <row r="551" spans="1:26" ht="11.25" customHeight="1" x14ac:dyDescent="0.25">
      <c r="A551" s="120"/>
      <c r="B551" s="120"/>
      <c r="C551" s="120"/>
      <c r="D551" s="120"/>
      <c r="E551" s="120"/>
      <c r="F551" s="120"/>
      <c r="G551" s="120"/>
      <c r="H551" s="120"/>
      <c r="I551" s="120"/>
      <c r="J551" s="128"/>
      <c r="K551" s="120"/>
      <c r="L551" s="120"/>
      <c r="M551" s="120"/>
      <c r="N551" s="120"/>
      <c r="O551" s="120"/>
      <c r="P551" s="120"/>
      <c r="Q551" s="120"/>
      <c r="R551" s="120"/>
      <c r="S551" s="120"/>
      <c r="T551" s="120"/>
      <c r="U551" s="120"/>
      <c r="V551" s="120"/>
      <c r="W551" s="120"/>
      <c r="X551" s="120"/>
      <c r="Y551" s="120"/>
      <c r="Z551" s="120"/>
    </row>
    <row r="552" spans="1:26" ht="11.25" customHeight="1" x14ac:dyDescent="0.25">
      <c r="A552" s="120"/>
      <c r="B552" s="120"/>
      <c r="C552" s="120"/>
      <c r="D552" s="120"/>
      <c r="E552" s="120"/>
      <c r="F552" s="120"/>
      <c r="G552" s="120"/>
      <c r="H552" s="120"/>
      <c r="I552" s="120"/>
      <c r="J552" s="128"/>
      <c r="K552" s="120"/>
      <c r="L552" s="120"/>
      <c r="M552" s="120"/>
      <c r="N552" s="120"/>
      <c r="O552" s="120"/>
      <c r="P552" s="120"/>
      <c r="Q552" s="120"/>
      <c r="R552" s="120"/>
      <c r="S552" s="120"/>
      <c r="T552" s="120"/>
      <c r="U552" s="120"/>
      <c r="V552" s="120"/>
      <c r="W552" s="120"/>
      <c r="X552" s="120"/>
      <c r="Y552" s="120"/>
      <c r="Z552" s="120"/>
    </row>
    <row r="553" spans="1:26" ht="11.25" customHeight="1" x14ac:dyDescent="0.25">
      <c r="A553" s="120"/>
      <c r="B553" s="120"/>
      <c r="C553" s="120"/>
      <c r="D553" s="120"/>
      <c r="E553" s="120"/>
      <c r="F553" s="120"/>
      <c r="G553" s="120"/>
      <c r="H553" s="120"/>
      <c r="I553" s="120"/>
      <c r="J553" s="128"/>
      <c r="K553" s="120"/>
      <c r="L553" s="120"/>
      <c r="M553" s="120"/>
      <c r="N553" s="120"/>
      <c r="O553" s="120"/>
      <c r="P553" s="120"/>
      <c r="Q553" s="120"/>
      <c r="R553" s="120"/>
      <c r="S553" s="120"/>
      <c r="T553" s="120"/>
      <c r="U553" s="120"/>
      <c r="V553" s="120"/>
      <c r="W553" s="120"/>
      <c r="X553" s="120"/>
      <c r="Y553" s="120"/>
      <c r="Z553" s="120"/>
    </row>
    <row r="554" spans="1:26" ht="11.25" customHeight="1" x14ac:dyDescent="0.25">
      <c r="A554" s="120"/>
      <c r="B554" s="120"/>
      <c r="C554" s="120"/>
      <c r="D554" s="120"/>
      <c r="E554" s="120"/>
      <c r="F554" s="120"/>
      <c r="G554" s="120"/>
      <c r="H554" s="120"/>
      <c r="I554" s="120"/>
      <c r="J554" s="128"/>
      <c r="K554" s="120"/>
      <c r="L554" s="120"/>
      <c r="M554" s="120"/>
      <c r="N554" s="120"/>
      <c r="O554" s="120"/>
      <c r="P554" s="120"/>
      <c r="Q554" s="120"/>
      <c r="R554" s="120"/>
      <c r="S554" s="120"/>
      <c r="T554" s="120"/>
      <c r="U554" s="120"/>
      <c r="V554" s="120"/>
      <c r="W554" s="120"/>
      <c r="X554" s="120"/>
      <c r="Y554" s="120"/>
      <c r="Z554" s="120"/>
    </row>
    <row r="555" spans="1:26" ht="11.25" customHeight="1" x14ac:dyDescent="0.25">
      <c r="A555" s="120"/>
      <c r="B555" s="120"/>
      <c r="C555" s="120"/>
      <c r="D555" s="120"/>
      <c r="E555" s="120"/>
      <c r="F555" s="120"/>
      <c r="G555" s="120"/>
      <c r="H555" s="120"/>
      <c r="I555" s="120"/>
      <c r="J555" s="128"/>
      <c r="K555" s="120"/>
      <c r="L555" s="120"/>
      <c r="M555" s="120"/>
      <c r="N555" s="120"/>
      <c r="O555" s="120"/>
      <c r="P555" s="120"/>
      <c r="Q555" s="120"/>
      <c r="R555" s="120"/>
      <c r="S555" s="120"/>
      <c r="T555" s="120"/>
      <c r="U555" s="120"/>
      <c r="V555" s="120"/>
      <c r="W555" s="120"/>
      <c r="X555" s="120"/>
      <c r="Y555" s="120"/>
      <c r="Z555" s="120"/>
    </row>
    <row r="556" spans="1:26" ht="11.25" customHeight="1" x14ac:dyDescent="0.25">
      <c r="A556" s="120"/>
      <c r="B556" s="120"/>
      <c r="C556" s="120"/>
      <c r="D556" s="120"/>
      <c r="E556" s="120"/>
      <c r="F556" s="120"/>
      <c r="G556" s="120"/>
      <c r="H556" s="120"/>
      <c r="I556" s="120"/>
      <c r="J556" s="128"/>
      <c r="K556" s="120"/>
      <c r="L556" s="120"/>
      <c r="M556" s="120"/>
      <c r="N556" s="120"/>
      <c r="O556" s="120"/>
      <c r="P556" s="120"/>
      <c r="Q556" s="120"/>
      <c r="R556" s="120"/>
      <c r="S556" s="120"/>
      <c r="T556" s="120"/>
      <c r="U556" s="120"/>
      <c r="V556" s="120"/>
      <c r="W556" s="120"/>
      <c r="X556" s="120"/>
      <c r="Y556" s="120"/>
      <c r="Z556" s="120"/>
    </row>
    <row r="557" spans="1:26" ht="11.25" customHeight="1" x14ac:dyDescent="0.25">
      <c r="A557" s="120"/>
      <c r="B557" s="120"/>
      <c r="C557" s="120"/>
      <c r="D557" s="120"/>
      <c r="E557" s="120"/>
      <c r="F557" s="120"/>
      <c r="G557" s="120"/>
      <c r="H557" s="120"/>
      <c r="I557" s="120"/>
      <c r="J557" s="128"/>
      <c r="K557" s="120"/>
      <c r="L557" s="120"/>
      <c r="M557" s="120"/>
      <c r="N557" s="120"/>
      <c r="O557" s="120"/>
      <c r="P557" s="120"/>
      <c r="Q557" s="120"/>
      <c r="R557" s="120"/>
      <c r="S557" s="120"/>
      <c r="T557" s="120"/>
      <c r="U557" s="120"/>
      <c r="V557" s="120"/>
      <c r="W557" s="120"/>
      <c r="X557" s="120"/>
      <c r="Y557" s="120"/>
      <c r="Z557" s="120"/>
    </row>
    <row r="558" spans="1:26" ht="11.25" customHeight="1" x14ac:dyDescent="0.25">
      <c r="A558" s="120"/>
      <c r="B558" s="120"/>
      <c r="C558" s="120"/>
      <c r="D558" s="120"/>
      <c r="E558" s="120"/>
      <c r="F558" s="120"/>
      <c r="G558" s="120"/>
      <c r="H558" s="120"/>
      <c r="I558" s="120"/>
      <c r="J558" s="128"/>
      <c r="K558" s="120"/>
      <c r="L558" s="120"/>
      <c r="M558" s="120"/>
      <c r="N558" s="120"/>
      <c r="O558" s="120"/>
      <c r="P558" s="120"/>
      <c r="Q558" s="120"/>
      <c r="R558" s="120"/>
      <c r="S558" s="120"/>
      <c r="T558" s="120"/>
      <c r="U558" s="120"/>
      <c r="V558" s="120"/>
      <c r="W558" s="120"/>
      <c r="X558" s="120"/>
      <c r="Y558" s="120"/>
      <c r="Z558" s="120"/>
    </row>
    <row r="559" spans="1:26" ht="11.25" customHeight="1" x14ac:dyDescent="0.25">
      <c r="A559" s="120"/>
      <c r="B559" s="120"/>
      <c r="C559" s="120"/>
      <c r="D559" s="120"/>
      <c r="E559" s="120"/>
      <c r="F559" s="120"/>
      <c r="G559" s="120"/>
      <c r="H559" s="120"/>
      <c r="I559" s="120"/>
      <c r="J559" s="128"/>
      <c r="K559" s="120"/>
      <c r="L559" s="120"/>
      <c r="M559" s="120"/>
      <c r="N559" s="120"/>
      <c r="O559" s="120"/>
      <c r="P559" s="120"/>
      <c r="Q559" s="120"/>
      <c r="R559" s="120"/>
      <c r="S559" s="120"/>
      <c r="T559" s="120"/>
      <c r="U559" s="120"/>
      <c r="V559" s="120"/>
      <c r="W559" s="120"/>
      <c r="X559" s="120"/>
      <c r="Y559" s="120"/>
      <c r="Z559" s="120"/>
    </row>
    <row r="560" spans="1:26" ht="11.25" customHeight="1" x14ac:dyDescent="0.25">
      <c r="A560" s="120"/>
      <c r="B560" s="120"/>
      <c r="C560" s="120"/>
      <c r="D560" s="120"/>
      <c r="E560" s="120"/>
      <c r="F560" s="120"/>
      <c r="G560" s="120"/>
      <c r="H560" s="120"/>
      <c r="I560" s="120"/>
      <c r="J560" s="128"/>
      <c r="K560" s="120"/>
      <c r="L560" s="120"/>
      <c r="M560" s="120"/>
      <c r="N560" s="120"/>
      <c r="O560" s="120"/>
      <c r="P560" s="120"/>
      <c r="Q560" s="120"/>
      <c r="R560" s="120"/>
      <c r="S560" s="120"/>
      <c r="T560" s="120"/>
      <c r="U560" s="120"/>
      <c r="V560" s="120"/>
      <c r="W560" s="120"/>
      <c r="X560" s="120"/>
      <c r="Y560" s="120"/>
      <c r="Z560" s="120"/>
    </row>
    <row r="561" spans="1:26" ht="11.25" customHeight="1" x14ac:dyDescent="0.25">
      <c r="A561" s="120"/>
      <c r="B561" s="120"/>
      <c r="C561" s="120"/>
      <c r="D561" s="120"/>
      <c r="E561" s="120"/>
      <c r="F561" s="120"/>
      <c r="G561" s="120"/>
      <c r="H561" s="120"/>
      <c r="I561" s="120"/>
      <c r="J561" s="128"/>
      <c r="K561" s="120"/>
      <c r="L561" s="120"/>
      <c r="M561" s="120"/>
      <c r="N561" s="120"/>
      <c r="O561" s="120"/>
      <c r="P561" s="120"/>
      <c r="Q561" s="120"/>
      <c r="R561" s="120"/>
      <c r="S561" s="120"/>
      <c r="T561" s="120"/>
      <c r="U561" s="120"/>
      <c r="V561" s="120"/>
      <c r="W561" s="120"/>
      <c r="X561" s="120"/>
      <c r="Y561" s="120"/>
      <c r="Z561" s="120"/>
    </row>
    <row r="562" spans="1:26" ht="11.25" customHeight="1" x14ac:dyDescent="0.25">
      <c r="A562" s="120"/>
      <c r="B562" s="120"/>
      <c r="C562" s="120"/>
      <c r="D562" s="120"/>
      <c r="E562" s="120"/>
      <c r="F562" s="120"/>
      <c r="G562" s="120"/>
      <c r="H562" s="120"/>
      <c r="I562" s="120"/>
      <c r="J562" s="128"/>
      <c r="K562" s="120"/>
      <c r="L562" s="120"/>
      <c r="M562" s="120"/>
      <c r="N562" s="120"/>
      <c r="O562" s="120"/>
      <c r="P562" s="120"/>
      <c r="Q562" s="120"/>
      <c r="R562" s="120"/>
      <c r="S562" s="120"/>
      <c r="T562" s="120"/>
      <c r="U562" s="120"/>
      <c r="V562" s="120"/>
      <c r="W562" s="120"/>
      <c r="X562" s="120"/>
      <c r="Y562" s="120"/>
      <c r="Z562" s="120"/>
    </row>
    <row r="563" spans="1:26" ht="11.25" customHeight="1" x14ac:dyDescent="0.25">
      <c r="A563" s="120"/>
      <c r="B563" s="120"/>
      <c r="C563" s="120"/>
      <c r="D563" s="120"/>
      <c r="E563" s="120"/>
      <c r="F563" s="120"/>
      <c r="G563" s="120"/>
      <c r="H563" s="120"/>
      <c r="I563" s="120"/>
      <c r="J563" s="128"/>
      <c r="K563" s="120"/>
      <c r="L563" s="120"/>
      <c r="M563" s="120"/>
      <c r="N563" s="120"/>
      <c r="O563" s="120"/>
      <c r="P563" s="120"/>
      <c r="Q563" s="120"/>
      <c r="R563" s="120"/>
      <c r="S563" s="120"/>
      <c r="T563" s="120"/>
      <c r="U563" s="120"/>
      <c r="V563" s="120"/>
      <c r="W563" s="120"/>
      <c r="X563" s="120"/>
      <c r="Y563" s="120"/>
      <c r="Z563" s="120"/>
    </row>
    <row r="564" spans="1:26" ht="11.25" customHeight="1" x14ac:dyDescent="0.25">
      <c r="A564" s="120"/>
      <c r="B564" s="120"/>
      <c r="C564" s="120"/>
      <c r="D564" s="120"/>
      <c r="E564" s="120"/>
      <c r="F564" s="120"/>
      <c r="G564" s="120"/>
      <c r="H564" s="120"/>
      <c r="I564" s="120"/>
      <c r="J564" s="128"/>
      <c r="K564" s="120"/>
      <c r="L564" s="120"/>
      <c r="M564" s="120"/>
      <c r="N564" s="120"/>
      <c r="O564" s="120"/>
      <c r="P564" s="120"/>
      <c r="Q564" s="120"/>
      <c r="R564" s="120"/>
      <c r="S564" s="120"/>
      <c r="T564" s="120"/>
      <c r="U564" s="120"/>
      <c r="V564" s="120"/>
      <c r="W564" s="120"/>
      <c r="X564" s="120"/>
      <c r="Y564" s="120"/>
      <c r="Z564" s="120"/>
    </row>
    <row r="565" spans="1:26" ht="11.25" customHeight="1" x14ac:dyDescent="0.25">
      <c r="A565" s="120"/>
      <c r="B565" s="120"/>
      <c r="C565" s="120"/>
      <c r="D565" s="120"/>
      <c r="E565" s="120"/>
      <c r="F565" s="120"/>
      <c r="G565" s="120"/>
      <c r="H565" s="120"/>
      <c r="I565" s="120"/>
      <c r="J565" s="128"/>
      <c r="K565" s="120"/>
      <c r="L565" s="120"/>
      <c r="M565" s="120"/>
      <c r="N565" s="120"/>
      <c r="O565" s="120"/>
      <c r="P565" s="120"/>
      <c r="Q565" s="120"/>
      <c r="R565" s="120"/>
      <c r="S565" s="120"/>
      <c r="T565" s="120"/>
      <c r="U565" s="120"/>
      <c r="V565" s="120"/>
      <c r="W565" s="120"/>
      <c r="X565" s="120"/>
      <c r="Y565" s="120"/>
      <c r="Z565" s="120"/>
    </row>
    <row r="566" spans="1:26" ht="11.25" customHeight="1" x14ac:dyDescent="0.25">
      <c r="A566" s="120"/>
      <c r="B566" s="120"/>
      <c r="C566" s="120"/>
      <c r="D566" s="120"/>
      <c r="E566" s="120"/>
      <c r="F566" s="120"/>
      <c r="G566" s="120"/>
      <c r="H566" s="120"/>
      <c r="I566" s="120"/>
      <c r="J566" s="128"/>
      <c r="K566" s="120"/>
      <c r="L566" s="120"/>
      <c r="M566" s="120"/>
      <c r="N566" s="120"/>
      <c r="O566" s="120"/>
      <c r="P566" s="120"/>
      <c r="Q566" s="120"/>
      <c r="R566" s="120"/>
      <c r="S566" s="120"/>
      <c r="T566" s="120"/>
      <c r="U566" s="120"/>
      <c r="V566" s="120"/>
      <c r="W566" s="120"/>
      <c r="X566" s="120"/>
      <c r="Y566" s="120"/>
      <c r="Z566" s="120"/>
    </row>
    <row r="567" spans="1:26" ht="11.25" customHeight="1" x14ac:dyDescent="0.25">
      <c r="A567" s="120"/>
      <c r="B567" s="120"/>
      <c r="C567" s="120"/>
      <c r="D567" s="120"/>
      <c r="E567" s="120"/>
      <c r="F567" s="120"/>
      <c r="G567" s="120"/>
      <c r="H567" s="120"/>
      <c r="I567" s="120"/>
      <c r="J567" s="128"/>
      <c r="K567" s="120"/>
      <c r="L567" s="120"/>
      <c r="M567" s="120"/>
      <c r="N567" s="120"/>
      <c r="O567" s="120"/>
      <c r="P567" s="120"/>
      <c r="Q567" s="120"/>
      <c r="R567" s="120"/>
      <c r="S567" s="120"/>
      <c r="T567" s="120"/>
      <c r="U567" s="120"/>
      <c r="V567" s="120"/>
      <c r="W567" s="120"/>
      <c r="X567" s="120"/>
      <c r="Y567" s="120"/>
      <c r="Z567" s="120"/>
    </row>
    <row r="568" spans="1:26" ht="11.25" customHeight="1" x14ac:dyDescent="0.25">
      <c r="A568" s="120"/>
      <c r="B568" s="120"/>
      <c r="C568" s="120"/>
      <c r="D568" s="120"/>
      <c r="E568" s="120"/>
      <c r="F568" s="120"/>
      <c r="G568" s="120"/>
      <c r="H568" s="120"/>
      <c r="I568" s="120"/>
      <c r="J568" s="128"/>
      <c r="K568" s="120"/>
      <c r="L568" s="120"/>
      <c r="M568" s="120"/>
      <c r="N568" s="120"/>
      <c r="O568" s="120"/>
      <c r="P568" s="120"/>
      <c r="Q568" s="120"/>
      <c r="R568" s="120"/>
      <c r="S568" s="120"/>
      <c r="T568" s="120"/>
      <c r="U568" s="120"/>
      <c r="V568" s="120"/>
      <c r="W568" s="120"/>
      <c r="X568" s="120"/>
      <c r="Y568" s="120"/>
      <c r="Z568" s="120"/>
    </row>
    <row r="569" spans="1:26" ht="11.25" customHeight="1" x14ac:dyDescent="0.25">
      <c r="A569" s="120"/>
      <c r="B569" s="120"/>
      <c r="C569" s="120"/>
      <c r="D569" s="120"/>
      <c r="E569" s="120"/>
      <c r="F569" s="120"/>
      <c r="G569" s="120"/>
      <c r="H569" s="120"/>
      <c r="I569" s="120"/>
      <c r="J569" s="128"/>
      <c r="K569" s="120"/>
      <c r="L569" s="120"/>
      <c r="M569" s="120"/>
      <c r="N569" s="120"/>
      <c r="O569" s="120"/>
      <c r="P569" s="120"/>
      <c r="Q569" s="120"/>
      <c r="R569" s="120"/>
      <c r="S569" s="120"/>
      <c r="T569" s="120"/>
      <c r="U569" s="120"/>
      <c r="V569" s="120"/>
      <c r="W569" s="120"/>
      <c r="X569" s="120"/>
      <c r="Y569" s="120"/>
      <c r="Z569" s="120"/>
    </row>
    <row r="570" spans="1:26" ht="11.25" customHeight="1" x14ac:dyDescent="0.25">
      <c r="A570" s="120"/>
      <c r="B570" s="120"/>
      <c r="C570" s="120"/>
      <c r="D570" s="120"/>
      <c r="E570" s="120"/>
      <c r="F570" s="120"/>
      <c r="G570" s="120"/>
      <c r="H570" s="120"/>
      <c r="I570" s="120"/>
      <c r="J570" s="128"/>
      <c r="K570" s="120"/>
      <c r="L570" s="120"/>
      <c r="M570" s="120"/>
      <c r="N570" s="120"/>
      <c r="O570" s="120"/>
      <c r="P570" s="120"/>
      <c r="Q570" s="120"/>
      <c r="R570" s="120"/>
      <c r="S570" s="120"/>
      <c r="T570" s="120"/>
      <c r="U570" s="120"/>
      <c r="V570" s="120"/>
      <c r="W570" s="120"/>
      <c r="X570" s="120"/>
      <c r="Y570" s="120"/>
      <c r="Z570" s="120"/>
    </row>
    <row r="571" spans="1:26" ht="11.25" customHeight="1" x14ac:dyDescent="0.25">
      <c r="A571" s="120"/>
      <c r="B571" s="120"/>
      <c r="C571" s="120"/>
      <c r="D571" s="120"/>
      <c r="E571" s="120"/>
      <c r="F571" s="120"/>
      <c r="G571" s="120"/>
      <c r="H571" s="120"/>
      <c r="I571" s="120"/>
      <c r="J571" s="128"/>
      <c r="K571" s="120"/>
      <c r="L571" s="120"/>
      <c r="M571" s="120"/>
      <c r="N571" s="120"/>
      <c r="O571" s="120"/>
      <c r="P571" s="120"/>
      <c r="Q571" s="120"/>
      <c r="R571" s="120"/>
      <c r="S571" s="120"/>
      <c r="T571" s="120"/>
      <c r="U571" s="120"/>
      <c r="V571" s="120"/>
      <c r="W571" s="120"/>
      <c r="X571" s="120"/>
      <c r="Y571" s="120"/>
      <c r="Z571" s="120"/>
    </row>
    <row r="572" spans="1:26" ht="11.25" customHeight="1" x14ac:dyDescent="0.25">
      <c r="A572" s="120"/>
      <c r="B572" s="120"/>
      <c r="C572" s="120"/>
      <c r="D572" s="120"/>
      <c r="E572" s="120"/>
      <c r="F572" s="120"/>
      <c r="G572" s="120"/>
      <c r="H572" s="120"/>
      <c r="I572" s="120"/>
      <c r="J572" s="128"/>
      <c r="K572" s="120"/>
      <c r="L572" s="120"/>
      <c r="M572" s="120"/>
      <c r="N572" s="120"/>
      <c r="O572" s="120"/>
      <c r="P572" s="120"/>
      <c r="Q572" s="120"/>
      <c r="R572" s="120"/>
      <c r="S572" s="120"/>
      <c r="T572" s="120"/>
      <c r="U572" s="120"/>
      <c r="V572" s="120"/>
      <c r="W572" s="120"/>
      <c r="X572" s="120"/>
      <c r="Y572" s="120"/>
      <c r="Z572" s="120"/>
    </row>
    <row r="573" spans="1:26" ht="11.25" customHeight="1" x14ac:dyDescent="0.25">
      <c r="A573" s="120"/>
      <c r="B573" s="120"/>
      <c r="C573" s="120"/>
      <c r="D573" s="120"/>
      <c r="E573" s="120"/>
      <c r="F573" s="120"/>
      <c r="G573" s="120"/>
      <c r="H573" s="120"/>
      <c r="I573" s="120"/>
      <c r="J573" s="128"/>
      <c r="K573" s="120"/>
      <c r="L573" s="120"/>
      <c r="M573" s="120"/>
      <c r="N573" s="120"/>
      <c r="O573" s="120"/>
      <c r="P573" s="120"/>
      <c r="Q573" s="120"/>
      <c r="R573" s="120"/>
      <c r="S573" s="120"/>
      <c r="T573" s="120"/>
      <c r="U573" s="120"/>
      <c r="V573" s="120"/>
      <c r="W573" s="120"/>
      <c r="X573" s="120"/>
      <c r="Y573" s="120"/>
      <c r="Z573" s="120"/>
    </row>
    <row r="574" spans="1:26" ht="11.25" customHeight="1" x14ac:dyDescent="0.25">
      <c r="A574" s="120"/>
      <c r="B574" s="120"/>
      <c r="C574" s="120"/>
      <c r="D574" s="120"/>
      <c r="E574" s="120"/>
      <c r="F574" s="120"/>
      <c r="G574" s="120"/>
      <c r="H574" s="120"/>
      <c r="I574" s="120"/>
      <c r="J574" s="128"/>
      <c r="K574" s="120"/>
      <c r="L574" s="120"/>
      <c r="M574" s="120"/>
      <c r="N574" s="120"/>
      <c r="O574" s="120"/>
      <c r="P574" s="120"/>
      <c r="Q574" s="120"/>
      <c r="R574" s="120"/>
      <c r="S574" s="120"/>
      <c r="T574" s="120"/>
      <c r="U574" s="120"/>
      <c r="V574" s="120"/>
      <c r="W574" s="120"/>
      <c r="X574" s="120"/>
      <c r="Y574" s="120"/>
      <c r="Z574" s="120"/>
    </row>
    <row r="575" spans="1:26" ht="11.25" customHeight="1" x14ac:dyDescent="0.25">
      <c r="A575" s="120"/>
      <c r="B575" s="120"/>
      <c r="C575" s="120"/>
      <c r="D575" s="120"/>
      <c r="E575" s="120"/>
      <c r="F575" s="120"/>
      <c r="G575" s="120"/>
      <c r="H575" s="120"/>
      <c r="I575" s="120"/>
      <c r="J575" s="128"/>
      <c r="K575" s="120"/>
      <c r="L575" s="120"/>
      <c r="M575" s="120"/>
      <c r="N575" s="120"/>
      <c r="O575" s="120"/>
      <c r="P575" s="120"/>
      <c r="Q575" s="120"/>
      <c r="R575" s="120"/>
      <c r="S575" s="120"/>
      <c r="T575" s="120"/>
      <c r="U575" s="120"/>
      <c r="V575" s="120"/>
      <c r="W575" s="120"/>
      <c r="X575" s="120"/>
      <c r="Y575" s="120"/>
      <c r="Z575" s="120"/>
    </row>
    <row r="576" spans="1:26" ht="11.25" customHeight="1" x14ac:dyDescent="0.25">
      <c r="A576" s="120"/>
      <c r="B576" s="120"/>
      <c r="C576" s="120"/>
      <c r="D576" s="120"/>
      <c r="E576" s="120"/>
      <c r="F576" s="120"/>
      <c r="G576" s="120"/>
      <c r="H576" s="120"/>
      <c r="I576" s="120"/>
      <c r="J576" s="128"/>
      <c r="K576" s="120"/>
      <c r="L576" s="120"/>
      <c r="M576" s="120"/>
      <c r="N576" s="120"/>
      <c r="O576" s="120"/>
      <c r="P576" s="120"/>
      <c r="Q576" s="120"/>
      <c r="R576" s="120"/>
      <c r="S576" s="120"/>
      <c r="T576" s="120"/>
      <c r="U576" s="120"/>
      <c r="V576" s="120"/>
      <c r="W576" s="120"/>
      <c r="X576" s="120"/>
      <c r="Y576" s="120"/>
      <c r="Z576" s="120"/>
    </row>
    <row r="577" spans="1:26" ht="11.25" customHeight="1" x14ac:dyDescent="0.25">
      <c r="A577" s="120"/>
      <c r="B577" s="120"/>
      <c r="C577" s="120"/>
      <c r="D577" s="120"/>
      <c r="E577" s="120"/>
      <c r="F577" s="120"/>
      <c r="G577" s="120"/>
      <c r="H577" s="120"/>
      <c r="I577" s="120"/>
      <c r="J577" s="128"/>
      <c r="K577" s="120"/>
      <c r="L577" s="120"/>
      <c r="M577" s="120"/>
      <c r="N577" s="120"/>
      <c r="O577" s="120"/>
      <c r="P577" s="120"/>
      <c r="Q577" s="120"/>
      <c r="R577" s="120"/>
      <c r="S577" s="120"/>
      <c r="T577" s="120"/>
      <c r="U577" s="120"/>
      <c r="V577" s="120"/>
      <c r="W577" s="120"/>
      <c r="X577" s="120"/>
      <c r="Y577" s="120"/>
      <c r="Z577" s="120"/>
    </row>
    <row r="578" spans="1:26" ht="11.25" customHeight="1" x14ac:dyDescent="0.25">
      <c r="A578" s="120"/>
      <c r="B578" s="120"/>
      <c r="C578" s="120"/>
      <c r="D578" s="120"/>
      <c r="E578" s="120"/>
      <c r="F578" s="120"/>
      <c r="G578" s="120"/>
      <c r="H578" s="120"/>
      <c r="I578" s="120"/>
      <c r="J578" s="128"/>
      <c r="K578" s="120"/>
      <c r="L578" s="120"/>
      <c r="M578" s="120"/>
      <c r="N578" s="120"/>
      <c r="O578" s="120"/>
      <c r="P578" s="120"/>
      <c r="Q578" s="120"/>
      <c r="R578" s="120"/>
      <c r="S578" s="120"/>
      <c r="T578" s="120"/>
      <c r="U578" s="120"/>
      <c r="V578" s="120"/>
      <c r="W578" s="120"/>
      <c r="X578" s="120"/>
      <c r="Y578" s="120"/>
      <c r="Z578" s="120"/>
    </row>
    <row r="579" spans="1:26" ht="11.25" customHeight="1" x14ac:dyDescent="0.25">
      <c r="A579" s="120"/>
      <c r="B579" s="120"/>
      <c r="C579" s="120"/>
      <c r="D579" s="120"/>
      <c r="E579" s="120"/>
      <c r="F579" s="120"/>
      <c r="G579" s="120"/>
      <c r="H579" s="120"/>
      <c r="I579" s="120"/>
      <c r="J579" s="128"/>
      <c r="K579" s="120"/>
      <c r="L579" s="120"/>
      <c r="M579" s="120"/>
      <c r="N579" s="120"/>
      <c r="O579" s="120"/>
      <c r="P579" s="120"/>
      <c r="Q579" s="120"/>
      <c r="R579" s="120"/>
      <c r="S579" s="120"/>
      <c r="T579" s="120"/>
      <c r="U579" s="120"/>
      <c r="V579" s="120"/>
      <c r="W579" s="120"/>
      <c r="X579" s="120"/>
      <c r="Y579" s="120"/>
      <c r="Z579" s="120"/>
    </row>
    <row r="580" spans="1:26" ht="11.25" customHeight="1" x14ac:dyDescent="0.25">
      <c r="A580" s="120"/>
      <c r="B580" s="120"/>
      <c r="C580" s="120"/>
      <c r="D580" s="120"/>
      <c r="E580" s="120"/>
      <c r="F580" s="120"/>
      <c r="G580" s="120"/>
      <c r="H580" s="120"/>
      <c r="I580" s="120"/>
      <c r="J580" s="128"/>
      <c r="K580" s="120"/>
      <c r="L580" s="120"/>
      <c r="M580" s="120"/>
      <c r="N580" s="120"/>
      <c r="O580" s="120"/>
      <c r="P580" s="120"/>
      <c r="Q580" s="120"/>
      <c r="R580" s="120"/>
      <c r="S580" s="120"/>
      <c r="T580" s="120"/>
      <c r="U580" s="120"/>
      <c r="V580" s="120"/>
      <c r="W580" s="120"/>
      <c r="X580" s="120"/>
      <c r="Y580" s="120"/>
      <c r="Z580" s="120"/>
    </row>
    <row r="581" spans="1:26" ht="11.25" customHeight="1" x14ac:dyDescent="0.25">
      <c r="A581" s="120"/>
      <c r="B581" s="120"/>
      <c r="C581" s="120"/>
      <c r="D581" s="120"/>
      <c r="E581" s="120"/>
      <c r="F581" s="120"/>
      <c r="G581" s="120"/>
      <c r="H581" s="120"/>
      <c r="I581" s="120"/>
      <c r="J581" s="128"/>
      <c r="K581" s="120"/>
      <c r="L581" s="120"/>
      <c r="M581" s="120"/>
      <c r="N581" s="120"/>
      <c r="O581" s="120"/>
      <c r="P581" s="120"/>
      <c r="Q581" s="120"/>
      <c r="R581" s="120"/>
      <c r="S581" s="120"/>
      <c r="T581" s="120"/>
      <c r="U581" s="120"/>
      <c r="V581" s="120"/>
      <c r="W581" s="120"/>
      <c r="X581" s="120"/>
      <c r="Y581" s="120"/>
      <c r="Z581" s="120"/>
    </row>
    <row r="582" spans="1:26" ht="11.25" customHeight="1" x14ac:dyDescent="0.25">
      <c r="A582" s="120"/>
      <c r="B582" s="120"/>
      <c r="C582" s="120"/>
      <c r="D582" s="120"/>
      <c r="E582" s="120"/>
      <c r="F582" s="120"/>
      <c r="G582" s="120"/>
      <c r="H582" s="120"/>
      <c r="I582" s="120"/>
      <c r="J582" s="128"/>
      <c r="K582" s="120"/>
      <c r="L582" s="120"/>
      <c r="M582" s="120"/>
      <c r="N582" s="120"/>
      <c r="O582" s="120"/>
      <c r="P582" s="120"/>
      <c r="Q582" s="120"/>
      <c r="R582" s="120"/>
      <c r="S582" s="120"/>
      <c r="T582" s="120"/>
      <c r="U582" s="120"/>
      <c r="V582" s="120"/>
      <c r="W582" s="120"/>
      <c r="X582" s="120"/>
      <c r="Y582" s="120"/>
      <c r="Z582" s="120"/>
    </row>
    <row r="583" spans="1:26" ht="11.25" customHeight="1" x14ac:dyDescent="0.25">
      <c r="A583" s="120"/>
      <c r="B583" s="120"/>
      <c r="C583" s="120"/>
      <c r="D583" s="120"/>
      <c r="E583" s="120"/>
      <c r="F583" s="120"/>
      <c r="G583" s="120"/>
      <c r="H583" s="120"/>
      <c r="I583" s="120"/>
      <c r="J583" s="128"/>
      <c r="K583" s="120"/>
      <c r="L583" s="120"/>
      <c r="M583" s="120"/>
      <c r="N583" s="120"/>
      <c r="O583" s="120"/>
      <c r="P583" s="120"/>
      <c r="Q583" s="120"/>
      <c r="R583" s="120"/>
      <c r="S583" s="120"/>
      <c r="T583" s="120"/>
      <c r="U583" s="120"/>
      <c r="V583" s="120"/>
      <c r="W583" s="120"/>
      <c r="X583" s="120"/>
      <c r="Y583" s="120"/>
      <c r="Z583" s="120"/>
    </row>
    <row r="584" spans="1:26" ht="11.25" customHeight="1" x14ac:dyDescent="0.25">
      <c r="A584" s="120"/>
      <c r="B584" s="120"/>
      <c r="C584" s="120"/>
      <c r="D584" s="120"/>
      <c r="E584" s="120"/>
      <c r="F584" s="120"/>
      <c r="G584" s="120"/>
      <c r="H584" s="120"/>
      <c r="I584" s="120"/>
      <c r="J584" s="128"/>
      <c r="K584" s="120"/>
      <c r="L584" s="120"/>
      <c r="M584" s="120"/>
      <c r="N584" s="120"/>
      <c r="O584" s="120"/>
      <c r="P584" s="120"/>
      <c r="Q584" s="120"/>
      <c r="R584" s="120"/>
      <c r="S584" s="120"/>
      <c r="T584" s="120"/>
      <c r="U584" s="120"/>
      <c r="V584" s="120"/>
      <c r="W584" s="120"/>
      <c r="X584" s="120"/>
      <c r="Y584" s="120"/>
      <c r="Z584" s="120"/>
    </row>
    <row r="585" spans="1:26" ht="11.25" customHeight="1" x14ac:dyDescent="0.25">
      <c r="A585" s="120"/>
      <c r="B585" s="120"/>
      <c r="C585" s="120"/>
      <c r="D585" s="120"/>
      <c r="E585" s="120"/>
      <c r="F585" s="120"/>
      <c r="G585" s="120"/>
      <c r="H585" s="120"/>
      <c r="I585" s="120"/>
      <c r="J585" s="128"/>
      <c r="K585" s="120"/>
      <c r="L585" s="120"/>
      <c r="M585" s="120"/>
      <c r="N585" s="120"/>
      <c r="O585" s="120"/>
      <c r="P585" s="120"/>
      <c r="Q585" s="120"/>
      <c r="R585" s="120"/>
      <c r="S585" s="120"/>
      <c r="T585" s="120"/>
      <c r="U585" s="120"/>
      <c r="V585" s="120"/>
      <c r="W585" s="120"/>
      <c r="X585" s="120"/>
      <c r="Y585" s="120"/>
      <c r="Z585" s="120"/>
    </row>
    <row r="586" spans="1:26" ht="11.25" customHeight="1" x14ac:dyDescent="0.25">
      <c r="A586" s="120"/>
      <c r="B586" s="120"/>
      <c r="C586" s="120"/>
      <c r="D586" s="120"/>
      <c r="E586" s="120"/>
      <c r="F586" s="120"/>
      <c r="G586" s="120"/>
      <c r="H586" s="120"/>
      <c r="I586" s="120"/>
      <c r="J586" s="128"/>
      <c r="K586" s="120"/>
      <c r="L586" s="120"/>
      <c r="M586" s="120"/>
      <c r="N586" s="120"/>
      <c r="O586" s="120"/>
      <c r="P586" s="120"/>
      <c r="Q586" s="120"/>
      <c r="R586" s="120"/>
      <c r="S586" s="120"/>
      <c r="T586" s="120"/>
      <c r="U586" s="120"/>
      <c r="V586" s="120"/>
      <c r="W586" s="120"/>
      <c r="X586" s="120"/>
      <c r="Y586" s="120"/>
      <c r="Z586" s="120"/>
    </row>
    <row r="587" spans="1:26" ht="11.25" customHeight="1" x14ac:dyDescent="0.25">
      <c r="A587" s="120"/>
      <c r="B587" s="120"/>
      <c r="C587" s="120"/>
      <c r="D587" s="120"/>
      <c r="E587" s="120"/>
      <c r="F587" s="120"/>
      <c r="G587" s="120"/>
      <c r="H587" s="120"/>
      <c r="I587" s="120"/>
      <c r="J587" s="128"/>
      <c r="K587" s="120"/>
      <c r="L587" s="120"/>
      <c r="M587" s="120"/>
      <c r="N587" s="120"/>
      <c r="O587" s="120"/>
      <c r="P587" s="120"/>
      <c r="Q587" s="120"/>
      <c r="R587" s="120"/>
      <c r="S587" s="120"/>
      <c r="T587" s="120"/>
      <c r="U587" s="120"/>
      <c r="V587" s="120"/>
      <c r="W587" s="120"/>
      <c r="X587" s="120"/>
      <c r="Y587" s="120"/>
      <c r="Z587" s="120"/>
    </row>
    <row r="588" spans="1:26" ht="11.25" customHeight="1" x14ac:dyDescent="0.25">
      <c r="A588" s="120"/>
      <c r="B588" s="120"/>
      <c r="C588" s="120"/>
      <c r="D588" s="120"/>
      <c r="E588" s="120"/>
      <c r="F588" s="120"/>
      <c r="G588" s="120"/>
      <c r="H588" s="120"/>
      <c r="I588" s="120"/>
      <c r="J588" s="128"/>
      <c r="K588" s="120"/>
      <c r="L588" s="120"/>
      <c r="M588" s="120"/>
      <c r="N588" s="120"/>
      <c r="O588" s="120"/>
      <c r="P588" s="120"/>
      <c r="Q588" s="120"/>
      <c r="R588" s="120"/>
      <c r="S588" s="120"/>
      <c r="T588" s="120"/>
      <c r="U588" s="120"/>
      <c r="V588" s="120"/>
      <c r="W588" s="120"/>
      <c r="X588" s="120"/>
      <c r="Y588" s="120"/>
      <c r="Z588" s="120"/>
    </row>
    <row r="589" spans="1:26" ht="11.25" customHeight="1" x14ac:dyDescent="0.25">
      <c r="A589" s="120"/>
      <c r="B589" s="120"/>
      <c r="C589" s="120"/>
      <c r="D589" s="120"/>
      <c r="E589" s="120"/>
      <c r="F589" s="120"/>
      <c r="G589" s="120"/>
      <c r="H589" s="120"/>
      <c r="I589" s="120"/>
      <c r="J589" s="128"/>
      <c r="K589" s="120"/>
      <c r="L589" s="120"/>
      <c r="M589" s="120"/>
      <c r="N589" s="120"/>
      <c r="O589" s="120"/>
      <c r="P589" s="120"/>
      <c r="Q589" s="120"/>
      <c r="R589" s="120"/>
      <c r="S589" s="120"/>
      <c r="T589" s="120"/>
      <c r="U589" s="120"/>
      <c r="V589" s="120"/>
      <c r="W589" s="120"/>
      <c r="X589" s="120"/>
      <c r="Y589" s="120"/>
      <c r="Z589" s="120"/>
    </row>
    <row r="590" spans="1:26" ht="11.25" customHeight="1" x14ac:dyDescent="0.25">
      <c r="A590" s="120"/>
      <c r="B590" s="120"/>
      <c r="C590" s="120"/>
      <c r="D590" s="120"/>
      <c r="E590" s="120"/>
      <c r="F590" s="120"/>
      <c r="G590" s="120"/>
      <c r="H590" s="120"/>
      <c r="I590" s="120"/>
      <c r="J590" s="128"/>
      <c r="K590" s="120"/>
      <c r="L590" s="120"/>
      <c r="M590" s="120"/>
      <c r="N590" s="120"/>
      <c r="O590" s="120"/>
      <c r="P590" s="120"/>
      <c r="Q590" s="120"/>
      <c r="R590" s="120"/>
      <c r="S590" s="120"/>
      <c r="T590" s="120"/>
      <c r="U590" s="120"/>
      <c r="V590" s="120"/>
      <c r="W590" s="120"/>
      <c r="X590" s="120"/>
      <c r="Y590" s="120"/>
      <c r="Z590" s="120"/>
    </row>
    <row r="591" spans="1:26" ht="11.25" customHeight="1" x14ac:dyDescent="0.25">
      <c r="A591" s="120"/>
      <c r="B591" s="120"/>
      <c r="C591" s="120"/>
      <c r="D591" s="120"/>
      <c r="E591" s="120"/>
      <c r="F591" s="120"/>
      <c r="G591" s="120"/>
      <c r="H591" s="120"/>
      <c r="I591" s="120"/>
      <c r="J591" s="128"/>
      <c r="K591" s="120"/>
      <c r="L591" s="120"/>
      <c r="M591" s="120"/>
      <c r="N591" s="120"/>
      <c r="O591" s="120"/>
      <c r="P591" s="120"/>
      <c r="Q591" s="120"/>
      <c r="R591" s="120"/>
      <c r="S591" s="120"/>
      <c r="T591" s="120"/>
      <c r="U591" s="120"/>
      <c r="V591" s="120"/>
      <c r="W591" s="120"/>
      <c r="X591" s="120"/>
      <c r="Y591" s="120"/>
      <c r="Z591" s="120"/>
    </row>
    <row r="592" spans="1:26" ht="11.25" customHeight="1" x14ac:dyDescent="0.25">
      <c r="A592" s="120"/>
      <c r="B592" s="120"/>
      <c r="C592" s="120"/>
      <c r="D592" s="120"/>
      <c r="E592" s="120"/>
      <c r="F592" s="120"/>
      <c r="G592" s="120"/>
      <c r="H592" s="120"/>
      <c r="I592" s="120"/>
      <c r="J592" s="128"/>
      <c r="K592" s="120"/>
      <c r="L592" s="120"/>
      <c r="M592" s="120"/>
      <c r="N592" s="120"/>
      <c r="O592" s="120"/>
      <c r="P592" s="120"/>
      <c r="Q592" s="120"/>
      <c r="R592" s="120"/>
      <c r="S592" s="120"/>
      <c r="T592" s="120"/>
      <c r="U592" s="120"/>
      <c r="V592" s="120"/>
      <c r="W592" s="120"/>
      <c r="X592" s="120"/>
      <c r="Y592" s="120"/>
      <c r="Z592" s="120"/>
    </row>
    <row r="593" spans="1:26" ht="11.25" customHeight="1" x14ac:dyDescent="0.25">
      <c r="A593" s="120"/>
      <c r="B593" s="120"/>
      <c r="C593" s="120"/>
      <c r="D593" s="120"/>
      <c r="E593" s="120"/>
      <c r="F593" s="120"/>
      <c r="G593" s="120"/>
      <c r="H593" s="120"/>
      <c r="I593" s="120"/>
      <c r="J593" s="128"/>
      <c r="K593" s="120"/>
      <c r="L593" s="120"/>
      <c r="M593" s="120"/>
      <c r="N593" s="120"/>
      <c r="O593" s="120"/>
      <c r="P593" s="120"/>
      <c r="Q593" s="120"/>
      <c r="R593" s="120"/>
      <c r="S593" s="120"/>
      <c r="T593" s="120"/>
      <c r="U593" s="120"/>
      <c r="V593" s="120"/>
      <c r="W593" s="120"/>
      <c r="X593" s="120"/>
      <c r="Y593" s="120"/>
      <c r="Z593" s="120"/>
    </row>
    <row r="594" spans="1:26" ht="11.25" customHeight="1" x14ac:dyDescent="0.25">
      <c r="A594" s="120"/>
      <c r="B594" s="120"/>
      <c r="C594" s="120"/>
      <c r="D594" s="120"/>
      <c r="E594" s="120"/>
      <c r="F594" s="120"/>
      <c r="G594" s="120"/>
      <c r="H594" s="120"/>
      <c r="I594" s="120"/>
      <c r="J594" s="128"/>
      <c r="K594" s="120"/>
      <c r="L594" s="120"/>
      <c r="M594" s="120"/>
      <c r="N594" s="120"/>
      <c r="O594" s="120"/>
      <c r="P594" s="120"/>
      <c r="Q594" s="120"/>
      <c r="R594" s="120"/>
      <c r="S594" s="120"/>
      <c r="T594" s="120"/>
      <c r="U594" s="120"/>
      <c r="V594" s="120"/>
      <c r="W594" s="120"/>
      <c r="X594" s="120"/>
      <c r="Y594" s="120"/>
      <c r="Z594" s="120"/>
    </row>
    <row r="595" spans="1:26" ht="11.25" customHeight="1" x14ac:dyDescent="0.25">
      <c r="A595" s="120"/>
      <c r="B595" s="120"/>
      <c r="C595" s="120"/>
      <c r="D595" s="120"/>
      <c r="E595" s="120"/>
      <c r="F595" s="120"/>
      <c r="G595" s="120"/>
      <c r="H595" s="120"/>
      <c r="I595" s="120"/>
      <c r="J595" s="128"/>
      <c r="K595" s="120"/>
      <c r="L595" s="120"/>
      <c r="M595" s="120"/>
      <c r="N595" s="120"/>
      <c r="O595" s="120"/>
      <c r="P595" s="120"/>
      <c r="Q595" s="120"/>
      <c r="R595" s="120"/>
      <c r="S595" s="120"/>
      <c r="T595" s="120"/>
      <c r="U595" s="120"/>
      <c r="V595" s="120"/>
      <c r="W595" s="120"/>
      <c r="X595" s="120"/>
      <c r="Y595" s="120"/>
      <c r="Z595" s="120"/>
    </row>
    <row r="596" spans="1:26" ht="11.25" customHeight="1" x14ac:dyDescent="0.25">
      <c r="A596" s="120"/>
      <c r="B596" s="120"/>
      <c r="C596" s="120"/>
      <c r="D596" s="120"/>
      <c r="E596" s="120"/>
      <c r="F596" s="120"/>
      <c r="G596" s="120"/>
      <c r="H596" s="120"/>
      <c r="I596" s="120"/>
      <c r="J596" s="128"/>
      <c r="K596" s="120"/>
      <c r="L596" s="120"/>
      <c r="M596" s="120"/>
      <c r="N596" s="120"/>
      <c r="O596" s="120"/>
      <c r="P596" s="120"/>
      <c r="Q596" s="120"/>
      <c r="R596" s="120"/>
      <c r="S596" s="120"/>
      <c r="T596" s="120"/>
      <c r="U596" s="120"/>
      <c r="V596" s="120"/>
      <c r="W596" s="120"/>
      <c r="X596" s="120"/>
      <c r="Y596" s="120"/>
      <c r="Z596" s="120"/>
    </row>
    <row r="597" spans="1:26" ht="11.25" customHeight="1" x14ac:dyDescent="0.25">
      <c r="A597" s="120"/>
      <c r="B597" s="120"/>
      <c r="C597" s="120"/>
      <c r="D597" s="120"/>
      <c r="E597" s="120"/>
      <c r="F597" s="120"/>
      <c r="G597" s="120"/>
      <c r="H597" s="120"/>
      <c r="I597" s="120"/>
      <c r="J597" s="128"/>
      <c r="K597" s="120"/>
      <c r="L597" s="120"/>
      <c r="M597" s="120"/>
      <c r="N597" s="120"/>
      <c r="O597" s="120"/>
      <c r="P597" s="120"/>
      <c r="Q597" s="120"/>
      <c r="R597" s="120"/>
      <c r="S597" s="120"/>
      <c r="T597" s="120"/>
      <c r="U597" s="120"/>
      <c r="V597" s="120"/>
      <c r="W597" s="120"/>
      <c r="X597" s="120"/>
      <c r="Y597" s="120"/>
      <c r="Z597" s="120"/>
    </row>
    <row r="598" spans="1:26" ht="11.25" customHeight="1" x14ac:dyDescent="0.25">
      <c r="A598" s="120"/>
      <c r="B598" s="120"/>
      <c r="C598" s="120"/>
      <c r="D598" s="120"/>
      <c r="E598" s="120"/>
      <c r="F598" s="120"/>
      <c r="G598" s="120"/>
      <c r="H598" s="120"/>
      <c r="I598" s="120"/>
      <c r="J598" s="128"/>
      <c r="K598" s="120"/>
      <c r="L598" s="120"/>
      <c r="M598" s="120"/>
      <c r="N598" s="120"/>
      <c r="O598" s="120"/>
      <c r="P598" s="120"/>
      <c r="Q598" s="120"/>
      <c r="R598" s="120"/>
      <c r="S598" s="120"/>
      <c r="T598" s="120"/>
      <c r="U598" s="120"/>
      <c r="V598" s="120"/>
      <c r="W598" s="120"/>
      <c r="X598" s="120"/>
      <c r="Y598" s="120"/>
      <c r="Z598" s="120"/>
    </row>
    <row r="599" spans="1:26" ht="11.25" customHeight="1" x14ac:dyDescent="0.25">
      <c r="A599" s="120"/>
      <c r="B599" s="120"/>
      <c r="C599" s="120"/>
      <c r="D599" s="120"/>
      <c r="E599" s="120"/>
      <c r="F599" s="120"/>
      <c r="G599" s="120"/>
      <c r="H599" s="120"/>
      <c r="I599" s="120"/>
      <c r="J599" s="128"/>
      <c r="K599" s="120"/>
      <c r="L599" s="120"/>
      <c r="M599" s="120"/>
      <c r="N599" s="120"/>
      <c r="O599" s="120"/>
      <c r="P599" s="120"/>
      <c r="Q599" s="120"/>
      <c r="R599" s="120"/>
      <c r="S599" s="120"/>
      <c r="T599" s="120"/>
      <c r="U599" s="120"/>
      <c r="V599" s="120"/>
      <c r="W599" s="120"/>
      <c r="X599" s="120"/>
      <c r="Y599" s="120"/>
      <c r="Z599" s="120"/>
    </row>
    <row r="600" spans="1:26" ht="11.25" customHeight="1" x14ac:dyDescent="0.25">
      <c r="A600" s="120"/>
      <c r="B600" s="120"/>
      <c r="C600" s="120"/>
      <c r="D600" s="120"/>
      <c r="E600" s="120"/>
      <c r="F600" s="120"/>
      <c r="G600" s="120"/>
      <c r="H600" s="120"/>
      <c r="I600" s="120"/>
      <c r="J600" s="128"/>
      <c r="K600" s="120"/>
      <c r="L600" s="120"/>
      <c r="M600" s="120"/>
      <c r="N600" s="120"/>
      <c r="O600" s="120"/>
      <c r="P600" s="120"/>
      <c r="Q600" s="120"/>
      <c r="R600" s="120"/>
      <c r="S600" s="120"/>
      <c r="T600" s="120"/>
      <c r="U600" s="120"/>
      <c r="V600" s="120"/>
      <c r="W600" s="120"/>
      <c r="X600" s="120"/>
      <c r="Y600" s="120"/>
      <c r="Z600" s="120"/>
    </row>
    <row r="601" spans="1:26" ht="11.25" customHeight="1" x14ac:dyDescent="0.25">
      <c r="A601" s="120"/>
      <c r="B601" s="120"/>
      <c r="C601" s="120"/>
      <c r="D601" s="120"/>
      <c r="E601" s="120"/>
      <c r="F601" s="120"/>
      <c r="G601" s="120"/>
      <c r="H601" s="120"/>
      <c r="I601" s="120"/>
      <c r="J601" s="128"/>
      <c r="K601" s="120"/>
      <c r="L601" s="120"/>
      <c r="M601" s="120"/>
      <c r="N601" s="120"/>
      <c r="O601" s="120"/>
      <c r="P601" s="120"/>
      <c r="Q601" s="120"/>
      <c r="R601" s="120"/>
      <c r="S601" s="120"/>
      <c r="T601" s="120"/>
      <c r="U601" s="120"/>
      <c r="V601" s="120"/>
      <c r="W601" s="120"/>
      <c r="X601" s="120"/>
      <c r="Y601" s="120"/>
      <c r="Z601" s="120"/>
    </row>
    <row r="602" spans="1:26" ht="11.25" customHeight="1" x14ac:dyDescent="0.25">
      <c r="A602" s="120"/>
      <c r="B602" s="120"/>
      <c r="C602" s="120"/>
      <c r="D602" s="120"/>
      <c r="E602" s="120"/>
      <c r="F602" s="120"/>
      <c r="G602" s="120"/>
      <c r="H602" s="120"/>
      <c r="I602" s="120"/>
      <c r="J602" s="128"/>
      <c r="K602" s="120"/>
      <c r="L602" s="120"/>
      <c r="M602" s="120"/>
      <c r="N602" s="120"/>
      <c r="O602" s="120"/>
      <c r="P602" s="120"/>
      <c r="Q602" s="120"/>
      <c r="R602" s="120"/>
      <c r="S602" s="120"/>
      <c r="T602" s="120"/>
      <c r="U602" s="120"/>
      <c r="V602" s="120"/>
      <c r="W602" s="120"/>
      <c r="X602" s="120"/>
      <c r="Y602" s="120"/>
      <c r="Z602" s="120"/>
    </row>
    <row r="603" spans="1:26" ht="11.25" customHeight="1" x14ac:dyDescent="0.25">
      <c r="A603" s="120"/>
      <c r="B603" s="120"/>
      <c r="C603" s="120"/>
      <c r="D603" s="120"/>
      <c r="E603" s="120"/>
      <c r="F603" s="120"/>
      <c r="G603" s="120"/>
      <c r="H603" s="120"/>
      <c r="I603" s="120"/>
      <c r="J603" s="128"/>
      <c r="K603" s="120"/>
      <c r="L603" s="120"/>
      <c r="M603" s="120"/>
      <c r="N603" s="120"/>
      <c r="O603" s="120"/>
      <c r="P603" s="120"/>
      <c r="Q603" s="120"/>
      <c r="R603" s="120"/>
      <c r="S603" s="120"/>
      <c r="T603" s="120"/>
      <c r="U603" s="120"/>
      <c r="V603" s="120"/>
      <c r="W603" s="120"/>
      <c r="X603" s="120"/>
      <c r="Y603" s="120"/>
      <c r="Z603" s="120"/>
    </row>
    <row r="604" spans="1:26" ht="11.25" customHeight="1" x14ac:dyDescent="0.25">
      <c r="A604" s="120"/>
      <c r="B604" s="120"/>
      <c r="C604" s="120"/>
      <c r="D604" s="120"/>
      <c r="E604" s="120"/>
      <c r="F604" s="120"/>
      <c r="G604" s="120"/>
      <c r="H604" s="120"/>
      <c r="I604" s="120"/>
      <c r="J604" s="128"/>
      <c r="K604" s="120"/>
      <c r="L604" s="120"/>
      <c r="M604" s="120"/>
      <c r="N604" s="120"/>
      <c r="O604" s="120"/>
      <c r="P604" s="120"/>
      <c r="Q604" s="120"/>
      <c r="R604" s="120"/>
      <c r="S604" s="120"/>
      <c r="T604" s="120"/>
      <c r="U604" s="120"/>
      <c r="V604" s="120"/>
      <c r="W604" s="120"/>
      <c r="X604" s="120"/>
      <c r="Y604" s="120"/>
      <c r="Z604" s="120"/>
    </row>
    <row r="605" spans="1:26" ht="11.25" customHeight="1" x14ac:dyDescent="0.25">
      <c r="A605" s="120"/>
      <c r="B605" s="120"/>
      <c r="C605" s="120"/>
      <c r="D605" s="120"/>
      <c r="E605" s="120"/>
      <c r="F605" s="120"/>
      <c r="G605" s="120"/>
      <c r="H605" s="120"/>
      <c r="I605" s="120"/>
      <c r="J605" s="128"/>
      <c r="K605" s="120"/>
      <c r="L605" s="120"/>
      <c r="M605" s="120"/>
      <c r="N605" s="120"/>
      <c r="O605" s="120"/>
      <c r="P605" s="120"/>
      <c r="Q605" s="120"/>
      <c r="R605" s="120"/>
      <c r="S605" s="120"/>
      <c r="T605" s="120"/>
      <c r="U605" s="120"/>
      <c r="V605" s="120"/>
      <c r="W605" s="120"/>
      <c r="X605" s="120"/>
      <c r="Y605" s="120"/>
      <c r="Z605" s="120"/>
    </row>
    <row r="606" spans="1:26" ht="11.25" customHeight="1" x14ac:dyDescent="0.25">
      <c r="A606" s="120"/>
      <c r="B606" s="120"/>
      <c r="C606" s="120"/>
      <c r="D606" s="120"/>
      <c r="E606" s="120"/>
      <c r="F606" s="120"/>
      <c r="G606" s="120"/>
      <c r="H606" s="120"/>
      <c r="I606" s="120"/>
      <c r="J606" s="128"/>
      <c r="K606" s="120"/>
      <c r="L606" s="120"/>
      <c r="M606" s="120"/>
      <c r="N606" s="120"/>
      <c r="O606" s="120"/>
      <c r="P606" s="120"/>
      <c r="Q606" s="120"/>
      <c r="R606" s="120"/>
      <c r="S606" s="120"/>
      <c r="T606" s="120"/>
      <c r="U606" s="120"/>
      <c r="V606" s="120"/>
      <c r="W606" s="120"/>
      <c r="X606" s="120"/>
      <c r="Y606" s="120"/>
      <c r="Z606" s="120"/>
    </row>
    <row r="607" spans="1:26" ht="11.25" customHeight="1" x14ac:dyDescent="0.25">
      <c r="A607" s="120"/>
      <c r="B607" s="120"/>
      <c r="C607" s="120"/>
      <c r="D607" s="120"/>
      <c r="E607" s="120"/>
      <c r="F607" s="120"/>
      <c r="G607" s="120"/>
      <c r="H607" s="120"/>
      <c r="I607" s="120"/>
      <c r="J607" s="128"/>
      <c r="K607" s="120"/>
      <c r="L607" s="120"/>
      <c r="M607" s="120"/>
      <c r="N607" s="120"/>
      <c r="O607" s="120"/>
      <c r="P607" s="120"/>
      <c r="Q607" s="120"/>
      <c r="R607" s="120"/>
      <c r="S607" s="120"/>
      <c r="T607" s="120"/>
      <c r="U607" s="120"/>
      <c r="V607" s="120"/>
      <c r="W607" s="120"/>
      <c r="X607" s="120"/>
      <c r="Y607" s="120"/>
      <c r="Z607" s="120"/>
    </row>
    <row r="608" spans="1:26" ht="11.25" customHeight="1" x14ac:dyDescent="0.25">
      <c r="A608" s="120"/>
      <c r="B608" s="120"/>
      <c r="C608" s="120"/>
      <c r="D608" s="120"/>
      <c r="E608" s="120"/>
      <c r="F608" s="120"/>
      <c r="G608" s="120"/>
      <c r="H608" s="120"/>
      <c r="I608" s="120"/>
      <c r="J608" s="128"/>
      <c r="K608" s="120"/>
      <c r="L608" s="120"/>
      <c r="M608" s="120"/>
      <c r="N608" s="120"/>
      <c r="O608" s="120"/>
      <c r="P608" s="120"/>
      <c r="Q608" s="120"/>
      <c r="R608" s="120"/>
      <c r="S608" s="120"/>
      <c r="T608" s="120"/>
      <c r="U608" s="120"/>
      <c r="V608" s="120"/>
      <c r="W608" s="120"/>
      <c r="X608" s="120"/>
      <c r="Y608" s="120"/>
      <c r="Z608" s="120"/>
    </row>
    <row r="609" spans="1:26" ht="11.25" customHeight="1" x14ac:dyDescent="0.25">
      <c r="A609" s="120"/>
      <c r="B609" s="120"/>
      <c r="C609" s="120"/>
      <c r="D609" s="120"/>
      <c r="E609" s="120"/>
      <c r="F609" s="120"/>
      <c r="G609" s="120"/>
      <c r="H609" s="120"/>
      <c r="I609" s="120"/>
      <c r="J609" s="128"/>
      <c r="K609" s="120"/>
      <c r="L609" s="120"/>
      <c r="M609" s="120"/>
      <c r="N609" s="120"/>
      <c r="O609" s="120"/>
      <c r="P609" s="120"/>
      <c r="Q609" s="120"/>
      <c r="R609" s="120"/>
      <c r="S609" s="120"/>
      <c r="T609" s="120"/>
      <c r="U609" s="120"/>
      <c r="V609" s="120"/>
      <c r="W609" s="120"/>
      <c r="X609" s="120"/>
      <c r="Y609" s="120"/>
      <c r="Z609" s="120"/>
    </row>
    <row r="610" spans="1:26" ht="11.25" customHeight="1" x14ac:dyDescent="0.25">
      <c r="A610" s="120"/>
      <c r="B610" s="120"/>
      <c r="C610" s="120"/>
      <c r="D610" s="120"/>
      <c r="E610" s="120"/>
      <c r="F610" s="120"/>
      <c r="G610" s="120"/>
      <c r="H610" s="120"/>
      <c r="I610" s="120"/>
      <c r="J610" s="128"/>
      <c r="K610" s="120"/>
      <c r="L610" s="120"/>
      <c r="M610" s="120"/>
      <c r="N610" s="120"/>
      <c r="O610" s="120"/>
      <c r="P610" s="120"/>
      <c r="Q610" s="120"/>
      <c r="R610" s="120"/>
      <c r="S610" s="120"/>
      <c r="T610" s="120"/>
      <c r="U610" s="120"/>
      <c r="V610" s="120"/>
      <c r="W610" s="120"/>
      <c r="X610" s="120"/>
      <c r="Y610" s="120"/>
      <c r="Z610" s="120"/>
    </row>
    <row r="611" spans="1:26" ht="11.25" customHeight="1" x14ac:dyDescent="0.25">
      <c r="A611" s="120"/>
      <c r="B611" s="120"/>
      <c r="C611" s="120"/>
      <c r="D611" s="120"/>
      <c r="E611" s="120"/>
      <c r="F611" s="120"/>
      <c r="G611" s="120"/>
      <c r="H611" s="120"/>
      <c r="I611" s="120"/>
      <c r="J611" s="128"/>
      <c r="K611" s="120"/>
      <c r="L611" s="120"/>
      <c r="M611" s="120"/>
      <c r="N611" s="120"/>
      <c r="O611" s="120"/>
      <c r="P611" s="120"/>
      <c r="Q611" s="120"/>
      <c r="R611" s="120"/>
      <c r="S611" s="120"/>
      <c r="T611" s="120"/>
      <c r="U611" s="120"/>
      <c r="V611" s="120"/>
      <c r="W611" s="120"/>
      <c r="X611" s="120"/>
      <c r="Y611" s="120"/>
      <c r="Z611" s="120"/>
    </row>
    <row r="612" spans="1:26" ht="11.25" customHeight="1" x14ac:dyDescent="0.25">
      <c r="A612" s="120"/>
      <c r="B612" s="120"/>
      <c r="C612" s="120"/>
      <c r="D612" s="120"/>
      <c r="E612" s="120"/>
      <c r="F612" s="120"/>
      <c r="G612" s="120"/>
      <c r="H612" s="120"/>
      <c r="I612" s="120"/>
      <c r="J612" s="128"/>
      <c r="K612" s="120"/>
      <c r="L612" s="120"/>
      <c r="M612" s="120"/>
      <c r="N612" s="120"/>
      <c r="O612" s="120"/>
      <c r="P612" s="120"/>
      <c r="Q612" s="120"/>
      <c r="R612" s="120"/>
      <c r="S612" s="120"/>
      <c r="T612" s="120"/>
      <c r="U612" s="120"/>
      <c r="V612" s="120"/>
      <c r="W612" s="120"/>
      <c r="X612" s="120"/>
      <c r="Y612" s="120"/>
      <c r="Z612" s="120"/>
    </row>
    <row r="613" spans="1:26" ht="11.25" customHeight="1" x14ac:dyDescent="0.25">
      <c r="A613" s="120"/>
      <c r="B613" s="120"/>
      <c r="C613" s="120"/>
      <c r="D613" s="120"/>
      <c r="E613" s="120"/>
      <c r="F613" s="120"/>
      <c r="G613" s="120"/>
      <c r="H613" s="120"/>
      <c r="I613" s="120"/>
      <c r="J613" s="128"/>
      <c r="K613" s="120"/>
      <c r="L613" s="120"/>
      <c r="M613" s="120"/>
      <c r="N613" s="120"/>
      <c r="O613" s="120"/>
      <c r="P613" s="120"/>
      <c r="Q613" s="120"/>
      <c r="R613" s="120"/>
      <c r="S613" s="120"/>
      <c r="T613" s="120"/>
      <c r="U613" s="120"/>
      <c r="V613" s="120"/>
      <c r="W613" s="120"/>
      <c r="X613" s="120"/>
      <c r="Y613" s="120"/>
      <c r="Z613" s="120"/>
    </row>
    <row r="614" spans="1:26" ht="11.25" customHeight="1" x14ac:dyDescent="0.25">
      <c r="A614" s="120"/>
      <c r="B614" s="120"/>
      <c r="C614" s="120"/>
      <c r="D614" s="120"/>
      <c r="E614" s="120"/>
      <c r="F614" s="120"/>
      <c r="G614" s="120"/>
      <c r="H614" s="120"/>
      <c r="I614" s="120"/>
      <c r="J614" s="128"/>
      <c r="K614" s="120"/>
      <c r="L614" s="120"/>
      <c r="M614" s="120"/>
      <c r="N614" s="120"/>
      <c r="O614" s="120"/>
      <c r="P614" s="120"/>
      <c r="Q614" s="120"/>
      <c r="R614" s="120"/>
      <c r="S614" s="120"/>
      <c r="T614" s="120"/>
      <c r="U614" s="120"/>
      <c r="V614" s="120"/>
      <c r="W614" s="120"/>
      <c r="X614" s="120"/>
      <c r="Y614" s="120"/>
      <c r="Z614" s="120"/>
    </row>
    <row r="615" spans="1:26" ht="11.25" customHeight="1" x14ac:dyDescent="0.25">
      <c r="A615" s="120"/>
      <c r="B615" s="120"/>
      <c r="C615" s="120"/>
      <c r="D615" s="120"/>
      <c r="E615" s="120"/>
      <c r="F615" s="120"/>
      <c r="G615" s="120"/>
      <c r="H615" s="120"/>
      <c r="I615" s="120"/>
      <c r="J615" s="128"/>
      <c r="K615" s="120"/>
      <c r="L615" s="120"/>
      <c r="M615" s="120"/>
      <c r="N615" s="120"/>
      <c r="O615" s="120"/>
      <c r="P615" s="120"/>
      <c r="Q615" s="120"/>
      <c r="R615" s="120"/>
      <c r="S615" s="120"/>
      <c r="T615" s="120"/>
      <c r="U615" s="120"/>
      <c r="V615" s="120"/>
      <c r="W615" s="120"/>
      <c r="X615" s="120"/>
      <c r="Y615" s="120"/>
      <c r="Z615" s="120"/>
    </row>
    <row r="616" spans="1:26" ht="11.25" customHeight="1" x14ac:dyDescent="0.25">
      <c r="A616" s="120"/>
      <c r="B616" s="120"/>
      <c r="C616" s="120"/>
      <c r="D616" s="120"/>
      <c r="E616" s="120"/>
      <c r="F616" s="120"/>
      <c r="G616" s="120"/>
      <c r="H616" s="120"/>
      <c r="I616" s="120"/>
      <c r="J616" s="128"/>
      <c r="K616" s="120"/>
      <c r="L616" s="120"/>
      <c r="M616" s="120"/>
      <c r="N616" s="120"/>
      <c r="O616" s="120"/>
      <c r="P616" s="120"/>
      <c r="Q616" s="120"/>
      <c r="R616" s="120"/>
      <c r="S616" s="120"/>
      <c r="T616" s="120"/>
      <c r="U616" s="120"/>
      <c r="V616" s="120"/>
      <c r="W616" s="120"/>
      <c r="X616" s="120"/>
      <c r="Y616" s="120"/>
      <c r="Z616" s="120"/>
    </row>
    <row r="617" spans="1:26" ht="11.25" customHeight="1" x14ac:dyDescent="0.25">
      <c r="A617" s="120"/>
      <c r="B617" s="120"/>
      <c r="C617" s="120"/>
      <c r="D617" s="120"/>
      <c r="E617" s="120"/>
      <c r="F617" s="120"/>
      <c r="G617" s="120"/>
      <c r="H617" s="120"/>
      <c r="I617" s="120"/>
      <c r="J617" s="128"/>
      <c r="K617" s="120"/>
      <c r="L617" s="120"/>
      <c r="M617" s="120"/>
      <c r="N617" s="120"/>
      <c r="O617" s="120"/>
      <c r="P617" s="120"/>
      <c r="Q617" s="120"/>
      <c r="R617" s="120"/>
      <c r="S617" s="120"/>
      <c r="T617" s="120"/>
      <c r="U617" s="120"/>
      <c r="V617" s="120"/>
      <c r="W617" s="120"/>
      <c r="X617" s="120"/>
      <c r="Y617" s="120"/>
      <c r="Z617" s="120"/>
    </row>
    <row r="618" spans="1:26" ht="11.25" customHeight="1" x14ac:dyDescent="0.25">
      <c r="A618" s="120"/>
      <c r="B618" s="120"/>
      <c r="C618" s="120"/>
      <c r="D618" s="120"/>
      <c r="E618" s="120"/>
      <c r="F618" s="120"/>
      <c r="G618" s="120"/>
      <c r="H618" s="120"/>
      <c r="I618" s="120"/>
      <c r="J618" s="128"/>
      <c r="K618" s="120"/>
      <c r="L618" s="120"/>
      <c r="M618" s="120"/>
      <c r="N618" s="120"/>
      <c r="O618" s="120"/>
      <c r="P618" s="120"/>
      <c r="Q618" s="120"/>
      <c r="R618" s="120"/>
      <c r="S618" s="120"/>
      <c r="T618" s="120"/>
      <c r="U618" s="120"/>
      <c r="V618" s="120"/>
      <c r="W618" s="120"/>
      <c r="X618" s="120"/>
      <c r="Y618" s="120"/>
      <c r="Z618" s="120"/>
    </row>
    <row r="619" spans="1:26" ht="11.25" customHeight="1" x14ac:dyDescent="0.25">
      <c r="A619" s="120"/>
      <c r="B619" s="120"/>
      <c r="C619" s="120"/>
      <c r="D619" s="120"/>
      <c r="E619" s="120"/>
      <c r="F619" s="120"/>
      <c r="G619" s="120"/>
      <c r="H619" s="120"/>
      <c r="I619" s="120"/>
      <c r="J619" s="128"/>
      <c r="K619" s="120"/>
      <c r="L619" s="120"/>
      <c r="M619" s="120"/>
      <c r="N619" s="120"/>
      <c r="O619" s="120"/>
      <c r="P619" s="120"/>
      <c r="Q619" s="120"/>
      <c r="R619" s="120"/>
      <c r="S619" s="120"/>
      <c r="T619" s="120"/>
      <c r="U619" s="120"/>
      <c r="V619" s="120"/>
      <c r="W619" s="120"/>
      <c r="X619" s="120"/>
      <c r="Y619" s="120"/>
      <c r="Z619" s="120"/>
    </row>
    <row r="620" spans="1:26" ht="11.25" customHeight="1" x14ac:dyDescent="0.25">
      <c r="A620" s="120"/>
      <c r="B620" s="120"/>
      <c r="C620" s="120"/>
      <c r="D620" s="120"/>
      <c r="E620" s="120"/>
      <c r="F620" s="120"/>
      <c r="G620" s="120"/>
      <c r="H620" s="120"/>
      <c r="I620" s="120"/>
      <c r="J620" s="128"/>
      <c r="K620" s="120"/>
      <c r="L620" s="120"/>
      <c r="M620" s="120"/>
      <c r="N620" s="120"/>
      <c r="O620" s="120"/>
      <c r="P620" s="120"/>
      <c r="Q620" s="120"/>
      <c r="R620" s="120"/>
      <c r="S620" s="120"/>
      <c r="T620" s="120"/>
      <c r="U620" s="120"/>
      <c r="V620" s="120"/>
      <c r="W620" s="120"/>
      <c r="X620" s="120"/>
      <c r="Y620" s="120"/>
      <c r="Z620" s="120"/>
    </row>
    <row r="621" spans="1:26" ht="11.25" customHeight="1" x14ac:dyDescent="0.25">
      <c r="A621" s="120"/>
      <c r="B621" s="120"/>
      <c r="C621" s="120"/>
      <c r="D621" s="120"/>
      <c r="E621" s="120"/>
      <c r="F621" s="120"/>
      <c r="G621" s="120"/>
      <c r="H621" s="120"/>
      <c r="I621" s="120"/>
      <c r="J621" s="128"/>
      <c r="K621" s="120"/>
      <c r="L621" s="120"/>
      <c r="M621" s="120"/>
      <c r="N621" s="120"/>
      <c r="O621" s="120"/>
      <c r="P621" s="120"/>
      <c r="Q621" s="120"/>
      <c r="R621" s="120"/>
      <c r="S621" s="120"/>
      <c r="T621" s="120"/>
      <c r="U621" s="120"/>
      <c r="V621" s="120"/>
      <c r="W621" s="120"/>
      <c r="X621" s="120"/>
      <c r="Y621" s="120"/>
      <c r="Z621" s="120"/>
    </row>
    <row r="622" spans="1:26" ht="11.25" customHeight="1" x14ac:dyDescent="0.25">
      <c r="A622" s="120"/>
      <c r="B622" s="120"/>
      <c r="C622" s="120"/>
      <c r="D622" s="120"/>
      <c r="E622" s="120"/>
      <c r="F622" s="120"/>
      <c r="G622" s="120"/>
      <c r="H622" s="120"/>
      <c r="I622" s="120"/>
      <c r="J622" s="128"/>
      <c r="K622" s="120"/>
      <c r="L622" s="120"/>
      <c r="M622" s="120"/>
      <c r="N622" s="120"/>
      <c r="O622" s="120"/>
      <c r="P622" s="120"/>
      <c r="Q622" s="120"/>
      <c r="R622" s="120"/>
      <c r="S622" s="120"/>
      <c r="T622" s="120"/>
      <c r="U622" s="120"/>
      <c r="V622" s="120"/>
      <c r="W622" s="120"/>
      <c r="X622" s="120"/>
      <c r="Y622" s="120"/>
      <c r="Z622" s="120"/>
    </row>
    <row r="623" spans="1:26" ht="11.25" customHeight="1" x14ac:dyDescent="0.25">
      <c r="A623" s="120"/>
      <c r="B623" s="120"/>
      <c r="C623" s="120"/>
      <c r="D623" s="120"/>
      <c r="E623" s="120"/>
      <c r="F623" s="120"/>
      <c r="G623" s="120"/>
      <c r="H623" s="120"/>
      <c r="I623" s="120"/>
      <c r="J623" s="128"/>
      <c r="K623" s="120"/>
      <c r="L623" s="120"/>
      <c r="M623" s="120"/>
      <c r="N623" s="120"/>
      <c r="O623" s="120"/>
      <c r="P623" s="120"/>
      <c r="Q623" s="120"/>
      <c r="R623" s="120"/>
      <c r="S623" s="120"/>
      <c r="T623" s="120"/>
      <c r="U623" s="120"/>
      <c r="V623" s="120"/>
      <c r="W623" s="120"/>
      <c r="X623" s="120"/>
      <c r="Y623" s="120"/>
      <c r="Z623" s="120"/>
    </row>
    <row r="624" spans="1:26" ht="11.25" customHeight="1" x14ac:dyDescent="0.25">
      <c r="A624" s="120"/>
      <c r="B624" s="120"/>
      <c r="C624" s="120"/>
      <c r="D624" s="120"/>
      <c r="E624" s="120"/>
      <c r="F624" s="120"/>
      <c r="G624" s="120"/>
      <c r="H624" s="120"/>
      <c r="I624" s="120"/>
      <c r="J624" s="128"/>
      <c r="K624" s="120"/>
      <c r="L624" s="120"/>
      <c r="M624" s="120"/>
      <c r="N624" s="120"/>
      <c r="O624" s="120"/>
      <c r="P624" s="120"/>
      <c r="Q624" s="120"/>
      <c r="R624" s="120"/>
      <c r="S624" s="120"/>
      <c r="T624" s="120"/>
      <c r="U624" s="120"/>
      <c r="V624" s="120"/>
      <c r="W624" s="120"/>
      <c r="X624" s="120"/>
      <c r="Y624" s="120"/>
      <c r="Z624" s="120"/>
    </row>
    <row r="625" spans="1:26" ht="11.25" customHeight="1" x14ac:dyDescent="0.25">
      <c r="A625" s="120"/>
      <c r="B625" s="120"/>
      <c r="C625" s="120"/>
      <c r="D625" s="120"/>
      <c r="E625" s="120"/>
      <c r="F625" s="120"/>
      <c r="G625" s="120"/>
      <c r="H625" s="120"/>
      <c r="I625" s="120"/>
      <c r="J625" s="128"/>
      <c r="K625" s="120"/>
      <c r="L625" s="120"/>
      <c r="M625" s="120"/>
      <c r="N625" s="120"/>
      <c r="O625" s="120"/>
      <c r="P625" s="120"/>
      <c r="Q625" s="120"/>
      <c r="R625" s="120"/>
      <c r="S625" s="120"/>
      <c r="T625" s="120"/>
      <c r="U625" s="120"/>
      <c r="V625" s="120"/>
      <c r="W625" s="120"/>
      <c r="X625" s="120"/>
      <c r="Y625" s="120"/>
      <c r="Z625" s="120"/>
    </row>
    <row r="626" spans="1:26" ht="11.25" customHeight="1" x14ac:dyDescent="0.25">
      <c r="A626" s="120"/>
      <c r="B626" s="120"/>
      <c r="C626" s="120"/>
      <c r="D626" s="120"/>
      <c r="E626" s="120"/>
      <c r="F626" s="120"/>
      <c r="G626" s="120"/>
      <c r="H626" s="120"/>
      <c r="I626" s="120"/>
      <c r="J626" s="128"/>
      <c r="K626" s="120"/>
      <c r="L626" s="120"/>
      <c r="M626" s="120"/>
      <c r="N626" s="120"/>
      <c r="O626" s="120"/>
      <c r="P626" s="120"/>
      <c r="Q626" s="120"/>
      <c r="R626" s="120"/>
      <c r="S626" s="120"/>
      <c r="T626" s="120"/>
      <c r="U626" s="120"/>
      <c r="V626" s="120"/>
      <c r="W626" s="120"/>
      <c r="X626" s="120"/>
      <c r="Y626" s="120"/>
      <c r="Z626" s="120"/>
    </row>
    <row r="627" spans="1:26" ht="11.25" customHeight="1" x14ac:dyDescent="0.25">
      <c r="A627" s="120"/>
      <c r="B627" s="120"/>
      <c r="C627" s="120"/>
      <c r="D627" s="120"/>
      <c r="E627" s="120"/>
      <c r="F627" s="120"/>
      <c r="G627" s="120"/>
      <c r="H627" s="120"/>
      <c r="I627" s="120"/>
      <c r="J627" s="128"/>
      <c r="K627" s="120"/>
      <c r="L627" s="120"/>
      <c r="M627" s="120"/>
      <c r="N627" s="120"/>
      <c r="O627" s="120"/>
      <c r="P627" s="120"/>
      <c r="Q627" s="120"/>
      <c r="R627" s="120"/>
      <c r="S627" s="120"/>
      <c r="T627" s="120"/>
      <c r="U627" s="120"/>
      <c r="V627" s="120"/>
      <c r="W627" s="120"/>
      <c r="X627" s="120"/>
      <c r="Y627" s="120"/>
      <c r="Z627" s="120"/>
    </row>
    <row r="628" spans="1:26" ht="11.25" customHeight="1" x14ac:dyDescent="0.25">
      <c r="A628" s="120"/>
      <c r="B628" s="120"/>
      <c r="C628" s="120"/>
      <c r="D628" s="120"/>
      <c r="E628" s="120"/>
      <c r="F628" s="120"/>
      <c r="G628" s="120"/>
      <c r="H628" s="120"/>
      <c r="I628" s="120"/>
      <c r="J628" s="128"/>
      <c r="K628" s="120"/>
      <c r="L628" s="120"/>
      <c r="M628" s="120"/>
      <c r="N628" s="120"/>
      <c r="O628" s="120"/>
      <c r="P628" s="120"/>
      <c r="Q628" s="120"/>
      <c r="R628" s="120"/>
      <c r="S628" s="120"/>
      <c r="T628" s="120"/>
      <c r="U628" s="120"/>
      <c r="V628" s="120"/>
      <c r="W628" s="120"/>
      <c r="X628" s="120"/>
      <c r="Y628" s="120"/>
      <c r="Z628" s="120"/>
    </row>
    <row r="629" spans="1:26" ht="11.25" customHeight="1" x14ac:dyDescent="0.25">
      <c r="A629" s="120"/>
      <c r="B629" s="120"/>
      <c r="C629" s="120"/>
      <c r="D629" s="120"/>
      <c r="E629" s="120"/>
      <c r="F629" s="120"/>
      <c r="G629" s="120"/>
      <c r="H629" s="120"/>
      <c r="I629" s="120"/>
      <c r="J629" s="128"/>
      <c r="K629" s="120"/>
      <c r="L629" s="120"/>
      <c r="M629" s="120"/>
      <c r="N629" s="120"/>
      <c r="O629" s="120"/>
      <c r="P629" s="120"/>
      <c r="Q629" s="120"/>
      <c r="R629" s="120"/>
      <c r="S629" s="120"/>
      <c r="T629" s="120"/>
      <c r="U629" s="120"/>
      <c r="V629" s="120"/>
      <c r="W629" s="120"/>
      <c r="X629" s="120"/>
      <c r="Y629" s="120"/>
      <c r="Z629" s="120"/>
    </row>
    <row r="630" spans="1:26" ht="11.25" customHeight="1" x14ac:dyDescent="0.25">
      <c r="A630" s="120"/>
      <c r="B630" s="120"/>
      <c r="C630" s="120"/>
      <c r="D630" s="120"/>
      <c r="E630" s="120"/>
      <c r="F630" s="120"/>
      <c r="G630" s="120"/>
      <c r="H630" s="120"/>
      <c r="I630" s="120"/>
      <c r="J630" s="128"/>
      <c r="K630" s="120"/>
      <c r="L630" s="120"/>
      <c r="M630" s="120"/>
      <c r="N630" s="120"/>
      <c r="O630" s="120"/>
      <c r="P630" s="120"/>
      <c r="Q630" s="120"/>
      <c r="R630" s="120"/>
      <c r="S630" s="120"/>
      <c r="T630" s="120"/>
      <c r="U630" s="120"/>
      <c r="V630" s="120"/>
      <c r="W630" s="120"/>
      <c r="X630" s="120"/>
      <c r="Y630" s="120"/>
      <c r="Z630" s="120"/>
    </row>
    <row r="631" spans="1:26" ht="11.25" customHeight="1" x14ac:dyDescent="0.25">
      <c r="A631" s="120"/>
      <c r="B631" s="120"/>
      <c r="C631" s="120"/>
      <c r="D631" s="120"/>
      <c r="E631" s="120"/>
      <c r="F631" s="120"/>
      <c r="G631" s="120"/>
      <c r="H631" s="120"/>
      <c r="I631" s="120"/>
      <c r="J631" s="128"/>
      <c r="K631" s="120"/>
      <c r="L631" s="120"/>
      <c r="M631" s="120"/>
      <c r="N631" s="120"/>
      <c r="O631" s="120"/>
      <c r="P631" s="120"/>
      <c r="Q631" s="120"/>
      <c r="R631" s="120"/>
      <c r="S631" s="120"/>
      <c r="T631" s="120"/>
      <c r="U631" s="120"/>
      <c r="V631" s="120"/>
      <c r="W631" s="120"/>
      <c r="X631" s="120"/>
      <c r="Y631" s="120"/>
      <c r="Z631" s="120"/>
    </row>
    <row r="632" spans="1:26" ht="11.25" customHeight="1" x14ac:dyDescent="0.25">
      <c r="A632" s="120"/>
      <c r="B632" s="120"/>
      <c r="C632" s="120"/>
      <c r="D632" s="120"/>
      <c r="E632" s="120"/>
      <c r="F632" s="120"/>
      <c r="G632" s="120"/>
      <c r="H632" s="120"/>
      <c r="I632" s="120"/>
      <c r="J632" s="128"/>
      <c r="K632" s="120"/>
      <c r="L632" s="120"/>
      <c r="M632" s="120"/>
      <c r="N632" s="120"/>
      <c r="O632" s="120"/>
      <c r="P632" s="120"/>
      <c r="Q632" s="120"/>
      <c r="R632" s="120"/>
      <c r="S632" s="120"/>
      <c r="T632" s="120"/>
      <c r="U632" s="120"/>
      <c r="V632" s="120"/>
      <c r="W632" s="120"/>
      <c r="X632" s="120"/>
      <c r="Y632" s="120"/>
      <c r="Z632" s="120"/>
    </row>
    <row r="633" spans="1:26" ht="11.25" customHeight="1" x14ac:dyDescent="0.25">
      <c r="A633" s="120"/>
      <c r="B633" s="120"/>
      <c r="C633" s="120"/>
      <c r="D633" s="120"/>
      <c r="E633" s="120"/>
      <c r="F633" s="120"/>
      <c r="G633" s="120"/>
      <c r="H633" s="120"/>
      <c r="I633" s="120"/>
      <c r="J633" s="128"/>
      <c r="K633" s="120"/>
      <c r="L633" s="120"/>
      <c r="M633" s="120"/>
      <c r="N633" s="120"/>
      <c r="O633" s="120"/>
      <c r="P633" s="120"/>
      <c r="Q633" s="120"/>
      <c r="R633" s="120"/>
      <c r="S633" s="120"/>
      <c r="T633" s="120"/>
      <c r="U633" s="120"/>
      <c r="V633" s="120"/>
      <c r="W633" s="120"/>
      <c r="X633" s="120"/>
      <c r="Y633" s="120"/>
      <c r="Z633" s="120"/>
    </row>
    <row r="634" spans="1:26" ht="11.25" customHeight="1" x14ac:dyDescent="0.25">
      <c r="A634" s="120"/>
      <c r="B634" s="120"/>
      <c r="C634" s="120"/>
      <c r="D634" s="120"/>
      <c r="E634" s="120"/>
      <c r="F634" s="120"/>
      <c r="G634" s="120"/>
      <c r="H634" s="120"/>
      <c r="I634" s="120"/>
      <c r="J634" s="128"/>
      <c r="K634" s="120"/>
      <c r="L634" s="120"/>
      <c r="M634" s="120"/>
      <c r="N634" s="120"/>
      <c r="O634" s="120"/>
      <c r="P634" s="120"/>
      <c r="Q634" s="120"/>
      <c r="R634" s="120"/>
      <c r="S634" s="120"/>
      <c r="T634" s="120"/>
      <c r="U634" s="120"/>
      <c r="V634" s="120"/>
      <c r="W634" s="120"/>
      <c r="X634" s="120"/>
      <c r="Y634" s="120"/>
      <c r="Z634" s="120"/>
    </row>
    <row r="635" spans="1:26" ht="11.25" customHeight="1" x14ac:dyDescent="0.25">
      <c r="A635" s="120"/>
      <c r="B635" s="120"/>
      <c r="C635" s="120"/>
      <c r="D635" s="120"/>
      <c r="E635" s="120"/>
      <c r="F635" s="120"/>
      <c r="G635" s="120"/>
      <c r="H635" s="120"/>
      <c r="I635" s="120"/>
      <c r="J635" s="128"/>
      <c r="K635" s="120"/>
      <c r="L635" s="120"/>
      <c r="M635" s="120"/>
      <c r="N635" s="120"/>
      <c r="O635" s="120"/>
      <c r="P635" s="120"/>
      <c r="Q635" s="120"/>
      <c r="R635" s="120"/>
      <c r="S635" s="120"/>
      <c r="T635" s="120"/>
      <c r="U635" s="120"/>
      <c r="V635" s="120"/>
      <c r="W635" s="120"/>
      <c r="X635" s="120"/>
      <c r="Y635" s="120"/>
      <c r="Z635" s="120"/>
    </row>
    <row r="636" spans="1:26" ht="11.25" customHeight="1" x14ac:dyDescent="0.25">
      <c r="A636" s="120"/>
      <c r="B636" s="120"/>
      <c r="C636" s="120"/>
      <c r="D636" s="120"/>
      <c r="E636" s="120"/>
      <c r="F636" s="120"/>
      <c r="G636" s="120"/>
      <c r="H636" s="120"/>
      <c r="I636" s="120"/>
      <c r="J636" s="128"/>
      <c r="K636" s="120"/>
      <c r="L636" s="120"/>
      <c r="M636" s="120"/>
      <c r="N636" s="120"/>
      <c r="O636" s="120"/>
      <c r="P636" s="120"/>
      <c r="Q636" s="120"/>
      <c r="R636" s="120"/>
      <c r="S636" s="120"/>
      <c r="T636" s="120"/>
      <c r="U636" s="120"/>
      <c r="V636" s="120"/>
      <c r="W636" s="120"/>
      <c r="X636" s="120"/>
      <c r="Y636" s="120"/>
      <c r="Z636" s="120"/>
    </row>
    <row r="637" spans="1:26" ht="11.25" customHeight="1" x14ac:dyDescent="0.25">
      <c r="A637" s="120"/>
      <c r="B637" s="120"/>
      <c r="C637" s="120"/>
      <c r="D637" s="120"/>
      <c r="E637" s="120"/>
      <c r="F637" s="120"/>
      <c r="G637" s="120"/>
      <c r="H637" s="120"/>
      <c r="I637" s="120"/>
      <c r="J637" s="128"/>
      <c r="K637" s="120"/>
      <c r="L637" s="120"/>
      <c r="M637" s="120"/>
      <c r="N637" s="120"/>
      <c r="O637" s="120"/>
      <c r="P637" s="120"/>
      <c r="Q637" s="120"/>
      <c r="R637" s="120"/>
      <c r="S637" s="120"/>
      <c r="T637" s="120"/>
      <c r="U637" s="120"/>
      <c r="V637" s="120"/>
      <c r="W637" s="120"/>
      <c r="X637" s="120"/>
      <c r="Y637" s="120"/>
      <c r="Z637" s="120"/>
    </row>
    <row r="638" spans="1:26" ht="11.25" customHeight="1" x14ac:dyDescent="0.25">
      <c r="A638" s="120"/>
      <c r="B638" s="120"/>
      <c r="C638" s="120"/>
      <c r="D638" s="120"/>
      <c r="E638" s="120"/>
      <c r="F638" s="120"/>
      <c r="G638" s="120"/>
      <c r="H638" s="120"/>
      <c r="I638" s="120"/>
      <c r="J638" s="128"/>
      <c r="K638" s="120"/>
      <c r="L638" s="120"/>
      <c r="M638" s="120"/>
      <c r="N638" s="120"/>
      <c r="O638" s="120"/>
      <c r="P638" s="120"/>
      <c r="Q638" s="120"/>
      <c r="R638" s="120"/>
      <c r="S638" s="120"/>
      <c r="T638" s="120"/>
      <c r="U638" s="120"/>
      <c r="V638" s="120"/>
      <c r="W638" s="120"/>
      <c r="X638" s="120"/>
      <c r="Y638" s="120"/>
      <c r="Z638" s="120"/>
    </row>
    <row r="639" spans="1:26" ht="11.25" customHeight="1" x14ac:dyDescent="0.25">
      <c r="A639" s="120"/>
      <c r="B639" s="120"/>
      <c r="C639" s="120"/>
      <c r="D639" s="120"/>
      <c r="E639" s="120"/>
      <c r="F639" s="120"/>
      <c r="G639" s="120"/>
      <c r="H639" s="120"/>
      <c r="I639" s="120"/>
      <c r="J639" s="128"/>
      <c r="K639" s="120"/>
      <c r="L639" s="120"/>
      <c r="M639" s="120"/>
      <c r="N639" s="120"/>
      <c r="O639" s="120"/>
      <c r="P639" s="120"/>
      <c r="Q639" s="120"/>
      <c r="R639" s="120"/>
      <c r="S639" s="120"/>
      <c r="T639" s="120"/>
      <c r="U639" s="120"/>
      <c r="V639" s="120"/>
      <c r="W639" s="120"/>
      <c r="X639" s="120"/>
      <c r="Y639" s="120"/>
      <c r="Z639" s="120"/>
    </row>
    <row r="640" spans="1:26" ht="11.25" customHeight="1" x14ac:dyDescent="0.25">
      <c r="A640" s="120"/>
      <c r="B640" s="120"/>
      <c r="C640" s="120"/>
      <c r="D640" s="120"/>
      <c r="E640" s="120"/>
      <c r="F640" s="120"/>
      <c r="G640" s="120"/>
      <c r="H640" s="120"/>
      <c r="I640" s="120"/>
      <c r="J640" s="128"/>
      <c r="K640" s="120"/>
      <c r="L640" s="120"/>
      <c r="M640" s="120"/>
      <c r="N640" s="120"/>
      <c r="O640" s="120"/>
      <c r="P640" s="120"/>
      <c r="Q640" s="120"/>
      <c r="R640" s="120"/>
      <c r="S640" s="120"/>
      <c r="T640" s="120"/>
      <c r="U640" s="120"/>
      <c r="V640" s="120"/>
      <c r="W640" s="120"/>
      <c r="X640" s="120"/>
      <c r="Y640" s="120"/>
      <c r="Z640" s="120"/>
    </row>
    <row r="641" spans="1:26" ht="11.25" customHeight="1" x14ac:dyDescent="0.25">
      <c r="A641" s="120"/>
      <c r="B641" s="120"/>
      <c r="C641" s="120"/>
      <c r="D641" s="120"/>
      <c r="E641" s="120"/>
      <c r="F641" s="120"/>
      <c r="G641" s="120"/>
      <c r="H641" s="120"/>
      <c r="I641" s="120"/>
      <c r="J641" s="128"/>
      <c r="K641" s="120"/>
      <c r="L641" s="120"/>
      <c r="M641" s="120"/>
      <c r="N641" s="120"/>
      <c r="O641" s="120"/>
      <c r="P641" s="120"/>
      <c r="Q641" s="120"/>
      <c r="R641" s="120"/>
      <c r="S641" s="120"/>
      <c r="T641" s="120"/>
      <c r="U641" s="120"/>
      <c r="V641" s="120"/>
      <c r="W641" s="120"/>
      <c r="X641" s="120"/>
      <c r="Y641" s="120"/>
      <c r="Z641" s="120"/>
    </row>
    <row r="642" spans="1:26" ht="11.25" customHeight="1" x14ac:dyDescent="0.25">
      <c r="A642" s="120"/>
      <c r="B642" s="120"/>
      <c r="C642" s="120"/>
      <c r="D642" s="120"/>
      <c r="E642" s="120"/>
      <c r="F642" s="120"/>
      <c r="G642" s="120"/>
      <c r="H642" s="120"/>
      <c r="I642" s="120"/>
      <c r="J642" s="128"/>
      <c r="K642" s="120"/>
      <c r="L642" s="120"/>
      <c r="M642" s="120"/>
      <c r="N642" s="120"/>
      <c r="O642" s="120"/>
      <c r="P642" s="120"/>
      <c r="Q642" s="120"/>
      <c r="R642" s="120"/>
      <c r="S642" s="120"/>
      <c r="T642" s="120"/>
      <c r="U642" s="120"/>
      <c r="V642" s="120"/>
      <c r="W642" s="120"/>
      <c r="X642" s="120"/>
      <c r="Y642" s="120"/>
      <c r="Z642" s="120"/>
    </row>
    <row r="643" spans="1:26" ht="11.25" customHeight="1" x14ac:dyDescent="0.25">
      <c r="A643" s="120"/>
      <c r="B643" s="120"/>
      <c r="C643" s="120"/>
      <c r="D643" s="120"/>
      <c r="E643" s="120"/>
      <c r="F643" s="120"/>
      <c r="G643" s="120"/>
      <c r="H643" s="120"/>
      <c r="I643" s="120"/>
      <c r="J643" s="128"/>
      <c r="K643" s="120"/>
      <c r="L643" s="120"/>
      <c r="M643" s="120"/>
      <c r="N643" s="120"/>
      <c r="O643" s="120"/>
      <c r="P643" s="120"/>
      <c r="Q643" s="120"/>
      <c r="R643" s="120"/>
      <c r="S643" s="120"/>
      <c r="T643" s="120"/>
      <c r="U643" s="120"/>
      <c r="V643" s="120"/>
      <c r="W643" s="120"/>
      <c r="X643" s="120"/>
      <c r="Y643" s="120"/>
      <c r="Z643" s="120"/>
    </row>
    <row r="644" spans="1:26" ht="11.25" customHeight="1" x14ac:dyDescent="0.25">
      <c r="A644" s="120"/>
      <c r="B644" s="120"/>
      <c r="C644" s="120"/>
      <c r="D644" s="120"/>
      <c r="E644" s="120"/>
      <c r="F644" s="120"/>
      <c r="G644" s="120"/>
      <c r="H644" s="120"/>
      <c r="I644" s="120"/>
      <c r="J644" s="128"/>
      <c r="K644" s="120"/>
      <c r="L644" s="120"/>
      <c r="M644" s="120"/>
      <c r="N644" s="120"/>
      <c r="O644" s="120"/>
      <c r="P644" s="120"/>
      <c r="Q644" s="120"/>
      <c r="R644" s="120"/>
      <c r="S644" s="120"/>
      <c r="T644" s="120"/>
      <c r="U644" s="120"/>
      <c r="V644" s="120"/>
      <c r="W644" s="120"/>
      <c r="X644" s="120"/>
      <c r="Y644" s="120"/>
      <c r="Z644" s="120"/>
    </row>
    <row r="645" spans="1:26" ht="11.25" customHeight="1" x14ac:dyDescent="0.25">
      <c r="A645" s="120"/>
      <c r="B645" s="120"/>
      <c r="C645" s="120"/>
      <c r="D645" s="120"/>
      <c r="E645" s="120"/>
      <c r="F645" s="120"/>
      <c r="G645" s="120"/>
      <c r="H645" s="120"/>
      <c r="I645" s="120"/>
      <c r="J645" s="128"/>
      <c r="K645" s="120"/>
      <c r="L645" s="120"/>
      <c r="M645" s="120"/>
      <c r="N645" s="120"/>
      <c r="O645" s="120"/>
      <c r="P645" s="120"/>
      <c r="Q645" s="120"/>
      <c r="R645" s="120"/>
      <c r="S645" s="120"/>
      <c r="T645" s="120"/>
      <c r="U645" s="120"/>
      <c r="V645" s="120"/>
      <c r="W645" s="120"/>
      <c r="X645" s="120"/>
      <c r="Y645" s="120"/>
      <c r="Z645" s="120"/>
    </row>
    <row r="646" spans="1:26" ht="11.25" customHeight="1" x14ac:dyDescent="0.25">
      <c r="A646" s="120"/>
      <c r="B646" s="120"/>
      <c r="C646" s="120"/>
      <c r="D646" s="120"/>
      <c r="E646" s="120"/>
      <c r="F646" s="120"/>
      <c r="G646" s="120"/>
      <c r="H646" s="120"/>
      <c r="I646" s="120"/>
      <c r="J646" s="128"/>
      <c r="K646" s="120"/>
      <c r="L646" s="120"/>
      <c r="M646" s="120"/>
      <c r="N646" s="120"/>
      <c r="O646" s="120"/>
      <c r="P646" s="120"/>
      <c r="Q646" s="120"/>
      <c r="R646" s="120"/>
      <c r="S646" s="120"/>
      <c r="T646" s="120"/>
      <c r="U646" s="120"/>
      <c r="V646" s="120"/>
      <c r="W646" s="120"/>
      <c r="X646" s="120"/>
      <c r="Y646" s="120"/>
      <c r="Z646" s="120"/>
    </row>
    <row r="647" spans="1:26" ht="11.25" customHeight="1" x14ac:dyDescent="0.25">
      <c r="A647" s="120"/>
      <c r="B647" s="120"/>
      <c r="C647" s="120"/>
      <c r="D647" s="120"/>
      <c r="E647" s="120"/>
      <c r="F647" s="120"/>
      <c r="G647" s="120"/>
      <c r="H647" s="120"/>
      <c r="I647" s="120"/>
      <c r="J647" s="128"/>
      <c r="K647" s="120"/>
      <c r="L647" s="120"/>
      <c r="M647" s="120"/>
      <c r="N647" s="120"/>
      <c r="O647" s="120"/>
      <c r="P647" s="120"/>
      <c r="Q647" s="120"/>
      <c r="R647" s="120"/>
      <c r="S647" s="120"/>
      <c r="T647" s="120"/>
      <c r="U647" s="120"/>
      <c r="V647" s="120"/>
      <c r="W647" s="120"/>
      <c r="X647" s="120"/>
      <c r="Y647" s="120"/>
      <c r="Z647" s="120"/>
    </row>
    <row r="648" spans="1:26" ht="11.25" customHeight="1" x14ac:dyDescent="0.25">
      <c r="A648" s="120"/>
      <c r="B648" s="120"/>
      <c r="C648" s="120"/>
      <c r="D648" s="120"/>
      <c r="E648" s="120"/>
      <c r="F648" s="120"/>
      <c r="G648" s="120"/>
      <c r="H648" s="120"/>
      <c r="I648" s="120"/>
      <c r="J648" s="128"/>
      <c r="K648" s="120"/>
      <c r="L648" s="120"/>
      <c r="M648" s="120"/>
      <c r="N648" s="120"/>
      <c r="O648" s="120"/>
      <c r="P648" s="120"/>
      <c r="Q648" s="120"/>
      <c r="R648" s="120"/>
      <c r="S648" s="120"/>
      <c r="T648" s="120"/>
      <c r="U648" s="120"/>
      <c r="V648" s="120"/>
      <c r="W648" s="120"/>
      <c r="X648" s="120"/>
      <c r="Y648" s="120"/>
      <c r="Z648" s="120"/>
    </row>
    <row r="649" spans="1:26" ht="11.25" customHeight="1" x14ac:dyDescent="0.25">
      <c r="A649" s="120"/>
      <c r="B649" s="120"/>
      <c r="C649" s="120"/>
      <c r="D649" s="120"/>
      <c r="E649" s="120"/>
      <c r="F649" s="120"/>
      <c r="G649" s="120"/>
      <c r="H649" s="120"/>
      <c r="I649" s="120"/>
      <c r="J649" s="128"/>
      <c r="K649" s="120"/>
      <c r="L649" s="120"/>
      <c r="M649" s="120"/>
      <c r="N649" s="120"/>
      <c r="O649" s="120"/>
      <c r="P649" s="120"/>
      <c r="Q649" s="120"/>
      <c r="R649" s="120"/>
      <c r="S649" s="120"/>
      <c r="T649" s="120"/>
      <c r="U649" s="120"/>
      <c r="V649" s="120"/>
      <c r="W649" s="120"/>
      <c r="X649" s="120"/>
      <c r="Y649" s="120"/>
      <c r="Z649" s="120"/>
    </row>
    <row r="650" spans="1:26" ht="11.25" customHeight="1" x14ac:dyDescent="0.25">
      <c r="A650" s="120"/>
      <c r="B650" s="120"/>
      <c r="C650" s="120"/>
      <c r="D650" s="120"/>
      <c r="E650" s="120"/>
      <c r="F650" s="120"/>
      <c r="G650" s="120"/>
      <c r="H650" s="120"/>
      <c r="I650" s="120"/>
      <c r="J650" s="128"/>
      <c r="K650" s="120"/>
      <c r="L650" s="120"/>
      <c r="M650" s="120"/>
      <c r="N650" s="120"/>
      <c r="O650" s="120"/>
      <c r="P650" s="120"/>
      <c r="Q650" s="120"/>
      <c r="R650" s="120"/>
      <c r="S650" s="120"/>
      <c r="T650" s="120"/>
      <c r="U650" s="120"/>
      <c r="V650" s="120"/>
      <c r="W650" s="120"/>
      <c r="X650" s="120"/>
      <c r="Y650" s="120"/>
      <c r="Z650" s="120"/>
    </row>
    <row r="651" spans="1:26" ht="11.25" customHeight="1" x14ac:dyDescent="0.25">
      <c r="A651" s="120"/>
      <c r="B651" s="120"/>
      <c r="C651" s="120"/>
      <c r="D651" s="120"/>
      <c r="E651" s="120"/>
      <c r="F651" s="120"/>
      <c r="G651" s="120"/>
      <c r="H651" s="120"/>
      <c r="I651" s="120"/>
      <c r="J651" s="128"/>
      <c r="K651" s="120"/>
      <c r="L651" s="120"/>
      <c r="M651" s="120"/>
      <c r="N651" s="120"/>
      <c r="O651" s="120"/>
      <c r="P651" s="120"/>
      <c r="Q651" s="120"/>
      <c r="R651" s="120"/>
      <c r="S651" s="120"/>
      <c r="T651" s="120"/>
      <c r="U651" s="120"/>
      <c r="V651" s="120"/>
      <c r="W651" s="120"/>
      <c r="X651" s="120"/>
      <c r="Y651" s="120"/>
      <c r="Z651" s="120"/>
    </row>
    <row r="652" spans="1:26" ht="11.25" customHeight="1" x14ac:dyDescent="0.25">
      <c r="A652" s="120"/>
      <c r="B652" s="120"/>
      <c r="C652" s="120"/>
      <c r="D652" s="120"/>
      <c r="E652" s="120"/>
      <c r="F652" s="120"/>
      <c r="G652" s="120"/>
      <c r="H652" s="120"/>
      <c r="I652" s="120"/>
      <c r="J652" s="128"/>
      <c r="K652" s="120"/>
      <c r="L652" s="120"/>
      <c r="M652" s="120"/>
      <c r="N652" s="120"/>
      <c r="O652" s="120"/>
      <c r="P652" s="120"/>
      <c r="Q652" s="120"/>
      <c r="R652" s="120"/>
      <c r="S652" s="120"/>
      <c r="T652" s="120"/>
      <c r="U652" s="120"/>
      <c r="V652" s="120"/>
      <c r="W652" s="120"/>
      <c r="X652" s="120"/>
      <c r="Y652" s="120"/>
      <c r="Z652" s="120"/>
    </row>
    <row r="653" spans="1:26" ht="11.25" customHeight="1" x14ac:dyDescent="0.25">
      <c r="A653" s="120"/>
      <c r="B653" s="120"/>
      <c r="C653" s="120"/>
      <c r="D653" s="120"/>
      <c r="E653" s="120"/>
      <c r="F653" s="120"/>
      <c r="G653" s="120"/>
      <c r="H653" s="120"/>
      <c r="I653" s="120"/>
      <c r="J653" s="128"/>
      <c r="K653" s="120"/>
      <c r="L653" s="120"/>
      <c r="M653" s="120"/>
      <c r="N653" s="120"/>
      <c r="O653" s="120"/>
      <c r="P653" s="120"/>
      <c r="Q653" s="120"/>
      <c r="R653" s="120"/>
      <c r="S653" s="120"/>
      <c r="T653" s="120"/>
      <c r="U653" s="120"/>
      <c r="V653" s="120"/>
      <c r="W653" s="120"/>
      <c r="X653" s="120"/>
      <c r="Y653" s="120"/>
      <c r="Z653" s="120"/>
    </row>
    <row r="654" spans="1:26" ht="11.25" customHeight="1" x14ac:dyDescent="0.25">
      <c r="A654" s="120"/>
      <c r="B654" s="120"/>
      <c r="C654" s="120"/>
      <c r="D654" s="120"/>
      <c r="E654" s="120"/>
      <c r="F654" s="120"/>
      <c r="G654" s="120"/>
      <c r="H654" s="120"/>
      <c r="I654" s="120"/>
      <c r="J654" s="128"/>
      <c r="K654" s="120"/>
      <c r="L654" s="120"/>
      <c r="M654" s="120"/>
      <c r="N654" s="120"/>
      <c r="O654" s="120"/>
      <c r="P654" s="120"/>
      <c r="Q654" s="120"/>
      <c r="R654" s="120"/>
      <c r="S654" s="120"/>
      <c r="T654" s="120"/>
      <c r="U654" s="120"/>
      <c r="V654" s="120"/>
      <c r="W654" s="120"/>
      <c r="X654" s="120"/>
      <c r="Y654" s="120"/>
      <c r="Z654" s="120"/>
    </row>
    <row r="655" spans="1:26" ht="11.25" customHeight="1" x14ac:dyDescent="0.25">
      <c r="A655" s="120"/>
      <c r="B655" s="120"/>
      <c r="C655" s="120"/>
      <c r="D655" s="120"/>
      <c r="E655" s="120"/>
      <c r="F655" s="120"/>
      <c r="G655" s="120"/>
      <c r="H655" s="120"/>
      <c r="I655" s="120"/>
      <c r="J655" s="128"/>
      <c r="K655" s="120"/>
      <c r="L655" s="120"/>
      <c r="M655" s="120"/>
      <c r="N655" s="120"/>
      <c r="O655" s="120"/>
      <c r="P655" s="120"/>
      <c r="Q655" s="120"/>
      <c r="R655" s="120"/>
      <c r="S655" s="120"/>
      <c r="T655" s="120"/>
      <c r="U655" s="120"/>
      <c r="V655" s="120"/>
      <c r="W655" s="120"/>
      <c r="X655" s="120"/>
      <c r="Y655" s="120"/>
      <c r="Z655" s="120"/>
    </row>
    <row r="656" spans="1:26" ht="11.25" customHeight="1" x14ac:dyDescent="0.25">
      <c r="A656" s="120"/>
      <c r="B656" s="120"/>
      <c r="C656" s="120"/>
      <c r="D656" s="120"/>
      <c r="E656" s="120"/>
      <c r="F656" s="120"/>
      <c r="G656" s="120"/>
      <c r="H656" s="120"/>
      <c r="I656" s="120"/>
      <c r="J656" s="128"/>
      <c r="K656" s="120"/>
      <c r="L656" s="120"/>
      <c r="M656" s="120"/>
      <c r="N656" s="120"/>
      <c r="O656" s="120"/>
      <c r="P656" s="120"/>
      <c r="Q656" s="120"/>
      <c r="R656" s="120"/>
      <c r="S656" s="120"/>
      <c r="T656" s="120"/>
      <c r="U656" s="120"/>
      <c r="V656" s="120"/>
      <c r="W656" s="120"/>
      <c r="X656" s="120"/>
      <c r="Y656" s="120"/>
      <c r="Z656" s="120"/>
    </row>
    <row r="657" spans="1:26" ht="11.25" customHeight="1" x14ac:dyDescent="0.25">
      <c r="A657" s="120"/>
      <c r="B657" s="120"/>
      <c r="C657" s="120"/>
      <c r="D657" s="120"/>
      <c r="E657" s="120"/>
      <c r="F657" s="120"/>
      <c r="G657" s="120"/>
      <c r="H657" s="120"/>
      <c r="I657" s="120"/>
      <c r="J657" s="128"/>
      <c r="K657" s="120"/>
      <c r="L657" s="120"/>
      <c r="M657" s="120"/>
      <c r="N657" s="120"/>
      <c r="O657" s="120"/>
      <c r="P657" s="120"/>
      <c r="Q657" s="120"/>
      <c r="R657" s="120"/>
      <c r="S657" s="120"/>
      <c r="T657" s="120"/>
      <c r="U657" s="120"/>
      <c r="V657" s="120"/>
      <c r="W657" s="120"/>
      <c r="X657" s="120"/>
      <c r="Y657" s="120"/>
      <c r="Z657" s="120"/>
    </row>
    <row r="658" spans="1:26" ht="11.25" customHeight="1" x14ac:dyDescent="0.25">
      <c r="A658" s="120"/>
      <c r="B658" s="120"/>
      <c r="C658" s="120"/>
      <c r="D658" s="120"/>
      <c r="E658" s="120"/>
      <c r="F658" s="120"/>
      <c r="G658" s="120"/>
      <c r="H658" s="120"/>
      <c r="I658" s="120"/>
      <c r="J658" s="128"/>
      <c r="K658" s="120"/>
      <c r="L658" s="120"/>
      <c r="M658" s="120"/>
      <c r="N658" s="120"/>
      <c r="O658" s="120"/>
      <c r="P658" s="120"/>
      <c r="Q658" s="120"/>
      <c r="R658" s="120"/>
      <c r="S658" s="120"/>
      <c r="T658" s="120"/>
      <c r="U658" s="120"/>
      <c r="V658" s="120"/>
      <c r="W658" s="120"/>
      <c r="X658" s="120"/>
      <c r="Y658" s="120"/>
      <c r="Z658" s="120"/>
    </row>
    <row r="659" spans="1:26" ht="11.25" customHeight="1" x14ac:dyDescent="0.25">
      <c r="A659" s="120"/>
      <c r="B659" s="120"/>
      <c r="C659" s="120"/>
      <c r="D659" s="120"/>
      <c r="E659" s="120"/>
      <c r="F659" s="120"/>
      <c r="G659" s="120"/>
      <c r="H659" s="120"/>
      <c r="I659" s="120"/>
      <c r="J659" s="128"/>
      <c r="K659" s="120"/>
      <c r="L659" s="120"/>
      <c r="M659" s="120"/>
      <c r="N659" s="120"/>
      <c r="O659" s="120"/>
      <c r="P659" s="120"/>
      <c r="Q659" s="120"/>
      <c r="R659" s="120"/>
      <c r="S659" s="120"/>
      <c r="T659" s="120"/>
      <c r="U659" s="120"/>
      <c r="V659" s="120"/>
      <c r="W659" s="120"/>
      <c r="X659" s="120"/>
      <c r="Y659" s="120"/>
      <c r="Z659" s="120"/>
    </row>
    <row r="660" spans="1:26" ht="11.25" customHeight="1" x14ac:dyDescent="0.25">
      <c r="A660" s="120"/>
      <c r="B660" s="120"/>
      <c r="C660" s="120"/>
      <c r="D660" s="120"/>
      <c r="E660" s="120"/>
      <c r="F660" s="120"/>
      <c r="G660" s="120"/>
      <c r="H660" s="120"/>
      <c r="I660" s="120"/>
      <c r="J660" s="128"/>
      <c r="K660" s="120"/>
      <c r="L660" s="120"/>
      <c r="M660" s="120"/>
      <c r="N660" s="120"/>
      <c r="O660" s="120"/>
      <c r="P660" s="120"/>
      <c r="Q660" s="120"/>
      <c r="R660" s="120"/>
      <c r="S660" s="120"/>
      <c r="T660" s="120"/>
      <c r="U660" s="120"/>
      <c r="V660" s="120"/>
      <c r="W660" s="120"/>
      <c r="X660" s="120"/>
      <c r="Y660" s="120"/>
      <c r="Z660" s="120"/>
    </row>
    <row r="661" spans="1:26" ht="11.25" customHeight="1" x14ac:dyDescent="0.25">
      <c r="A661" s="120"/>
      <c r="B661" s="120"/>
      <c r="C661" s="120"/>
      <c r="D661" s="120"/>
      <c r="E661" s="120"/>
      <c r="F661" s="120"/>
      <c r="G661" s="120"/>
      <c r="H661" s="120"/>
      <c r="I661" s="120"/>
      <c r="J661" s="128"/>
      <c r="K661" s="120"/>
      <c r="L661" s="120"/>
      <c r="M661" s="120"/>
      <c r="N661" s="120"/>
      <c r="O661" s="120"/>
      <c r="P661" s="120"/>
      <c r="Q661" s="120"/>
      <c r="R661" s="120"/>
      <c r="S661" s="120"/>
      <c r="T661" s="120"/>
      <c r="U661" s="120"/>
      <c r="V661" s="120"/>
      <c r="W661" s="120"/>
      <c r="X661" s="120"/>
      <c r="Y661" s="120"/>
      <c r="Z661" s="120"/>
    </row>
    <row r="662" spans="1:26" ht="11.25" customHeight="1" x14ac:dyDescent="0.25">
      <c r="A662" s="120"/>
      <c r="B662" s="120"/>
      <c r="C662" s="120"/>
      <c r="D662" s="120"/>
      <c r="E662" s="120"/>
      <c r="F662" s="120"/>
      <c r="G662" s="120"/>
      <c r="H662" s="120"/>
      <c r="I662" s="120"/>
      <c r="J662" s="128"/>
      <c r="K662" s="120"/>
      <c r="L662" s="120"/>
      <c r="M662" s="120"/>
      <c r="N662" s="120"/>
      <c r="O662" s="120"/>
      <c r="P662" s="120"/>
      <c r="Q662" s="120"/>
      <c r="R662" s="120"/>
      <c r="S662" s="120"/>
      <c r="T662" s="120"/>
      <c r="U662" s="120"/>
      <c r="V662" s="120"/>
      <c r="W662" s="120"/>
      <c r="X662" s="120"/>
      <c r="Y662" s="120"/>
      <c r="Z662" s="120"/>
    </row>
    <row r="663" spans="1:26" ht="11.25" customHeight="1" x14ac:dyDescent="0.25">
      <c r="A663" s="120"/>
      <c r="B663" s="120"/>
      <c r="C663" s="120"/>
      <c r="D663" s="120"/>
      <c r="E663" s="120"/>
      <c r="F663" s="120"/>
      <c r="G663" s="120"/>
      <c r="H663" s="120"/>
      <c r="I663" s="120"/>
      <c r="J663" s="128"/>
      <c r="K663" s="120"/>
      <c r="L663" s="120"/>
      <c r="M663" s="120"/>
      <c r="N663" s="120"/>
      <c r="O663" s="120"/>
      <c r="P663" s="120"/>
      <c r="Q663" s="120"/>
      <c r="R663" s="120"/>
      <c r="S663" s="120"/>
      <c r="T663" s="120"/>
      <c r="U663" s="120"/>
      <c r="V663" s="120"/>
      <c r="W663" s="120"/>
      <c r="X663" s="120"/>
      <c r="Y663" s="120"/>
      <c r="Z663" s="120"/>
    </row>
    <row r="664" spans="1:26" ht="11.25" customHeight="1" x14ac:dyDescent="0.25">
      <c r="A664" s="120"/>
      <c r="B664" s="120"/>
      <c r="C664" s="120"/>
      <c r="D664" s="120"/>
      <c r="E664" s="120"/>
      <c r="F664" s="120"/>
      <c r="G664" s="120"/>
      <c r="H664" s="120"/>
      <c r="I664" s="120"/>
      <c r="J664" s="128"/>
      <c r="K664" s="120"/>
      <c r="L664" s="120"/>
      <c r="M664" s="120"/>
      <c r="N664" s="120"/>
      <c r="O664" s="120"/>
      <c r="P664" s="120"/>
      <c r="Q664" s="120"/>
      <c r="R664" s="120"/>
      <c r="S664" s="120"/>
      <c r="T664" s="120"/>
      <c r="U664" s="120"/>
      <c r="V664" s="120"/>
      <c r="W664" s="120"/>
      <c r="X664" s="120"/>
      <c r="Y664" s="120"/>
      <c r="Z664" s="120"/>
    </row>
    <row r="665" spans="1:26" ht="11.25" customHeight="1" x14ac:dyDescent="0.25">
      <c r="A665" s="120"/>
      <c r="B665" s="120"/>
      <c r="C665" s="120"/>
      <c r="D665" s="120"/>
      <c r="E665" s="120"/>
      <c r="F665" s="120"/>
      <c r="G665" s="120"/>
      <c r="H665" s="120"/>
      <c r="I665" s="120"/>
      <c r="J665" s="128"/>
      <c r="K665" s="120"/>
      <c r="L665" s="120"/>
      <c r="M665" s="120"/>
      <c r="N665" s="120"/>
      <c r="O665" s="120"/>
      <c r="P665" s="120"/>
      <c r="Q665" s="120"/>
      <c r="R665" s="120"/>
      <c r="S665" s="120"/>
      <c r="T665" s="120"/>
      <c r="U665" s="120"/>
      <c r="V665" s="120"/>
      <c r="W665" s="120"/>
      <c r="X665" s="120"/>
      <c r="Y665" s="120"/>
      <c r="Z665" s="120"/>
    </row>
    <row r="666" spans="1:26" ht="11.25" customHeight="1" x14ac:dyDescent="0.25">
      <c r="A666" s="120"/>
      <c r="B666" s="120"/>
      <c r="C666" s="120"/>
      <c r="D666" s="120"/>
      <c r="E666" s="120"/>
      <c r="F666" s="120"/>
      <c r="G666" s="120"/>
      <c r="H666" s="120"/>
      <c r="I666" s="120"/>
      <c r="J666" s="128"/>
      <c r="K666" s="120"/>
      <c r="L666" s="120"/>
      <c r="M666" s="120"/>
      <c r="N666" s="120"/>
      <c r="O666" s="120"/>
      <c r="P666" s="120"/>
      <c r="Q666" s="120"/>
      <c r="R666" s="120"/>
      <c r="S666" s="120"/>
      <c r="T666" s="120"/>
      <c r="U666" s="120"/>
      <c r="V666" s="120"/>
      <c r="W666" s="120"/>
      <c r="X666" s="120"/>
      <c r="Y666" s="120"/>
      <c r="Z666" s="120"/>
    </row>
    <row r="667" spans="1:26" ht="11.25" customHeight="1" x14ac:dyDescent="0.25">
      <c r="A667" s="120"/>
      <c r="B667" s="120"/>
      <c r="C667" s="120"/>
      <c r="D667" s="120"/>
      <c r="E667" s="120"/>
      <c r="F667" s="120"/>
      <c r="G667" s="120"/>
      <c r="H667" s="120"/>
      <c r="I667" s="120"/>
      <c r="J667" s="128"/>
      <c r="K667" s="120"/>
      <c r="L667" s="120"/>
      <c r="M667" s="120"/>
      <c r="N667" s="120"/>
      <c r="O667" s="120"/>
      <c r="P667" s="120"/>
      <c r="Q667" s="120"/>
      <c r="R667" s="120"/>
      <c r="S667" s="120"/>
      <c r="T667" s="120"/>
      <c r="U667" s="120"/>
      <c r="V667" s="120"/>
      <c r="W667" s="120"/>
      <c r="X667" s="120"/>
      <c r="Y667" s="120"/>
      <c r="Z667" s="120"/>
    </row>
    <row r="668" spans="1:26" ht="11.25" customHeight="1" x14ac:dyDescent="0.25">
      <c r="A668" s="120"/>
      <c r="B668" s="120"/>
      <c r="C668" s="120"/>
      <c r="D668" s="120"/>
      <c r="E668" s="120"/>
      <c r="F668" s="120"/>
      <c r="G668" s="120"/>
      <c r="H668" s="120"/>
      <c r="I668" s="120"/>
      <c r="J668" s="128"/>
      <c r="K668" s="120"/>
      <c r="L668" s="120"/>
      <c r="M668" s="120"/>
      <c r="N668" s="120"/>
      <c r="O668" s="120"/>
      <c r="P668" s="120"/>
      <c r="Q668" s="120"/>
      <c r="R668" s="120"/>
      <c r="S668" s="120"/>
      <c r="T668" s="120"/>
      <c r="U668" s="120"/>
      <c r="V668" s="120"/>
      <c r="W668" s="120"/>
      <c r="X668" s="120"/>
      <c r="Y668" s="120"/>
      <c r="Z668" s="120"/>
    </row>
    <row r="669" spans="1:26" ht="11.25" customHeight="1" x14ac:dyDescent="0.25">
      <c r="A669" s="120"/>
      <c r="B669" s="120"/>
      <c r="C669" s="120"/>
      <c r="D669" s="120"/>
      <c r="E669" s="120"/>
      <c r="F669" s="120"/>
      <c r="G669" s="120"/>
      <c r="H669" s="120"/>
      <c r="I669" s="120"/>
      <c r="J669" s="128"/>
      <c r="K669" s="120"/>
      <c r="L669" s="120"/>
      <c r="M669" s="120"/>
      <c r="N669" s="120"/>
      <c r="O669" s="120"/>
      <c r="P669" s="120"/>
      <c r="Q669" s="120"/>
      <c r="R669" s="120"/>
      <c r="S669" s="120"/>
      <c r="T669" s="120"/>
      <c r="U669" s="120"/>
      <c r="V669" s="120"/>
      <c r="W669" s="120"/>
      <c r="X669" s="120"/>
      <c r="Y669" s="120"/>
      <c r="Z669" s="120"/>
    </row>
    <row r="670" spans="1:26" ht="11.25" customHeight="1" x14ac:dyDescent="0.25">
      <c r="A670" s="120"/>
      <c r="B670" s="120"/>
      <c r="C670" s="120"/>
      <c r="D670" s="120"/>
      <c r="E670" s="120"/>
      <c r="F670" s="120"/>
      <c r="G670" s="120"/>
      <c r="H670" s="120"/>
      <c r="I670" s="120"/>
      <c r="J670" s="128"/>
      <c r="K670" s="120"/>
      <c r="L670" s="120"/>
      <c r="M670" s="120"/>
      <c r="N670" s="120"/>
      <c r="O670" s="120"/>
      <c r="P670" s="120"/>
      <c r="Q670" s="120"/>
      <c r="R670" s="120"/>
      <c r="S670" s="120"/>
      <c r="T670" s="120"/>
      <c r="U670" s="120"/>
      <c r="V670" s="120"/>
      <c r="W670" s="120"/>
      <c r="X670" s="120"/>
      <c r="Y670" s="120"/>
      <c r="Z670" s="120"/>
    </row>
    <row r="671" spans="1:26" ht="11.25" customHeight="1" x14ac:dyDescent="0.25">
      <c r="A671" s="120"/>
      <c r="B671" s="120"/>
      <c r="C671" s="120"/>
      <c r="D671" s="120"/>
      <c r="E671" s="120"/>
      <c r="F671" s="120"/>
      <c r="G671" s="120"/>
      <c r="H671" s="120"/>
      <c r="I671" s="120"/>
      <c r="J671" s="128"/>
      <c r="K671" s="120"/>
      <c r="L671" s="120"/>
      <c r="M671" s="120"/>
      <c r="N671" s="120"/>
      <c r="O671" s="120"/>
      <c r="P671" s="120"/>
      <c r="Q671" s="120"/>
      <c r="R671" s="120"/>
      <c r="S671" s="120"/>
      <c r="T671" s="120"/>
      <c r="U671" s="120"/>
      <c r="V671" s="120"/>
      <c r="W671" s="120"/>
      <c r="X671" s="120"/>
      <c r="Y671" s="120"/>
      <c r="Z671" s="120"/>
    </row>
    <row r="672" spans="1:26" ht="11.25" customHeight="1" x14ac:dyDescent="0.25">
      <c r="A672" s="120"/>
      <c r="B672" s="120"/>
      <c r="C672" s="120"/>
      <c r="D672" s="120"/>
      <c r="E672" s="120"/>
      <c r="F672" s="120"/>
      <c r="G672" s="120"/>
      <c r="H672" s="120"/>
      <c r="I672" s="120"/>
      <c r="J672" s="128"/>
      <c r="K672" s="120"/>
      <c r="L672" s="120"/>
      <c r="M672" s="120"/>
      <c r="N672" s="120"/>
      <c r="O672" s="120"/>
      <c r="P672" s="120"/>
      <c r="Q672" s="120"/>
      <c r="R672" s="120"/>
      <c r="S672" s="120"/>
      <c r="T672" s="120"/>
      <c r="U672" s="120"/>
      <c r="V672" s="120"/>
      <c r="W672" s="120"/>
      <c r="X672" s="120"/>
      <c r="Y672" s="120"/>
      <c r="Z672" s="120"/>
    </row>
    <row r="673" spans="1:26" ht="11.25" customHeight="1" x14ac:dyDescent="0.25">
      <c r="A673" s="120"/>
      <c r="B673" s="120"/>
      <c r="C673" s="120"/>
      <c r="D673" s="120"/>
      <c r="E673" s="120"/>
      <c r="F673" s="120"/>
      <c r="G673" s="120"/>
      <c r="H673" s="120"/>
      <c r="I673" s="120"/>
      <c r="J673" s="128"/>
      <c r="K673" s="120"/>
      <c r="L673" s="120"/>
      <c r="M673" s="120"/>
      <c r="N673" s="120"/>
      <c r="O673" s="120"/>
      <c r="P673" s="120"/>
      <c r="Q673" s="120"/>
      <c r="R673" s="120"/>
      <c r="S673" s="120"/>
      <c r="T673" s="120"/>
      <c r="U673" s="120"/>
      <c r="V673" s="120"/>
      <c r="W673" s="120"/>
      <c r="X673" s="120"/>
      <c r="Y673" s="120"/>
      <c r="Z673" s="120"/>
    </row>
    <row r="674" spans="1:26" ht="11.25" customHeight="1" x14ac:dyDescent="0.25">
      <c r="A674" s="120"/>
      <c r="B674" s="120"/>
      <c r="C674" s="120"/>
      <c r="D674" s="120"/>
      <c r="E674" s="120"/>
      <c r="F674" s="120"/>
      <c r="G674" s="120"/>
      <c r="H674" s="120"/>
      <c r="I674" s="120"/>
      <c r="J674" s="128"/>
      <c r="K674" s="120"/>
      <c r="L674" s="120"/>
      <c r="M674" s="120"/>
      <c r="N674" s="120"/>
      <c r="O674" s="120"/>
      <c r="P674" s="120"/>
      <c r="Q674" s="120"/>
      <c r="R674" s="120"/>
      <c r="S674" s="120"/>
      <c r="T674" s="120"/>
      <c r="U674" s="120"/>
      <c r="V674" s="120"/>
      <c r="W674" s="120"/>
      <c r="X674" s="120"/>
      <c r="Y674" s="120"/>
      <c r="Z674" s="120"/>
    </row>
    <row r="675" spans="1:26" ht="11.25" customHeight="1" x14ac:dyDescent="0.25">
      <c r="A675" s="120"/>
      <c r="B675" s="120"/>
      <c r="C675" s="120"/>
      <c r="D675" s="120"/>
      <c r="E675" s="120"/>
      <c r="F675" s="120"/>
      <c r="G675" s="120"/>
      <c r="H675" s="120"/>
      <c r="I675" s="120"/>
      <c r="J675" s="128"/>
      <c r="K675" s="120"/>
      <c r="L675" s="120"/>
      <c r="M675" s="120"/>
      <c r="N675" s="120"/>
      <c r="O675" s="120"/>
      <c r="P675" s="120"/>
      <c r="Q675" s="120"/>
      <c r="R675" s="120"/>
      <c r="S675" s="120"/>
      <c r="T675" s="120"/>
      <c r="U675" s="120"/>
      <c r="V675" s="120"/>
      <c r="W675" s="120"/>
      <c r="X675" s="120"/>
      <c r="Y675" s="120"/>
      <c r="Z675" s="120"/>
    </row>
    <row r="676" spans="1:26" ht="11.25" customHeight="1" x14ac:dyDescent="0.25">
      <c r="A676" s="120"/>
      <c r="B676" s="120"/>
      <c r="C676" s="120"/>
      <c r="D676" s="120"/>
      <c r="E676" s="120"/>
      <c r="F676" s="120"/>
      <c r="G676" s="120"/>
      <c r="H676" s="120"/>
      <c r="I676" s="120"/>
      <c r="J676" s="128"/>
      <c r="K676" s="120"/>
      <c r="L676" s="120"/>
      <c r="M676" s="120"/>
      <c r="N676" s="120"/>
      <c r="O676" s="120"/>
      <c r="P676" s="120"/>
      <c r="Q676" s="120"/>
      <c r="R676" s="120"/>
      <c r="S676" s="120"/>
      <c r="T676" s="120"/>
      <c r="U676" s="120"/>
      <c r="V676" s="120"/>
      <c r="W676" s="120"/>
      <c r="X676" s="120"/>
      <c r="Y676" s="120"/>
      <c r="Z676" s="120"/>
    </row>
    <row r="677" spans="1:26" ht="11.25" customHeight="1" x14ac:dyDescent="0.25">
      <c r="A677" s="120"/>
      <c r="B677" s="120"/>
      <c r="C677" s="120"/>
      <c r="D677" s="120"/>
      <c r="E677" s="120"/>
      <c r="F677" s="120"/>
      <c r="G677" s="120"/>
      <c r="H677" s="120"/>
      <c r="I677" s="120"/>
      <c r="J677" s="128"/>
      <c r="K677" s="120"/>
      <c r="L677" s="120"/>
      <c r="M677" s="120"/>
      <c r="N677" s="120"/>
      <c r="O677" s="120"/>
      <c r="P677" s="120"/>
      <c r="Q677" s="120"/>
      <c r="R677" s="120"/>
      <c r="S677" s="120"/>
      <c r="T677" s="120"/>
      <c r="U677" s="120"/>
      <c r="V677" s="120"/>
      <c r="W677" s="120"/>
      <c r="X677" s="120"/>
      <c r="Y677" s="120"/>
      <c r="Z677" s="120"/>
    </row>
    <row r="678" spans="1:26" ht="11.25" customHeight="1" x14ac:dyDescent="0.25">
      <c r="A678" s="120"/>
      <c r="B678" s="120"/>
      <c r="C678" s="120"/>
      <c r="D678" s="120"/>
      <c r="E678" s="120"/>
      <c r="F678" s="120"/>
      <c r="G678" s="120"/>
      <c r="H678" s="120"/>
      <c r="I678" s="120"/>
      <c r="J678" s="128"/>
      <c r="K678" s="120"/>
      <c r="L678" s="120"/>
      <c r="M678" s="120"/>
      <c r="N678" s="120"/>
      <c r="O678" s="120"/>
      <c r="P678" s="120"/>
      <c r="Q678" s="120"/>
      <c r="R678" s="120"/>
      <c r="S678" s="120"/>
      <c r="T678" s="120"/>
      <c r="U678" s="120"/>
      <c r="V678" s="120"/>
      <c r="W678" s="120"/>
      <c r="X678" s="120"/>
      <c r="Y678" s="120"/>
      <c r="Z678" s="120"/>
    </row>
    <row r="679" spans="1:26" ht="11.25" customHeight="1" x14ac:dyDescent="0.25">
      <c r="A679" s="120"/>
      <c r="B679" s="120"/>
      <c r="C679" s="120"/>
      <c r="D679" s="120"/>
      <c r="E679" s="120"/>
      <c r="F679" s="120"/>
      <c r="G679" s="120"/>
      <c r="H679" s="120"/>
      <c r="I679" s="120"/>
      <c r="J679" s="128"/>
      <c r="K679" s="120"/>
      <c r="L679" s="120"/>
      <c r="M679" s="120"/>
      <c r="N679" s="120"/>
      <c r="O679" s="120"/>
      <c r="P679" s="120"/>
      <c r="Q679" s="120"/>
      <c r="R679" s="120"/>
      <c r="S679" s="120"/>
      <c r="T679" s="120"/>
      <c r="U679" s="120"/>
      <c r="V679" s="120"/>
      <c r="W679" s="120"/>
      <c r="X679" s="120"/>
      <c r="Y679" s="120"/>
      <c r="Z679" s="120"/>
    </row>
    <row r="680" spans="1:26" ht="11.25" customHeight="1" x14ac:dyDescent="0.25">
      <c r="A680" s="120"/>
      <c r="B680" s="120"/>
      <c r="C680" s="120"/>
      <c r="D680" s="120"/>
      <c r="E680" s="120"/>
      <c r="F680" s="120"/>
      <c r="G680" s="120"/>
      <c r="H680" s="120"/>
      <c r="I680" s="120"/>
      <c r="J680" s="128"/>
      <c r="K680" s="120"/>
      <c r="L680" s="120"/>
      <c r="M680" s="120"/>
      <c r="N680" s="120"/>
      <c r="O680" s="120"/>
      <c r="P680" s="120"/>
      <c r="Q680" s="120"/>
      <c r="R680" s="120"/>
      <c r="S680" s="120"/>
      <c r="T680" s="120"/>
      <c r="U680" s="120"/>
      <c r="V680" s="120"/>
      <c r="W680" s="120"/>
      <c r="X680" s="120"/>
      <c r="Y680" s="120"/>
      <c r="Z680" s="120"/>
    </row>
    <row r="681" spans="1:26" ht="11.25" customHeight="1" x14ac:dyDescent="0.25">
      <c r="A681" s="120"/>
      <c r="B681" s="120"/>
      <c r="C681" s="120"/>
      <c r="D681" s="120"/>
      <c r="E681" s="120"/>
      <c r="F681" s="120"/>
      <c r="G681" s="120"/>
      <c r="H681" s="120"/>
      <c r="I681" s="120"/>
      <c r="J681" s="128"/>
      <c r="K681" s="120"/>
      <c r="L681" s="120"/>
      <c r="M681" s="120"/>
      <c r="N681" s="120"/>
      <c r="O681" s="120"/>
      <c r="P681" s="120"/>
      <c r="Q681" s="120"/>
      <c r="R681" s="120"/>
      <c r="S681" s="120"/>
      <c r="T681" s="120"/>
      <c r="U681" s="120"/>
      <c r="V681" s="120"/>
      <c r="W681" s="120"/>
      <c r="X681" s="120"/>
      <c r="Y681" s="120"/>
      <c r="Z681" s="120"/>
    </row>
    <row r="682" spans="1:26" ht="11.25" customHeight="1" x14ac:dyDescent="0.25">
      <c r="A682" s="120"/>
      <c r="B682" s="120"/>
      <c r="C682" s="120"/>
      <c r="D682" s="120"/>
      <c r="E682" s="120"/>
      <c r="F682" s="120"/>
      <c r="G682" s="120"/>
      <c r="H682" s="120"/>
      <c r="I682" s="120"/>
      <c r="J682" s="128"/>
      <c r="K682" s="120"/>
      <c r="L682" s="120"/>
      <c r="M682" s="120"/>
      <c r="N682" s="120"/>
      <c r="O682" s="120"/>
      <c r="P682" s="120"/>
      <c r="Q682" s="120"/>
      <c r="R682" s="120"/>
      <c r="S682" s="120"/>
      <c r="T682" s="120"/>
      <c r="U682" s="120"/>
      <c r="V682" s="120"/>
      <c r="W682" s="120"/>
      <c r="X682" s="120"/>
      <c r="Y682" s="120"/>
      <c r="Z682" s="120"/>
    </row>
    <row r="683" spans="1:26" ht="11.25" customHeight="1" x14ac:dyDescent="0.25">
      <c r="A683" s="120"/>
      <c r="B683" s="120"/>
      <c r="C683" s="120"/>
      <c r="D683" s="120"/>
      <c r="E683" s="120"/>
      <c r="F683" s="120"/>
      <c r="G683" s="120"/>
      <c r="H683" s="120"/>
      <c r="I683" s="120"/>
      <c r="J683" s="128"/>
      <c r="K683" s="120"/>
      <c r="L683" s="120"/>
      <c r="M683" s="120"/>
      <c r="N683" s="120"/>
      <c r="O683" s="120"/>
      <c r="P683" s="120"/>
      <c r="Q683" s="120"/>
      <c r="R683" s="120"/>
      <c r="S683" s="120"/>
      <c r="T683" s="120"/>
      <c r="U683" s="120"/>
      <c r="V683" s="120"/>
      <c r="W683" s="120"/>
      <c r="X683" s="120"/>
      <c r="Y683" s="120"/>
      <c r="Z683" s="120"/>
    </row>
    <row r="684" spans="1:26" ht="11.25" customHeight="1" x14ac:dyDescent="0.25">
      <c r="A684" s="120"/>
      <c r="B684" s="120"/>
      <c r="C684" s="120"/>
      <c r="D684" s="120"/>
      <c r="E684" s="120"/>
      <c r="F684" s="120"/>
      <c r="G684" s="120"/>
      <c r="H684" s="120"/>
      <c r="I684" s="120"/>
      <c r="J684" s="128"/>
      <c r="K684" s="120"/>
      <c r="L684" s="120"/>
      <c r="M684" s="120"/>
      <c r="N684" s="120"/>
      <c r="O684" s="120"/>
      <c r="P684" s="120"/>
      <c r="Q684" s="120"/>
      <c r="R684" s="120"/>
      <c r="S684" s="120"/>
      <c r="T684" s="120"/>
      <c r="U684" s="120"/>
      <c r="V684" s="120"/>
      <c r="W684" s="120"/>
      <c r="X684" s="120"/>
      <c r="Y684" s="120"/>
      <c r="Z684" s="120"/>
    </row>
    <row r="685" spans="1:26" ht="11.25" customHeight="1" x14ac:dyDescent="0.25">
      <c r="A685" s="120"/>
      <c r="B685" s="120"/>
      <c r="C685" s="120"/>
      <c r="D685" s="120"/>
      <c r="E685" s="120"/>
      <c r="F685" s="120"/>
      <c r="G685" s="120"/>
      <c r="H685" s="120"/>
      <c r="I685" s="120"/>
      <c r="J685" s="128"/>
      <c r="K685" s="120"/>
      <c r="L685" s="120"/>
      <c r="M685" s="120"/>
      <c r="N685" s="120"/>
      <c r="O685" s="120"/>
      <c r="P685" s="120"/>
      <c r="Q685" s="120"/>
      <c r="R685" s="120"/>
      <c r="S685" s="120"/>
      <c r="T685" s="120"/>
      <c r="U685" s="120"/>
      <c r="V685" s="120"/>
      <c r="W685" s="120"/>
      <c r="X685" s="120"/>
      <c r="Y685" s="120"/>
      <c r="Z685" s="120"/>
    </row>
    <row r="686" spans="1:26" ht="11.25" customHeight="1" x14ac:dyDescent="0.25">
      <c r="A686" s="120"/>
      <c r="B686" s="120"/>
      <c r="C686" s="120"/>
      <c r="D686" s="120"/>
      <c r="E686" s="120"/>
      <c r="F686" s="120"/>
      <c r="G686" s="120"/>
      <c r="H686" s="120"/>
      <c r="I686" s="120"/>
      <c r="J686" s="128"/>
      <c r="K686" s="120"/>
      <c r="L686" s="120"/>
      <c r="M686" s="120"/>
      <c r="N686" s="120"/>
      <c r="O686" s="120"/>
      <c r="P686" s="120"/>
      <c r="Q686" s="120"/>
      <c r="R686" s="120"/>
      <c r="S686" s="120"/>
      <c r="T686" s="120"/>
      <c r="U686" s="120"/>
      <c r="V686" s="120"/>
      <c r="W686" s="120"/>
      <c r="X686" s="120"/>
      <c r="Y686" s="120"/>
      <c r="Z686" s="120"/>
    </row>
    <row r="687" spans="1:26" ht="11.25" customHeight="1" x14ac:dyDescent="0.25">
      <c r="A687" s="120"/>
      <c r="B687" s="120"/>
      <c r="C687" s="120"/>
      <c r="D687" s="120"/>
      <c r="E687" s="120"/>
      <c r="F687" s="120"/>
      <c r="G687" s="120"/>
      <c r="H687" s="120"/>
      <c r="I687" s="120"/>
      <c r="J687" s="128"/>
      <c r="K687" s="120"/>
      <c r="L687" s="120"/>
      <c r="M687" s="120"/>
      <c r="N687" s="120"/>
      <c r="O687" s="120"/>
      <c r="P687" s="120"/>
      <c r="Q687" s="120"/>
      <c r="R687" s="120"/>
      <c r="S687" s="120"/>
      <c r="T687" s="120"/>
      <c r="U687" s="120"/>
      <c r="V687" s="120"/>
      <c r="W687" s="120"/>
      <c r="X687" s="120"/>
      <c r="Y687" s="120"/>
      <c r="Z687" s="120"/>
    </row>
    <row r="688" spans="1:26" ht="11.25" customHeight="1" x14ac:dyDescent="0.25">
      <c r="A688" s="120"/>
      <c r="B688" s="120"/>
      <c r="C688" s="120"/>
      <c r="D688" s="120"/>
      <c r="E688" s="120"/>
      <c r="F688" s="120"/>
      <c r="G688" s="120"/>
      <c r="H688" s="120"/>
      <c r="I688" s="120"/>
      <c r="J688" s="128"/>
      <c r="K688" s="120"/>
      <c r="L688" s="120"/>
      <c r="M688" s="120"/>
      <c r="N688" s="120"/>
      <c r="O688" s="120"/>
      <c r="P688" s="120"/>
      <c r="Q688" s="120"/>
      <c r="R688" s="120"/>
      <c r="S688" s="120"/>
      <c r="T688" s="120"/>
      <c r="U688" s="120"/>
      <c r="V688" s="120"/>
      <c r="W688" s="120"/>
      <c r="X688" s="120"/>
      <c r="Y688" s="120"/>
      <c r="Z688" s="120"/>
    </row>
    <row r="689" spans="1:26" ht="11.25" customHeight="1" x14ac:dyDescent="0.25">
      <c r="A689" s="120"/>
      <c r="B689" s="120"/>
      <c r="C689" s="120"/>
      <c r="D689" s="120"/>
      <c r="E689" s="120"/>
      <c r="F689" s="120"/>
      <c r="G689" s="120"/>
      <c r="H689" s="120"/>
      <c r="I689" s="120"/>
      <c r="J689" s="128"/>
      <c r="K689" s="120"/>
      <c r="L689" s="120"/>
      <c r="M689" s="120"/>
      <c r="N689" s="120"/>
      <c r="O689" s="120"/>
      <c r="P689" s="120"/>
      <c r="Q689" s="120"/>
      <c r="R689" s="120"/>
      <c r="S689" s="120"/>
      <c r="T689" s="120"/>
      <c r="U689" s="120"/>
      <c r="V689" s="120"/>
      <c r="W689" s="120"/>
      <c r="X689" s="120"/>
      <c r="Y689" s="120"/>
      <c r="Z689" s="120"/>
    </row>
    <row r="690" spans="1:26" ht="11.25" customHeight="1" x14ac:dyDescent="0.25">
      <c r="A690" s="120"/>
      <c r="B690" s="120"/>
      <c r="C690" s="120"/>
      <c r="D690" s="120"/>
      <c r="E690" s="120"/>
      <c r="F690" s="120"/>
      <c r="G690" s="120"/>
      <c r="H690" s="120"/>
      <c r="I690" s="120"/>
      <c r="J690" s="128"/>
      <c r="K690" s="120"/>
      <c r="L690" s="120"/>
      <c r="M690" s="120"/>
      <c r="N690" s="120"/>
      <c r="O690" s="120"/>
      <c r="P690" s="120"/>
      <c r="Q690" s="120"/>
      <c r="R690" s="120"/>
      <c r="S690" s="120"/>
      <c r="T690" s="120"/>
      <c r="U690" s="120"/>
      <c r="V690" s="120"/>
      <c r="W690" s="120"/>
      <c r="X690" s="120"/>
      <c r="Y690" s="120"/>
      <c r="Z690" s="120"/>
    </row>
    <row r="691" spans="1:26" ht="11.25" customHeight="1" x14ac:dyDescent="0.25">
      <c r="A691" s="120"/>
      <c r="B691" s="120"/>
      <c r="C691" s="120"/>
      <c r="D691" s="120"/>
      <c r="E691" s="120"/>
      <c r="F691" s="120"/>
      <c r="G691" s="120"/>
      <c r="H691" s="120"/>
      <c r="I691" s="120"/>
      <c r="J691" s="128"/>
      <c r="K691" s="120"/>
      <c r="L691" s="120"/>
      <c r="M691" s="120"/>
      <c r="N691" s="120"/>
      <c r="O691" s="120"/>
      <c r="P691" s="120"/>
      <c r="Q691" s="120"/>
      <c r="R691" s="120"/>
      <c r="S691" s="120"/>
      <c r="T691" s="120"/>
      <c r="U691" s="120"/>
      <c r="V691" s="120"/>
      <c r="W691" s="120"/>
      <c r="X691" s="120"/>
      <c r="Y691" s="120"/>
      <c r="Z691" s="120"/>
    </row>
    <row r="692" spans="1:26" ht="11.25" customHeight="1" x14ac:dyDescent="0.25">
      <c r="A692" s="120"/>
      <c r="B692" s="120"/>
      <c r="C692" s="120"/>
      <c r="D692" s="120"/>
      <c r="E692" s="120"/>
      <c r="F692" s="120"/>
      <c r="G692" s="120"/>
      <c r="H692" s="120"/>
      <c r="I692" s="120"/>
      <c r="J692" s="128"/>
      <c r="K692" s="120"/>
      <c r="L692" s="120"/>
      <c r="M692" s="120"/>
      <c r="N692" s="120"/>
      <c r="O692" s="120"/>
      <c r="P692" s="120"/>
      <c r="Q692" s="120"/>
      <c r="R692" s="120"/>
      <c r="S692" s="120"/>
      <c r="T692" s="120"/>
      <c r="U692" s="120"/>
      <c r="V692" s="120"/>
      <c r="W692" s="120"/>
      <c r="X692" s="120"/>
      <c r="Y692" s="120"/>
      <c r="Z692" s="120"/>
    </row>
    <row r="693" spans="1:26" ht="11.25" customHeight="1" x14ac:dyDescent="0.25">
      <c r="A693" s="120"/>
      <c r="B693" s="120"/>
      <c r="C693" s="120"/>
      <c r="D693" s="120"/>
      <c r="E693" s="120"/>
      <c r="F693" s="120"/>
      <c r="G693" s="120"/>
      <c r="H693" s="120"/>
      <c r="I693" s="120"/>
      <c r="J693" s="128"/>
      <c r="K693" s="120"/>
      <c r="L693" s="120"/>
      <c r="M693" s="120"/>
      <c r="N693" s="120"/>
      <c r="O693" s="120"/>
      <c r="P693" s="120"/>
      <c r="Q693" s="120"/>
      <c r="R693" s="120"/>
      <c r="S693" s="120"/>
      <c r="T693" s="120"/>
      <c r="U693" s="120"/>
      <c r="V693" s="120"/>
      <c r="W693" s="120"/>
      <c r="X693" s="120"/>
      <c r="Y693" s="120"/>
      <c r="Z693" s="120"/>
    </row>
    <row r="694" spans="1:26" ht="11.25" customHeight="1" x14ac:dyDescent="0.25">
      <c r="A694" s="120"/>
      <c r="B694" s="120"/>
      <c r="C694" s="120"/>
      <c r="D694" s="120"/>
      <c r="E694" s="120"/>
      <c r="F694" s="120"/>
      <c r="G694" s="120"/>
      <c r="H694" s="120"/>
      <c r="I694" s="120"/>
      <c r="J694" s="128"/>
      <c r="K694" s="120"/>
      <c r="L694" s="120"/>
      <c r="M694" s="120"/>
      <c r="N694" s="120"/>
      <c r="O694" s="120"/>
      <c r="P694" s="120"/>
      <c r="Q694" s="120"/>
      <c r="R694" s="120"/>
      <c r="S694" s="120"/>
      <c r="T694" s="120"/>
      <c r="U694" s="120"/>
      <c r="V694" s="120"/>
      <c r="W694" s="120"/>
      <c r="X694" s="120"/>
      <c r="Y694" s="120"/>
      <c r="Z694" s="120"/>
    </row>
    <row r="695" spans="1:26" ht="11.25" customHeight="1" x14ac:dyDescent="0.25">
      <c r="A695" s="120"/>
      <c r="B695" s="120"/>
      <c r="C695" s="120"/>
      <c r="D695" s="120"/>
      <c r="E695" s="120"/>
      <c r="F695" s="120"/>
      <c r="G695" s="120"/>
      <c r="H695" s="120"/>
      <c r="I695" s="120"/>
      <c r="J695" s="128"/>
      <c r="K695" s="120"/>
      <c r="L695" s="120"/>
      <c r="M695" s="120"/>
      <c r="N695" s="120"/>
      <c r="O695" s="120"/>
      <c r="P695" s="120"/>
      <c r="Q695" s="120"/>
      <c r="R695" s="120"/>
      <c r="S695" s="120"/>
      <c r="T695" s="120"/>
      <c r="U695" s="120"/>
      <c r="V695" s="120"/>
      <c r="W695" s="120"/>
      <c r="X695" s="120"/>
      <c r="Y695" s="120"/>
      <c r="Z695" s="120"/>
    </row>
    <row r="696" spans="1:26" ht="11.25" customHeight="1" x14ac:dyDescent="0.25">
      <c r="A696" s="120"/>
      <c r="B696" s="120"/>
      <c r="C696" s="120"/>
      <c r="D696" s="120"/>
      <c r="E696" s="120"/>
      <c r="F696" s="120"/>
      <c r="G696" s="120"/>
      <c r="H696" s="120"/>
      <c r="I696" s="120"/>
      <c r="J696" s="128"/>
      <c r="K696" s="120"/>
      <c r="L696" s="120"/>
      <c r="M696" s="120"/>
      <c r="N696" s="120"/>
      <c r="O696" s="120"/>
      <c r="P696" s="120"/>
      <c r="Q696" s="120"/>
      <c r="R696" s="120"/>
      <c r="S696" s="120"/>
      <c r="T696" s="120"/>
      <c r="U696" s="120"/>
      <c r="V696" s="120"/>
      <c r="W696" s="120"/>
      <c r="X696" s="120"/>
      <c r="Y696" s="120"/>
      <c r="Z696" s="120"/>
    </row>
    <row r="697" spans="1:26" ht="11.25" customHeight="1" x14ac:dyDescent="0.25">
      <c r="A697" s="120"/>
      <c r="B697" s="120"/>
      <c r="C697" s="120"/>
      <c r="D697" s="120"/>
      <c r="E697" s="120"/>
      <c r="F697" s="120"/>
      <c r="G697" s="120"/>
      <c r="H697" s="120"/>
      <c r="I697" s="120"/>
      <c r="J697" s="128"/>
      <c r="K697" s="120"/>
      <c r="L697" s="120"/>
      <c r="M697" s="120"/>
      <c r="N697" s="120"/>
      <c r="O697" s="120"/>
      <c r="P697" s="120"/>
      <c r="Q697" s="120"/>
      <c r="R697" s="120"/>
      <c r="S697" s="120"/>
      <c r="T697" s="120"/>
      <c r="U697" s="120"/>
      <c r="V697" s="120"/>
      <c r="W697" s="120"/>
      <c r="X697" s="120"/>
      <c r="Y697" s="120"/>
      <c r="Z697" s="120"/>
    </row>
    <row r="698" spans="1:26" ht="11.25" customHeight="1" x14ac:dyDescent="0.25">
      <c r="A698" s="120"/>
      <c r="B698" s="120"/>
      <c r="C698" s="120"/>
      <c r="D698" s="120"/>
      <c r="E698" s="120"/>
      <c r="F698" s="120"/>
      <c r="G698" s="120"/>
      <c r="H698" s="120"/>
      <c r="I698" s="120"/>
      <c r="J698" s="128"/>
      <c r="K698" s="120"/>
      <c r="L698" s="120"/>
      <c r="M698" s="120"/>
      <c r="N698" s="120"/>
      <c r="O698" s="120"/>
      <c r="P698" s="120"/>
      <c r="Q698" s="120"/>
      <c r="R698" s="120"/>
      <c r="S698" s="120"/>
      <c r="T698" s="120"/>
      <c r="U698" s="120"/>
      <c r="V698" s="120"/>
      <c r="W698" s="120"/>
      <c r="X698" s="120"/>
      <c r="Y698" s="120"/>
      <c r="Z698" s="120"/>
    </row>
    <row r="699" spans="1:26" ht="11.25" customHeight="1" x14ac:dyDescent="0.25">
      <c r="A699" s="120"/>
      <c r="B699" s="120"/>
      <c r="C699" s="120"/>
      <c r="D699" s="120"/>
      <c r="E699" s="120"/>
      <c r="F699" s="120"/>
      <c r="G699" s="120"/>
      <c r="H699" s="120"/>
      <c r="I699" s="120"/>
      <c r="J699" s="128"/>
      <c r="K699" s="120"/>
      <c r="L699" s="120"/>
      <c r="M699" s="120"/>
      <c r="N699" s="120"/>
      <c r="O699" s="120"/>
      <c r="P699" s="120"/>
      <c r="Q699" s="120"/>
      <c r="R699" s="120"/>
      <c r="S699" s="120"/>
      <c r="T699" s="120"/>
      <c r="U699" s="120"/>
      <c r="V699" s="120"/>
      <c r="W699" s="120"/>
      <c r="X699" s="120"/>
      <c r="Y699" s="120"/>
      <c r="Z699" s="120"/>
    </row>
    <row r="700" spans="1:26" ht="11.25" customHeight="1" x14ac:dyDescent="0.25">
      <c r="A700" s="120"/>
      <c r="B700" s="120"/>
      <c r="C700" s="120"/>
      <c r="D700" s="120"/>
      <c r="E700" s="120"/>
      <c r="F700" s="120"/>
      <c r="G700" s="120"/>
      <c r="H700" s="120"/>
      <c r="I700" s="120"/>
      <c r="J700" s="128"/>
      <c r="K700" s="120"/>
      <c r="L700" s="120"/>
      <c r="M700" s="120"/>
      <c r="N700" s="120"/>
      <c r="O700" s="120"/>
      <c r="P700" s="120"/>
      <c r="Q700" s="120"/>
      <c r="R700" s="120"/>
      <c r="S700" s="120"/>
      <c r="T700" s="120"/>
      <c r="U700" s="120"/>
      <c r="V700" s="120"/>
      <c r="W700" s="120"/>
      <c r="X700" s="120"/>
      <c r="Y700" s="120"/>
      <c r="Z700" s="120"/>
    </row>
    <row r="701" spans="1:26" ht="11.25" customHeight="1" x14ac:dyDescent="0.25">
      <c r="A701" s="120"/>
      <c r="B701" s="120"/>
      <c r="C701" s="120"/>
      <c r="D701" s="120"/>
      <c r="E701" s="120"/>
      <c r="F701" s="120"/>
      <c r="G701" s="120"/>
      <c r="H701" s="120"/>
      <c r="I701" s="120"/>
      <c r="J701" s="128"/>
      <c r="K701" s="120"/>
      <c r="L701" s="120"/>
      <c r="M701" s="120"/>
      <c r="N701" s="120"/>
      <c r="O701" s="120"/>
      <c r="P701" s="120"/>
      <c r="Q701" s="120"/>
      <c r="R701" s="120"/>
      <c r="S701" s="120"/>
      <c r="T701" s="120"/>
      <c r="U701" s="120"/>
      <c r="V701" s="120"/>
      <c r="W701" s="120"/>
      <c r="X701" s="120"/>
      <c r="Y701" s="120"/>
      <c r="Z701" s="120"/>
    </row>
    <row r="702" spans="1:26" ht="11.25" customHeight="1" x14ac:dyDescent="0.25">
      <c r="A702" s="120"/>
      <c r="B702" s="120"/>
      <c r="C702" s="120"/>
      <c r="D702" s="120"/>
      <c r="E702" s="120"/>
      <c r="F702" s="120"/>
      <c r="G702" s="120"/>
      <c r="H702" s="120"/>
      <c r="I702" s="120"/>
      <c r="J702" s="128"/>
      <c r="K702" s="120"/>
      <c r="L702" s="120"/>
      <c r="M702" s="120"/>
      <c r="N702" s="120"/>
      <c r="O702" s="120"/>
      <c r="P702" s="120"/>
      <c r="Q702" s="120"/>
      <c r="R702" s="120"/>
      <c r="S702" s="120"/>
      <c r="T702" s="120"/>
      <c r="U702" s="120"/>
      <c r="V702" s="120"/>
      <c r="W702" s="120"/>
      <c r="X702" s="120"/>
      <c r="Y702" s="120"/>
      <c r="Z702" s="120"/>
    </row>
    <row r="703" spans="1:26" ht="11.25" customHeight="1" x14ac:dyDescent="0.25">
      <c r="A703" s="120"/>
      <c r="B703" s="120"/>
      <c r="C703" s="120"/>
      <c r="D703" s="120"/>
      <c r="E703" s="120"/>
      <c r="F703" s="120"/>
      <c r="G703" s="120"/>
      <c r="H703" s="120"/>
      <c r="I703" s="120"/>
      <c r="J703" s="128"/>
      <c r="K703" s="120"/>
      <c r="L703" s="120"/>
      <c r="M703" s="120"/>
      <c r="N703" s="120"/>
      <c r="O703" s="120"/>
      <c r="P703" s="120"/>
      <c r="Q703" s="120"/>
      <c r="R703" s="120"/>
      <c r="S703" s="120"/>
      <c r="T703" s="120"/>
      <c r="U703" s="120"/>
      <c r="V703" s="120"/>
      <c r="W703" s="120"/>
      <c r="X703" s="120"/>
      <c r="Y703" s="120"/>
      <c r="Z703" s="120"/>
    </row>
    <row r="704" spans="1:26" ht="11.25" customHeight="1" x14ac:dyDescent="0.25">
      <c r="A704" s="120"/>
      <c r="B704" s="120"/>
      <c r="C704" s="120"/>
      <c r="D704" s="120"/>
      <c r="E704" s="120"/>
      <c r="F704" s="120"/>
      <c r="G704" s="120"/>
      <c r="H704" s="120"/>
      <c r="I704" s="120"/>
      <c r="J704" s="128"/>
      <c r="K704" s="120"/>
      <c r="L704" s="120"/>
      <c r="M704" s="120"/>
      <c r="N704" s="120"/>
      <c r="O704" s="120"/>
      <c r="P704" s="120"/>
      <c r="Q704" s="120"/>
      <c r="R704" s="120"/>
      <c r="S704" s="120"/>
      <c r="T704" s="120"/>
      <c r="U704" s="120"/>
      <c r="V704" s="120"/>
      <c r="W704" s="120"/>
      <c r="X704" s="120"/>
      <c r="Y704" s="120"/>
      <c r="Z704" s="120"/>
    </row>
    <row r="705" spans="1:26" ht="11.25" customHeight="1" x14ac:dyDescent="0.25">
      <c r="A705" s="120"/>
      <c r="B705" s="120"/>
      <c r="C705" s="120"/>
      <c r="D705" s="120"/>
      <c r="E705" s="120"/>
      <c r="F705" s="120"/>
      <c r="G705" s="120"/>
      <c r="H705" s="120"/>
      <c r="I705" s="120"/>
      <c r="J705" s="128"/>
      <c r="K705" s="120"/>
      <c r="L705" s="120"/>
      <c r="M705" s="120"/>
      <c r="N705" s="120"/>
      <c r="O705" s="120"/>
      <c r="P705" s="120"/>
      <c r="Q705" s="120"/>
      <c r="R705" s="120"/>
      <c r="S705" s="120"/>
      <c r="T705" s="120"/>
      <c r="U705" s="120"/>
      <c r="V705" s="120"/>
      <c r="W705" s="120"/>
      <c r="X705" s="120"/>
      <c r="Y705" s="120"/>
      <c r="Z705" s="120"/>
    </row>
    <row r="706" spans="1:26" ht="11.25" customHeight="1" x14ac:dyDescent="0.25">
      <c r="A706" s="120"/>
      <c r="B706" s="120"/>
      <c r="C706" s="120"/>
      <c r="D706" s="120"/>
      <c r="E706" s="120"/>
      <c r="F706" s="120"/>
      <c r="G706" s="120"/>
      <c r="H706" s="120"/>
      <c r="I706" s="120"/>
      <c r="J706" s="128"/>
      <c r="K706" s="120"/>
      <c r="L706" s="120"/>
      <c r="M706" s="120"/>
      <c r="N706" s="120"/>
      <c r="O706" s="120"/>
      <c r="P706" s="120"/>
      <c r="Q706" s="120"/>
      <c r="R706" s="120"/>
      <c r="S706" s="120"/>
      <c r="T706" s="120"/>
      <c r="U706" s="120"/>
      <c r="V706" s="120"/>
      <c r="W706" s="120"/>
      <c r="X706" s="120"/>
      <c r="Y706" s="120"/>
      <c r="Z706" s="120"/>
    </row>
    <row r="707" spans="1:26" ht="11.25" customHeight="1" x14ac:dyDescent="0.25">
      <c r="A707" s="120"/>
      <c r="B707" s="120"/>
      <c r="C707" s="120"/>
      <c r="D707" s="120"/>
      <c r="E707" s="120"/>
      <c r="F707" s="120"/>
      <c r="G707" s="120"/>
      <c r="H707" s="120"/>
      <c r="I707" s="120"/>
      <c r="J707" s="128"/>
      <c r="K707" s="120"/>
      <c r="L707" s="120"/>
      <c r="M707" s="120"/>
      <c r="N707" s="120"/>
      <c r="O707" s="120"/>
      <c r="P707" s="120"/>
      <c r="Q707" s="120"/>
      <c r="R707" s="120"/>
      <c r="S707" s="120"/>
      <c r="T707" s="120"/>
      <c r="U707" s="120"/>
      <c r="V707" s="120"/>
      <c r="W707" s="120"/>
      <c r="X707" s="120"/>
      <c r="Y707" s="120"/>
      <c r="Z707" s="120"/>
    </row>
    <row r="708" spans="1:26" ht="11.25" customHeight="1" x14ac:dyDescent="0.25">
      <c r="A708" s="120"/>
      <c r="B708" s="120"/>
      <c r="C708" s="120"/>
      <c r="D708" s="120"/>
      <c r="E708" s="120"/>
      <c r="F708" s="120"/>
      <c r="G708" s="120"/>
      <c r="H708" s="120"/>
      <c r="I708" s="120"/>
      <c r="J708" s="128"/>
      <c r="K708" s="120"/>
      <c r="L708" s="120"/>
      <c r="M708" s="120"/>
      <c r="N708" s="120"/>
      <c r="O708" s="120"/>
      <c r="P708" s="120"/>
      <c r="Q708" s="120"/>
      <c r="R708" s="120"/>
      <c r="S708" s="120"/>
      <c r="T708" s="120"/>
      <c r="U708" s="120"/>
      <c r="V708" s="120"/>
      <c r="W708" s="120"/>
      <c r="X708" s="120"/>
      <c r="Y708" s="120"/>
      <c r="Z708" s="120"/>
    </row>
    <row r="709" spans="1:26" ht="11.25" customHeight="1" x14ac:dyDescent="0.25">
      <c r="A709" s="120"/>
      <c r="B709" s="120"/>
      <c r="C709" s="120"/>
      <c r="D709" s="120"/>
      <c r="E709" s="120"/>
      <c r="F709" s="120"/>
      <c r="G709" s="120"/>
      <c r="H709" s="120"/>
      <c r="I709" s="120"/>
      <c r="J709" s="128"/>
      <c r="K709" s="120"/>
      <c r="L709" s="120"/>
      <c r="M709" s="120"/>
      <c r="N709" s="120"/>
      <c r="O709" s="120"/>
      <c r="P709" s="120"/>
      <c r="Q709" s="120"/>
      <c r="R709" s="120"/>
      <c r="S709" s="120"/>
      <c r="T709" s="120"/>
      <c r="U709" s="120"/>
      <c r="V709" s="120"/>
      <c r="W709" s="120"/>
      <c r="X709" s="120"/>
      <c r="Y709" s="120"/>
      <c r="Z709" s="120"/>
    </row>
    <row r="710" spans="1:26" ht="11.25" customHeight="1" x14ac:dyDescent="0.25">
      <c r="A710" s="120"/>
      <c r="B710" s="120"/>
      <c r="C710" s="120"/>
      <c r="D710" s="120"/>
      <c r="E710" s="120"/>
      <c r="F710" s="120"/>
      <c r="G710" s="120"/>
      <c r="H710" s="120"/>
      <c r="I710" s="120"/>
      <c r="J710" s="128"/>
      <c r="K710" s="120"/>
      <c r="L710" s="120"/>
      <c r="M710" s="120"/>
      <c r="N710" s="120"/>
      <c r="O710" s="120"/>
      <c r="P710" s="120"/>
      <c r="Q710" s="120"/>
      <c r="R710" s="120"/>
      <c r="S710" s="120"/>
      <c r="T710" s="120"/>
      <c r="U710" s="120"/>
      <c r="V710" s="120"/>
      <c r="W710" s="120"/>
      <c r="X710" s="120"/>
      <c r="Y710" s="120"/>
      <c r="Z710" s="120"/>
    </row>
    <row r="711" spans="1:26" ht="11.25" customHeight="1" x14ac:dyDescent="0.25">
      <c r="A711" s="120"/>
      <c r="B711" s="120"/>
      <c r="C711" s="120"/>
      <c r="D711" s="120"/>
      <c r="E711" s="120"/>
      <c r="F711" s="120"/>
      <c r="G711" s="120"/>
      <c r="H711" s="120"/>
      <c r="I711" s="120"/>
      <c r="J711" s="128"/>
      <c r="K711" s="120"/>
      <c r="L711" s="120"/>
      <c r="M711" s="120"/>
      <c r="N711" s="120"/>
      <c r="O711" s="120"/>
      <c r="P711" s="120"/>
      <c r="Q711" s="120"/>
      <c r="R711" s="120"/>
      <c r="S711" s="120"/>
      <c r="T711" s="120"/>
      <c r="U711" s="120"/>
      <c r="V711" s="120"/>
      <c r="W711" s="120"/>
      <c r="X711" s="120"/>
      <c r="Y711" s="120"/>
      <c r="Z711" s="120"/>
    </row>
    <row r="712" spans="1:26" ht="11.25" customHeight="1" x14ac:dyDescent="0.25">
      <c r="A712" s="120"/>
      <c r="B712" s="120"/>
      <c r="C712" s="120"/>
      <c r="D712" s="120"/>
      <c r="E712" s="120"/>
      <c r="F712" s="120"/>
      <c r="G712" s="120"/>
      <c r="H712" s="120"/>
      <c r="I712" s="120"/>
      <c r="J712" s="128"/>
      <c r="K712" s="120"/>
      <c r="L712" s="120"/>
      <c r="M712" s="120"/>
      <c r="N712" s="120"/>
      <c r="O712" s="120"/>
      <c r="P712" s="120"/>
      <c r="Q712" s="120"/>
      <c r="R712" s="120"/>
      <c r="S712" s="120"/>
      <c r="T712" s="120"/>
      <c r="U712" s="120"/>
      <c r="V712" s="120"/>
      <c r="W712" s="120"/>
      <c r="X712" s="120"/>
      <c r="Y712" s="120"/>
      <c r="Z712" s="120"/>
    </row>
    <row r="713" spans="1:26" ht="11.25" customHeight="1" x14ac:dyDescent="0.25">
      <c r="A713" s="120"/>
      <c r="B713" s="120"/>
      <c r="C713" s="120"/>
      <c r="D713" s="120"/>
      <c r="E713" s="120"/>
      <c r="F713" s="120"/>
      <c r="G713" s="120"/>
      <c r="H713" s="120"/>
      <c r="I713" s="120"/>
      <c r="J713" s="128"/>
      <c r="K713" s="120"/>
      <c r="L713" s="120"/>
      <c r="M713" s="120"/>
      <c r="N713" s="120"/>
      <c r="O713" s="120"/>
      <c r="P713" s="120"/>
      <c r="Q713" s="120"/>
      <c r="R713" s="120"/>
      <c r="S713" s="120"/>
      <c r="T713" s="120"/>
      <c r="U713" s="120"/>
      <c r="V713" s="120"/>
      <c r="W713" s="120"/>
      <c r="X713" s="120"/>
      <c r="Y713" s="120"/>
      <c r="Z713" s="120"/>
    </row>
    <row r="714" spans="1:26" ht="11.25" customHeight="1" x14ac:dyDescent="0.25">
      <c r="A714" s="120"/>
      <c r="B714" s="120"/>
      <c r="C714" s="120"/>
      <c r="D714" s="120"/>
      <c r="E714" s="120"/>
      <c r="F714" s="120"/>
      <c r="G714" s="120"/>
      <c r="H714" s="120"/>
      <c r="I714" s="120"/>
      <c r="J714" s="128"/>
      <c r="K714" s="120"/>
      <c r="L714" s="120"/>
      <c r="M714" s="120"/>
      <c r="N714" s="120"/>
      <c r="O714" s="120"/>
      <c r="P714" s="120"/>
      <c r="Q714" s="120"/>
      <c r="R714" s="120"/>
      <c r="S714" s="120"/>
      <c r="T714" s="120"/>
      <c r="U714" s="120"/>
      <c r="V714" s="120"/>
      <c r="W714" s="120"/>
      <c r="X714" s="120"/>
      <c r="Y714" s="120"/>
      <c r="Z714" s="120"/>
    </row>
    <row r="715" spans="1:26" ht="11.25" customHeight="1" x14ac:dyDescent="0.25">
      <c r="A715" s="120"/>
      <c r="B715" s="120"/>
      <c r="C715" s="120"/>
      <c r="D715" s="120"/>
      <c r="E715" s="120"/>
      <c r="F715" s="120"/>
      <c r="G715" s="120"/>
      <c r="H715" s="120"/>
      <c r="I715" s="120"/>
      <c r="J715" s="128"/>
      <c r="K715" s="120"/>
      <c r="L715" s="120"/>
      <c r="M715" s="120"/>
      <c r="N715" s="120"/>
      <c r="O715" s="120"/>
      <c r="P715" s="120"/>
      <c r="Q715" s="120"/>
      <c r="R715" s="120"/>
      <c r="S715" s="120"/>
      <c r="T715" s="120"/>
      <c r="U715" s="120"/>
      <c r="V715" s="120"/>
      <c r="W715" s="120"/>
      <c r="X715" s="120"/>
      <c r="Y715" s="120"/>
      <c r="Z715" s="120"/>
    </row>
    <row r="716" spans="1:26" ht="11.25" customHeight="1" x14ac:dyDescent="0.25">
      <c r="A716" s="120"/>
      <c r="B716" s="120"/>
      <c r="C716" s="120"/>
      <c r="D716" s="120"/>
      <c r="E716" s="120"/>
      <c r="F716" s="120"/>
      <c r="G716" s="120"/>
      <c r="H716" s="120"/>
      <c r="I716" s="120"/>
      <c r="J716" s="128"/>
      <c r="K716" s="120"/>
      <c r="L716" s="120"/>
      <c r="M716" s="120"/>
      <c r="N716" s="120"/>
      <c r="O716" s="120"/>
      <c r="P716" s="120"/>
      <c r="Q716" s="120"/>
      <c r="R716" s="120"/>
      <c r="S716" s="120"/>
      <c r="T716" s="120"/>
      <c r="U716" s="120"/>
      <c r="V716" s="120"/>
      <c r="W716" s="120"/>
      <c r="X716" s="120"/>
      <c r="Y716" s="120"/>
      <c r="Z716" s="120"/>
    </row>
    <row r="717" spans="1:26" ht="11.25" customHeight="1" x14ac:dyDescent="0.25">
      <c r="A717" s="120"/>
      <c r="B717" s="120"/>
      <c r="C717" s="120"/>
      <c r="D717" s="120"/>
      <c r="E717" s="120"/>
      <c r="F717" s="120"/>
      <c r="G717" s="120"/>
      <c r="H717" s="120"/>
      <c r="I717" s="120"/>
      <c r="J717" s="128"/>
      <c r="K717" s="120"/>
      <c r="L717" s="120"/>
      <c r="M717" s="120"/>
      <c r="N717" s="120"/>
      <c r="O717" s="120"/>
      <c r="P717" s="120"/>
      <c r="Q717" s="120"/>
      <c r="R717" s="120"/>
      <c r="S717" s="120"/>
      <c r="T717" s="120"/>
      <c r="U717" s="120"/>
      <c r="V717" s="120"/>
      <c r="W717" s="120"/>
      <c r="X717" s="120"/>
      <c r="Y717" s="120"/>
      <c r="Z717" s="120"/>
    </row>
    <row r="718" spans="1:26" ht="11.25" customHeight="1" x14ac:dyDescent="0.25">
      <c r="A718" s="120"/>
      <c r="B718" s="120"/>
      <c r="C718" s="120"/>
      <c r="D718" s="120"/>
      <c r="E718" s="120"/>
      <c r="F718" s="120"/>
      <c r="G718" s="120"/>
      <c r="H718" s="120"/>
      <c r="I718" s="120"/>
      <c r="J718" s="128"/>
      <c r="K718" s="120"/>
      <c r="L718" s="120"/>
      <c r="M718" s="120"/>
      <c r="N718" s="120"/>
      <c r="O718" s="120"/>
      <c r="P718" s="120"/>
      <c r="Q718" s="120"/>
      <c r="R718" s="120"/>
      <c r="S718" s="120"/>
      <c r="T718" s="120"/>
      <c r="U718" s="120"/>
      <c r="V718" s="120"/>
      <c r="W718" s="120"/>
      <c r="X718" s="120"/>
      <c r="Y718" s="120"/>
      <c r="Z718" s="120"/>
    </row>
    <row r="719" spans="1:26" ht="11.25" customHeight="1" x14ac:dyDescent="0.25">
      <c r="A719" s="120"/>
      <c r="B719" s="120"/>
      <c r="C719" s="120"/>
      <c r="D719" s="120"/>
      <c r="E719" s="120"/>
      <c r="F719" s="120"/>
      <c r="G719" s="120"/>
      <c r="H719" s="120"/>
      <c r="I719" s="120"/>
      <c r="J719" s="128"/>
      <c r="K719" s="120"/>
      <c r="L719" s="120"/>
      <c r="M719" s="120"/>
      <c r="N719" s="120"/>
      <c r="O719" s="120"/>
      <c r="P719" s="120"/>
      <c r="Q719" s="120"/>
      <c r="R719" s="120"/>
      <c r="S719" s="120"/>
      <c r="T719" s="120"/>
      <c r="U719" s="120"/>
      <c r="V719" s="120"/>
      <c r="W719" s="120"/>
      <c r="X719" s="120"/>
      <c r="Y719" s="120"/>
      <c r="Z719" s="120"/>
    </row>
    <row r="720" spans="1:26" ht="11.25" customHeight="1" x14ac:dyDescent="0.25">
      <c r="A720" s="120"/>
      <c r="B720" s="120"/>
      <c r="C720" s="120"/>
      <c r="D720" s="120"/>
      <c r="E720" s="120"/>
      <c r="F720" s="120"/>
      <c r="G720" s="120"/>
      <c r="H720" s="120"/>
      <c r="I720" s="120"/>
      <c r="J720" s="128"/>
      <c r="K720" s="120"/>
      <c r="L720" s="120"/>
      <c r="M720" s="120"/>
      <c r="N720" s="120"/>
      <c r="O720" s="120"/>
      <c r="P720" s="120"/>
      <c r="Q720" s="120"/>
      <c r="R720" s="120"/>
      <c r="S720" s="120"/>
      <c r="T720" s="120"/>
      <c r="U720" s="120"/>
      <c r="V720" s="120"/>
      <c r="W720" s="120"/>
      <c r="X720" s="120"/>
      <c r="Y720" s="120"/>
      <c r="Z720" s="120"/>
    </row>
    <row r="721" spans="1:26" ht="11.25" customHeight="1" x14ac:dyDescent="0.25">
      <c r="A721" s="120"/>
      <c r="B721" s="120"/>
      <c r="C721" s="120"/>
      <c r="D721" s="120"/>
      <c r="E721" s="120"/>
      <c r="F721" s="120"/>
      <c r="G721" s="120"/>
      <c r="H721" s="120"/>
      <c r="I721" s="120"/>
      <c r="J721" s="128"/>
      <c r="K721" s="120"/>
      <c r="L721" s="120"/>
      <c r="M721" s="120"/>
      <c r="N721" s="120"/>
      <c r="O721" s="120"/>
      <c r="P721" s="120"/>
      <c r="Q721" s="120"/>
      <c r="R721" s="120"/>
      <c r="S721" s="120"/>
      <c r="T721" s="120"/>
      <c r="U721" s="120"/>
      <c r="V721" s="120"/>
      <c r="W721" s="120"/>
      <c r="X721" s="120"/>
      <c r="Y721" s="120"/>
      <c r="Z721" s="120"/>
    </row>
    <row r="722" spans="1:26" ht="11.25" customHeight="1" x14ac:dyDescent="0.25">
      <c r="A722" s="120"/>
      <c r="B722" s="120"/>
      <c r="C722" s="120"/>
      <c r="D722" s="120"/>
      <c r="E722" s="120"/>
      <c r="F722" s="120"/>
      <c r="G722" s="120"/>
      <c r="H722" s="120"/>
      <c r="I722" s="120"/>
      <c r="J722" s="128"/>
      <c r="K722" s="120"/>
      <c r="L722" s="120"/>
      <c r="M722" s="120"/>
      <c r="N722" s="120"/>
      <c r="O722" s="120"/>
      <c r="P722" s="120"/>
      <c r="Q722" s="120"/>
      <c r="R722" s="120"/>
      <c r="S722" s="120"/>
      <c r="T722" s="120"/>
      <c r="U722" s="120"/>
      <c r="V722" s="120"/>
      <c r="W722" s="120"/>
      <c r="X722" s="120"/>
      <c r="Y722" s="120"/>
      <c r="Z722" s="120"/>
    </row>
    <row r="723" spans="1:26" ht="11.25" customHeight="1" x14ac:dyDescent="0.25">
      <c r="A723" s="120"/>
      <c r="B723" s="120"/>
      <c r="C723" s="120"/>
      <c r="D723" s="120"/>
      <c r="E723" s="120"/>
      <c r="F723" s="120"/>
      <c r="G723" s="120"/>
      <c r="H723" s="120"/>
      <c r="I723" s="120"/>
      <c r="J723" s="128"/>
      <c r="K723" s="120"/>
      <c r="L723" s="120"/>
      <c r="M723" s="120"/>
      <c r="N723" s="120"/>
      <c r="O723" s="120"/>
      <c r="P723" s="120"/>
      <c r="Q723" s="120"/>
      <c r="R723" s="120"/>
      <c r="S723" s="120"/>
      <c r="T723" s="120"/>
      <c r="U723" s="120"/>
      <c r="V723" s="120"/>
      <c r="W723" s="120"/>
      <c r="X723" s="120"/>
      <c r="Y723" s="120"/>
      <c r="Z723" s="120"/>
    </row>
    <row r="724" spans="1:26" ht="11.25" customHeight="1" x14ac:dyDescent="0.25">
      <c r="A724" s="120"/>
      <c r="B724" s="120"/>
      <c r="C724" s="120"/>
      <c r="D724" s="120"/>
      <c r="E724" s="120"/>
      <c r="F724" s="120"/>
      <c r="G724" s="120"/>
      <c r="H724" s="120"/>
      <c r="I724" s="120"/>
      <c r="J724" s="128"/>
      <c r="K724" s="120"/>
      <c r="L724" s="120"/>
      <c r="M724" s="120"/>
      <c r="N724" s="120"/>
      <c r="O724" s="120"/>
      <c r="P724" s="120"/>
      <c r="Q724" s="120"/>
      <c r="R724" s="120"/>
      <c r="S724" s="120"/>
      <c r="T724" s="120"/>
      <c r="U724" s="120"/>
      <c r="V724" s="120"/>
      <c r="W724" s="120"/>
      <c r="X724" s="120"/>
      <c r="Y724" s="120"/>
      <c r="Z724" s="120"/>
    </row>
    <row r="725" spans="1:26" ht="11.25" customHeight="1" x14ac:dyDescent="0.25">
      <c r="A725" s="120"/>
      <c r="B725" s="120"/>
      <c r="C725" s="120"/>
      <c r="D725" s="120"/>
      <c r="E725" s="120"/>
      <c r="F725" s="120"/>
      <c r="G725" s="120"/>
      <c r="H725" s="120"/>
      <c r="I725" s="120"/>
      <c r="J725" s="128"/>
      <c r="K725" s="120"/>
      <c r="L725" s="120"/>
      <c r="M725" s="120"/>
      <c r="N725" s="120"/>
      <c r="O725" s="120"/>
      <c r="P725" s="120"/>
      <c r="Q725" s="120"/>
      <c r="R725" s="120"/>
      <c r="S725" s="120"/>
      <c r="T725" s="120"/>
      <c r="U725" s="120"/>
      <c r="V725" s="120"/>
      <c r="W725" s="120"/>
      <c r="X725" s="120"/>
      <c r="Y725" s="120"/>
      <c r="Z725" s="120"/>
    </row>
    <row r="726" spans="1:26" ht="11.25" customHeight="1" x14ac:dyDescent="0.25">
      <c r="A726" s="120"/>
      <c r="B726" s="120"/>
      <c r="C726" s="120"/>
      <c r="D726" s="120"/>
      <c r="E726" s="120"/>
      <c r="F726" s="120"/>
      <c r="G726" s="120"/>
      <c r="H726" s="120"/>
      <c r="I726" s="120"/>
      <c r="J726" s="128"/>
      <c r="K726" s="120"/>
      <c r="L726" s="120"/>
      <c r="M726" s="120"/>
      <c r="N726" s="120"/>
      <c r="O726" s="120"/>
      <c r="P726" s="120"/>
      <c r="Q726" s="120"/>
      <c r="R726" s="120"/>
      <c r="S726" s="120"/>
      <c r="T726" s="120"/>
      <c r="U726" s="120"/>
      <c r="V726" s="120"/>
      <c r="W726" s="120"/>
      <c r="X726" s="120"/>
      <c r="Y726" s="120"/>
      <c r="Z726" s="120"/>
    </row>
    <row r="727" spans="1:26" ht="11.25" customHeight="1" x14ac:dyDescent="0.25">
      <c r="A727" s="120"/>
      <c r="B727" s="120"/>
      <c r="C727" s="120"/>
      <c r="D727" s="120"/>
      <c r="E727" s="120"/>
      <c r="F727" s="120"/>
      <c r="G727" s="120"/>
      <c r="H727" s="120"/>
      <c r="I727" s="120"/>
      <c r="J727" s="128"/>
      <c r="K727" s="120"/>
      <c r="L727" s="120"/>
      <c r="M727" s="120"/>
      <c r="N727" s="120"/>
      <c r="O727" s="120"/>
      <c r="P727" s="120"/>
      <c r="Q727" s="120"/>
      <c r="R727" s="120"/>
      <c r="S727" s="120"/>
      <c r="T727" s="120"/>
      <c r="U727" s="120"/>
      <c r="V727" s="120"/>
      <c r="W727" s="120"/>
      <c r="X727" s="120"/>
      <c r="Y727" s="120"/>
      <c r="Z727" s="120"/>
    </row>
    <row r="728" spans="1:26" ht="11.25" customHeight="1" x14ac:dyDescent="0.25">
      <c r="A728" s="120"/>
      <c r="B728" s="120"/>
      <c r="C728" s="120"/>
      <c r="D728" s="120"/>
      <c r="E728" s="120"/>
      <c r="F728" s="120"/>
      <c r="G728" s="120"/>
      <c r="H728" s="120"/>
      <c r="I728" s="120"/>
      <c r="J728" s="128"/>
      <c r="K728" s="120"/>
      <c r="L728" s="120"/>
      <c r="M728" s="120"/>
      <c r="N728" s="120"/>
      <c r="O728" s="120"/>
      <c r="P728" s="120"/>
      <c r="Q728" s="120"/>
      <c r="R728" s="120"/>
      <c r="S728" s="120"/>
      <c r="T728" s="120"/>
      <c r="U728" s="120"/>
      <c r="V728" s="120"/>
      <c r="W728" s="120"/>
      <c r="X728" s="120"/>
      <c r="Y728" s="120"/>
      <c r="Z728" s="120"/>
    </row>
    <row r="729" spans="1:26" ht="11.25" customHeight="1" x14ac:dyDescent="0.25">
      <c r="A729" s="120"/>
      <c r="B729" s="120"/>
      <c r="C729" s="120"/>
      <c r="D729" s="120"/>
      <c r="E729" s="120"/>
      <c r="F729" s="120"/>
      <c r="G729" s="120"/>
      <c r="H729" s="120"/>
      <c r="I729" s="120"/>
      <c r="J729" s="128"/>
      <c r="K729" s="120"/>
      <c r="L729" s="120"/>
      <c r="M729" s="120"/>
      <c r="N729" s="120"/>
      <c r="O729" s="120"/>
      <c r="P729" s="120"/>
      <c r="Q729" s="120"/>
      <c r="R729" s="120"/>
      <c r="S729" s="120"/>
      <c r="T729" s="120"/>
      <c r="U729" s="120"/>
      <c r="V729" s="120"/>
      <c r="W729" s="120"/>
      <c r="X729" s="120"/>
      <c r="Y729" s="120"/>
      <c r="Z729" s="120"/>
    </row>
    <row r="730" spans="1:26" ht="11.25" customHeight="1" x14ac:dyDescent="0.25">
      <c r="A730" s="120"/>
      <c r="B730" s="120"/>
      <c r="C730" s="120"/>
      <c r="D730" s="120"/>
      <c r="E730" s="120"/>
      <c r="F730" s="120"/>
      <c r="G730" s="120"/>
      <c r="H730" s="120"/>
      <c r="I730" s="120"/>
      <c r="J730" s="128"/>
      <c r="K730" s="120"/>
      <c r="L730" s="120"/>
      <c r="M730" s="120"/>
      <c r="N730" s="120"/>
      <c r="O730" s="120"/>
      <c r="P730" s="120"/>
      <c r="Q730" s="120"/>
      <c r="R730" s="120"/>
      <c r="S730" s="120"/>
      <c r="T730" s="120"/>
      <c r="U730" s="120"/>
      <c r="V730" s="120"/>
      <c r="W730" s="120"/>
      <c r="X730" s="120"/>
      <c r="Y730" s="120"/>
      <c r="Z730" s="120"/>
    </row>
    <row r="731" spans="1:26" ht="11.25" customHeight="1" x14ac:dyDescent="0.25">
      <c r="A731" s="120"/>
      <c r="B731" s="120"/>
      <c r="C731" s="120"/>
      <c r="D731" s="120"/>
      <c r="E731" s="120"/>
      <c r="F731" s="120"/>
      <c r="G731" s="120"/>
      <c r="H731" s="120"/>
      <c r="I731" s="120"/>
      <c r="J731" s="128"/>
      <c r="K731" s="120"/>
      <c r="L731" s="120"/>
      <c r="M731" s="120"/>
      <c r="N731" s="120"/>
      <c r="O731" s="120"/>
      <c r="P731" s="120"/>
      <c r="Q731" s="120"/>
      <c r="R731" s="120"/>
      <c r="S731" s="120"/>
      <c r="T731" s="120"/>
      <c r="U731" s="120"/>
      <c r="V731" s="120"/>
      <c r="W731" s="120"/>
      <c r="X731" s="120"/>
      <c r="Y731" s="120"/>
      <c r="Z731" s="120"/>
    </row>
    <row r="732" spans="1:26" ht="11.25" customHeight="1" x14ac:dyDescent="0.25">
      <c r="A732" s="120"/>
      <c r="B732" s="120"/>
      <c r="C732" s="120"/>
      <c r="D732" s="120"/>
      <c r="E732" s="120"/>
      <c r="F732" s="120"/>
      <c r="G732" s="120"/>
      <c r="H732" s="120"/>
      <c r="I732" s="120"/>
      <c r="J732" s="128"/>
      <c r="K732" s="120"/>
      <c r="L732" s="120"/>
      <c r="M732" s="120"/>
      <c r="N732" s="120"/>
      <c r="O732" s="120"/>
      <c r="P732" s="120"/>
      <c r="Q732" s="120"/>
      <c r="R732" s="120"/>
      <c r="S732" s="120"/>
      <c r="T732" s="120"/>
      <c r="U732" s="120"/>
      <c r="V732" s="120"/>
      <c r="W732" s="120"/>
      <c r="X732" s="120"/>
      <c r="Y732" s="120"/>
      <c r="Z732" s="120"/>
    </row>
    <row r="733" spans="1:26" ht="11.25" customHeight="1" x14ac:dyDescent="0.25">
      <c r="A733" s="120"/>
      <c r="B733" s="120"/>
      <c r="C733" s="120"/>
      <c r="D733" s="120"/>
      <c r="E733" s="120"/>
      <c r="F733" s="120"/>
      <c r="G733" s="120"/>
      <c r="H733" s="120"/>
      <c r="I733" s="120"/>
      <c r="J733" s="128"/>
      <c r="K733" s="120"/>
      <c r="L733" s="120"/>
      <c r="M733" s="120"/>
      <c r="N733" s="120"/>
      <c r="O733" s="120"/>
      <c r="P733" s="120"/>
      <c r="Q733" s="120"/>
      <c r="R733" s="120"/>
      <c r="S733" s="120"/>
      <c r="T733" s="120"/>
      <c r="U733" s="120"/>
      <c r="V733" s="120"/>
      <c r="W733" s="120"/>
      <c r="X733" s="120"/>
      <c r="Y733" s="120"/>
      <c r="Z733" s="120"/>
    </row>
    <row r="734" spans="1:26" ht="11.25" customHeight="1" x14ac:dyDescent="0.25">
      <c r="A734" s="120"/>
      <c r="B734" s="120"/>
      <c r="C734" s="120"/>
      <c r="D734" s="120"/>
      <c r="E734" s="120"/>
      <c r="F734" s="120"/>
      <c r="G734" s="120"/>
      <c r="H734" s="120"/>
      <c r="I734" s="120"/>
      <c r="J734" s="128"/>
      <c r="K734" s="120"/>
      <c r="L734" s="120"/>
      <c r="M734" s="120"/>
      <c r="N734" s="120"/>
      <c r="O734" s="120"/>
      <c r="P734" s="120"/>
      <c r="Q734" s="120"/>
      <c r="R734" s="120"/>
      <c r="S734" s="120"/>
      <c r="T734" s="120"/>
      <c r="U734" s="120"/>
      <c r="V734" s="120"/>
      <c r="W734" s="120"/>
      <c r="X734" s="120"/>
      <c r="Y734" s="120"/>
      <c r="Z734" s="120"/>
    </row>
    <row r="735" spans="1:26" ht="11.25" customHeight="1" x14ac:dyDescent="0.25">
      <c r="A735" s="120"/>
      <c r="B735" s="120"/>
      <c r="C735" s="120"/>
      <c r="D735" s="120"/>
      <c r="E735" s="120"/>
      <c r="F735" s="120"/>
      <c r="G735" s="120"/>
      <c r="H735" s="120"/>
      <c r="I735" s="120"/>
      <c r="J735" s="128"/>
      <c r="K735" s="120"/>
      <c r="L735" s="120"/>
      <c r="M735" s="120"/>
      <c r="N735" s="120"/>
      <c r="O735" s="120"/>
      <c r="P735" s="120"/>
      <c r="Q735" s="120"/>
      <c r="R735" s="120"/>
      <c r="S735" s="120"/>
      <c r="T735" s="120"/>
      <c r="U735" s="120"/>
      <c r="V735" s="120"/>
      <c r="W735" s="120"/>
      <c r="X735" s="120"/>
      <c r="Y735" s="120"/>
      <c r="Z735" s="120"/>
    </row>
    <row r="736" spans="1:26" ht="11.25" customHeight="1" x14ac:dyDescent="0.25">
      <c r="A736" s="120"/>
      <c r="B736" s="120"/>
      <c r="C736" s="120"/>
      <c r="D736" s="120"/>
      <c r="E736" s="120"/>
      <c r="F736" s="120"/>
      <c r="G736" s="120"/>
      <c r="H736" s="120"/>
      <c r="I736" s="120"/>
      <c r="J736" s="128"/>
      <c r="K736" s="120"/>
      <c r="L736" s="120"/>
      <c r="M736" s="120"/>
      <c r="N736" s="120"/>
      <c r="O736" s="120"/>
      <c r="P736" s="120"/>
      <c r="Q736" s="120"/>
      <c r="R736" s="120"/>
      <c r="S736" s="120"/>
      <c r="T736" s="120"/>
      <c r="U736" s="120"/>
      <c r="V736" s="120"/>
      <c r="W736" s="120"/>
      <c r="X736" s="120"/>
      <c r="Y736" s="120"/>
      <c r="Z736" s="120"/>
    </row>
    <row r="737" spans="1:26" ht="11.25" customHeight="1" x14ac:dyDescent="0.25">
      <c r="A737" s="120"/>
      <c r="B737" s="120"/>
      <c r="C737" s="120"/>
      <c r="D737" s="120"/>
      <c r="E737" s="120"/>
      <c r="F737" s="120"/>
      <c r="G737" s="120"/>
      <c r="H737" s="120"/>
      <c r="I737" s="120"/>
      <c r="J737" s="128"/>
      <c r="K737" s="120"/>
      <c r="L737" s="120"/>
      <c r="M737" s="120"/>
      <c r="N737" s="120"/>
      <c r="O737" s="120"/>
      <c r="P737" s="120"/>
      <c r="Q737" s="120"/>
      <c r="R737" s="120"/>
      <c r="S737" s="120"/>
      <c r="T737" s="120"/>
      <c r="U737" s="120"/>
      <c r="V737" s="120"/>
      <c r="W737" s="120"/>
      <c r="X737" s="120"/>
      <c r="Y737" s="120"/>
      <c r="Z737" s="120"/>
    </row>
    <row r="738" spans="1:26" ht="11.25" customHeight="1" x14ac:dyDescent="0.25">
      <c r="A738" s="120"/>
      <c r="B738" s="120"/>
      <c r="C738" s="120"/>
      <c r="D738" s="120"/>
      <c r="E738" s="120"/>
      <c r="F738" s="120"/>
      <c r="G738" s="120"/>
      <c r="H738" s="120"/>
      <c r="I738" s="120"/>
      <c r="J738" s="128"/>
      <c r="K738" s="120"/>
      <c r="L738" s="120"/>
      <c r="M738" s="120"/>
      <c r="N738" s="120"/>
      <c r="O738" s="120"/>
      <c r="P738" s="120"/>
      <c r="Q738" s="120"/>
      <c r="R738" s="120"/>
      <c r="S738" s="120"/>
      <c r="T738" s="120"/>
      <c r="U738" s="120"/>
      <c r="V738" s="120"/>
      <c r="W738" s="120"/>
      <c r="X738" s="120"/>
      <c r="Y738" s="120"/>
      <c r="Z738" s="120"/>
    </row>
    <row r="739" spans="1:26" ht="11.25" customHeight="1" x14ac:dyDescent="0.25">
      <c r="A739" s="120"/>
      <c r="B739" s="120"/>
      <c r="C739" s="120"/>
      <c r="D739" s="120"/>
      <c r="E739" s="120"/>
      <c r="F739" s="120"/>
      <c r="G739" s="120"/>
      <c r="H739" s="120"/>
      <c r="I739" s="120"/>
      <c r="J739" s="128"/>
      <c r="K739" s="120"/>
      <c r="L739" s="120"/>
      <c r="M739" s="120"/>
      <c r="N739" s="120"/>
      <c r="O739" s="120"/>
      <c r="P739" s="120"/>
      <c r="Q739" s="120"/>
      <c r="R739" s="120"/>
      <c r="S739" s="120"/>
      <c r="T739" s="120"/>
      <c r="U739" s="120"/>
      <c r="V739" s="120"/>
      <c r="W739" s="120"/>
      <c r="X739" s="120"/>
      <c r="Y739" s="120"/>
      <c r="Z739" s="120"/>
    </row>
    <row r="740" spans="1:26" ht="11.25" customHeight="1" x14ac:dyDescent="0.25">
      <c r="A740" s="120"/>
      <c r="B740" s="120"/>
      <c r="C740" s="120"/>
      <c r="D740" s="120"/>
      <c r="E740" s="120"/>
      <c r="F740" s="120"/>
      <c r="G740" s="120"/>
      <c r="H740" s="120"/>
      <c r="I740" s="120"/>
      <c r="J740" s="128"/>
      <c r="K740" s="120"/>
      <c r="L740" s="120"/>
      <c r="M740" s="120"/>
      <c r="N740" s="120"/>
      <c r="O740" s="120"/>
      <c r="P740" s="120"/>
      <c r="Q740" s="120"/>
      <c r="R740" s="120"/>
      <c r="S740" s="120"/>
      <c r="T740" s="120"/>
      <c r="U740" s="120"/>
      <c r="V740" s="120"/>
      <c r="W740" s="120"/>
      <c r="X740" s="120"/>
      <c r="Y740" s="120"/>
      <c r="Z740" s="120"/>
    </row>
    <row r="741" spans="1:26" ht="11.25" customHeight="1" x14ac:dyDescent="0.25">
      <c r="A741" s="120"/>
      <c r="B741" s="120"/>
      <c r="C741" s="120"/>
      <c r="D741" s="120"/>
      <c r="E741" s="120"/>
      <c r="F741" s="120"/>
      <c r="G741" s="120"/>
      <c r="H741" s="120"/>
      <c r="I741" s="120"/>
      <c r="J741" s="128"/>
      <c r="K741" s="120"/>
      <c r="L741" s="120"/>
      <c r="M741" s="120"/>
      <c r="N741" s="120"/>
      <c r="O741" s="120"/>
      <c r="P741" s="120"/>
      <c r="Q741" s="120"/>
      <c r="R741" s="120"/>
      <c r="S741" s="120"/>
      <c r="T741" s="120"/>
      <c r="U741" s="120"/>
      <c r="V741" s="120"/>
      <c r="W741" s="120"/>
      <c r="X741" s="120"/>
      <c r="Y741" s="120"/>
      <c r="Z741" s="120"/>
    </row>
    <row r="742" spans="1:26" ht="11.25" customHeight="1" x14ac:dyDescent="0.25">
      <c r="A742" s="120"/>
      <c r="B742" s="120"/>
      <c r="C742" s="120"/>
      <c r="D742" s="120"/>
      <c r="E742" s="120"/>
      <c r="F742" s="120"/>
      <c r="G742" s="120"/>
      <c r="H742" s="120"/>
      <c r="I742" s="120"/>
      <c r="J742" s="128"/>
      <c r="K742" s="120"/>
      <c r="L742" s="120"/>
      <c r="M742" s="120"/>
      <c r="N742" s="120"/>
      <c r="O742" s="120"/>
      <c r="P742" s="120"/>
      <c r="Q742" s="120"/>
      <c r="R742" s="120"/>
      <c r="S742" s="120"/>
      <c r="T742" s="120"/>
      <c r="U742" s="120"/>
      <c r="V742" s="120"/>
      <c r="W742" s="120"/>
      <c r="X742" s="120"/>
      <c r="Y742" s="120"/>
      <c r="Z742" s="120"/>
    </row>
    <row r="743" spans="1:26" ht="11.25" customHeight="1" x14ac:dyDescent="0.25">
      <c r="A743" s="120"/>
      <c r="B743" s="120"/>
      <c r="C743" s="120"/>
      <c r="D743" s="120"/>
      <c r="E743" s="120"/>
      <c r="F743" s="120"/>
      <c r="G743" s="120"/>
      <c r="H743" s="120"/>
      <c r="I743" s="120"/>
      <c r="J743" s="128"/>
      <c r="K743" s="120"/>
      <c r="L743" s="120"/>
      <c r="M743" s="120"/>
      <c r="N743" s="120"/>
      <c r="O743" s="120"/>
      <c r="P743" s="120"/>
      <c r="Q743" s="120"/>
      <c r="R743" s="120"/>
      <c r="S743" s="120"/>
      <c r="T743" s="120"/>
      <c r="U743" s="120"/>
      <c r="V743" s="120"/>
      <c r="W743" s="120"/>
      <c r="X743" s="120"/>
      <c r="Y743" s="120"/>
      <c r="Z743" s="120"/>
    </row>
    <row r="744" spans="1:26" ht="11.25" customHeight="1" x14ac:dyDescent="0.25">
      <c r="A744" s="120"/>
      <c r="B744" s="120"/>
      <c r="C744" s="120"/>
      <c r="D744" s="120"/>
      <c r="E744" s="120"/>
      <c r="F744" s="120"/>
      <c r="G744" s="120"/>
      <c r="H744" s="120"/>
      <c r="I744" s="120"/>
      <c r="J744" s="128"/>
      <c r="K744" s="120"/>
      <c r="L744" s="120"/>
      <c r="M744" s="120"/>
      <c r="N744" s="120"/>
      <c r="O744" s="120"/>
      <c r="P744" s="120"/>
      <c r="Q744" s="120"/>
      <c r="R744" s="120"/>
      <c r="S744" s="120"/>
      <c r="T744" s="120"/>
      <c r="U744" s="120"/>
      <c r="V744" s="120"/>
      <c r="W744" s="120"/>
      <c r="X744" s="120"/>
      <c r="Y744" s="120"/>
      <c r="Z744" s="120"/>
    </row>
    <row r="745" spans="1:26" ht="11.25" customHeight="1" x14ac:dyDescent="0.25">
      <c r="A745" s="120"/>
      <c r="B745" s="120"/>
      <c r="C745" s="120"/>
      <c r="D745" s="120"/>
      <c r="E745" s="120"/>
      <c r="F745" s="120"/>
      <c r="G745" s="120"/>
      <c r="H745" s="120"/>
      <c r="I745" s="120"/>
      <c r="J745" s="128"/>
      <c r="K745" s="120"/>
      <c r="L745" s="120"/>
      <c r="M745" s="120"/>
      <c r="N745" s="120"/>
      <c r="O745" s="120"/>
      <c r="P745" s="120"/>
      <c r="Q745" s="120"/>
      <c r="R745" s="120"/>
      <c r="S745" s="120"/>
      <c r="T745" s="120"/>
      <c r="U745" s="120"/>
      <c r="V745" s="120"/>
      <c r="W745" s="120"/>
      <c r="X745" s="120"/>
      <c r="Y745" s="120"/>
      <c r="Z745" s="120"/>
    </row>
    <row r="746" spans="1:26" ht="11.25" customHeight="1" x14ac:dyDescent="0.25">
      <c r="A746" s="120"/>
      <c r="B746" s="120"/>
      <c r="C746" s="120"/>
      <c r="D746" s="120"/>
      <c r="E746" s="120"/>
      <c r="F746" s="120"/>
      <c r="G746" s="120"/>
      <c r="H746" s="120"/>
      <c r="I746" s="120"/>
      <c r="J746" s="128"/>
      <c r="K746" s="120"/>
      <c r="L746" s="120"/>
      <c r="M746" s="120"/>
      <c r="N746" s="120"/>
      <c r="O746" s="120"/>
      <c r="P746" s="120"/>
      <c r="Q746" s="120"/>
      <c r="R746" s="120"/>
      <c r="S746" s="120"/>
      <c r="T746" s="120"/>
      <c r="U746" s="120"/>
      <c r="V746" s="120"/>
      <c r="W746" s="120"/>
      <c r="X746" s="120"/>
      <c r="Y746" s="120"/>
      <c r="Z746" s="120"/>
    </row>
    <row r="747" spans="1:26" ht="11.25" customHeight="1" x14ac:dyDescent="0.25">
      <c r="A747" s="120"/>
      <c r="B747" s="120"/>
      <c r="C747" s="120"/>
      <c r="D747" s="120"/>
      <c r="E747" s="120"/>
      <c r="F747" s="120"/>
      <c r="G747" s="120"/>
      <c r="H747" s="120"/>
      <c r="I747" s="120"/>
      <c r="J747" s="128"/>
      <c r="K747" s="120"/>
      <c r="L747" s="120"/>
      <c r="M747" s="120"/>
      <c r="N747" s="120"/>
      <c r="O747" s="120"/>
      <c r="P747" s="120"/>
      <c r="Q747" s="120"/>
      <c r="R747" s="120"/>
      <c r="S747" s="120"/>
      <c r="T747" s="120"/>
      <c r="U747" s="120"/>
      <c r="V747" s="120"/>
      <c r="W747" s="120"/>
      <c r="X747" s="120"/>
      <c r="Y747" s="120"/>
      <c r="Z747" s="120"/>
    </row>
    <row r="748" spans="1:26" ht="11.25" customHeight="1" x14ac:dyDescent="0.25">
      <c r="A748" s="120"/>
      <c r="B748" s="120"/>
      <c r="C748" s="120"/>
      <c r="D748" s="120"/>
      <c r="E748" s="120"/>
      <c r="F748" s="120"/>
      <c r="G748" s="120"/>
      <c r="H748" s="120"/>
      <c r="I748" s="120"/>
      <c r="J748" s="128"/>
      <c r="K748" s="120"/>
      <c r="L748" s="120"/>
      <c r="M748" s="120"/>
      <c r="N748" s="120"/>
      <c r="O748" s="120"/>
      <c r="P748" s="120"/>
      <c r="Q748" s="120"/>
      <c r="R748" s="120"/>
      <c r="S748" s="120"/>
      <c r="T748" s="120"/>
      <c r="U748" s="120"/>
      <c r="V748" s="120"/>
      <c r="W748" s="120"/>
      <c r="X748" s="120"/>
      <c r="Y748" s="120"/>
      <c r="Z748" s="120"/>
    </row>
    <row r="749" spans="1:26" ht="11.25" customHeight="1" x14ac:dyDescent="0.25">
      <c r="A749" s="120"/>
      <c r="B749" s="120"/>
      <c r="C749" s="120"/>
      <c r="D749" s="120"/>
      <c r="E749" s="120"/>
      <c r="F749" s="120"/>
      <c r="G749" s="120"/>
      <c r="H749" s="120"/>
      <c r="I749" s="120"/>
      <c r="J749" s="128"/>
      <c r="K749" s="120"/>
      <c r="L749" s="120"/>
      <c r="M749" s="120"/>
      <c r="N749" s="120"/>
      <c r="O749" s="120"/>
      <c r="P749" s="120"/>
      <c r="Q749" s="120"/>
      <c r="R749" s="120"/>
      <c r="S749" s="120"/>
      <c r="T749" s="120"/>
      <c r="U749" s="120"/>
      <c r="V749" s="120"/>
      <c r="W749" s="120"/>
      <c r="X749" s="120"/>
      <c r="Y749" s="120"/>
      <c r="Z749" s="120"/>
    </row>
    <row r="750" spans="1:26" ht="11.25" customHeight="1" x14ac:dyDescent="0.25">
      <c r="A750" s="120"/>
      <c r="B750" s="120"/>
      <c r="C750" s="120"/>
      <c r="D750" s="120"/>
      <c r="E750" s="120"/>
      <c r="F750" s="120"/>
      <c r="G750" s="120"/>
      <c r="H750" s="120"/>
      <c r="I750" s="120"/>
      <c r="J750" s="128"/>
      <c r="K750" s="120"/>
      <c r="L750" s="120"/>
      <c r="M750" s="120"/>
      <c r="N750" s="120"/>
      <c r="O750" s="120"/>
      <c r="P750" s="120"/>
      <c r="Q750" s="120"/>
      <c r="R750" s="120"/>
      <c r="S750" s="120"/>
      <c r="T750" s="120"/>
      <c r="U750" s="120"/>
      <c r="V750" s="120"/>
      <c r="W750" s="120"/>
      <c r="X750" s="120"/>
      <c r="Y750" s="120"/>
      <c r="Z750" s="120"/>
    </row>
    <row r="751" spans="1:26" ht="11.25" customHeight="1" x14ac:dyDescent="0.25">
      <c r="A751" s="120"/>
      <c r="B751" s="120"/>
      <c r="C751" s="120"/>
      <c r="D751" s="120"/>
      <c r="E751" s="120"/>
      <c r="F751" s="120"/>
      <c r="G751" s="120"/>
      <c r="H751" s="120"/>
      <c r="I751" s="120"/>
      <c r="J751" s="128"/>
      <c r="K751" s="120"/>
      <c r="L751" s="120"/>
      <c r="M751" s="120"/>
      <c r="N751" s="120"/>
      <c r="O751" s="120"/>
      <c r="P751" s="120"/>
      <c r="Q751" s="120"/>
      <c r="R751" s="120"/>
      <c r="S751" s="120"/>
      <c r="T751" s="120"/>
      <c r="U751" s="120"/>
      <c r="V751" s="120"/>
      <c r="W751" s="120"/>
      <c r="X751" s="120"/>
      <c r="Y751" s="120"/>
      <c r="Z751" s="120"/>
    </row>
    <row r="752" spans="1:26" ht="11.25" customHeight="1" x14ac:dyDescent="0.25">
      <c r="A752" s="120"/>
      <c r="B752" s="120"/>
      <c r="C752" s="120"/>
      <c r="D752" s="120"/>
      <c r="E752" s="120"/>
      <c r="F752" s="120"/>
      <c r="G752" s="120"/>
      <c r="H752" s="120"/>
      <c r="I752" s="120"/>
      <c r="J752" s="128"/>
      <c r="K752" s="120"/>
      <c r="L752" s="120"/>
      <c r="M752" s="120"/>
      <c r="N752" s="120"/>
      <c r="O752" s="120"/>
      <c r="P752" s="120"/>
      <c r="Q752" s="120"/>
      <c r="R752" s="120"/>
      <c r="S752" s="120"/>
      <c r="T752" s="120"/>
      <c r="U752" s="120"/>
      <c r="V752" s="120"/>
      <c r="W752" s="120"/>
      <c r="X752" s="120"/>
      <c r="Y752" s="120"/>
      <c r="Z752" s="120"/>
    </row>
    <row r="753" spans="1:26" ht="11.25" customHeight="1" x14ac:dyDescent="0.25">
      <c r="A753" s="120"/>
      <c r="B753" s="120"/>
      <c r="C753" s="120"/>
      <c r="D753" s="120"/>
      <c r="E753" s="120"/>
      <c r="F753" s="120"/>
      <c r="G753" s="120"/>
      <c r="H753" s="120"/>
      <c r="I753" s="120"/>
      <c r="J753" s="128"/>
      <c r="K753" s="120"/>
      <c r="L753" s="120"/>
      <c r="M753" s="120"/>
      <c r="N753" s="120"/>
      <c r="O753" s="120"/>
      <c r="P753" s="120"/>
      <c r="Q753" s="120"/>
      <c r="R753" s="120"/>
      <c r="S753" s="120"/>
      <c r="T753" s="120"/>
      <c r="U753" s="120"/>
      <c r="V753" s="120"/>
      <c r="W753" s="120"/>
      <c r="X753" s="120"/>
      <c r="Y753" s="120"/>
      <c r="Z753" s="120"/>
    </row>
    <row r="754" spans="1:26" ht="11.25" customHeight="1" x14ac:dyDescent="0.25">
      <c r="A754" s="120"/>
      <c r="B754" s="120"/>
      <c r="C754" s="120"/>
      <c r="D754" s="120"/>
      <c r="E754" s="120"/>
      <c r="F754" s="120"/>
      <c r="G754" s="120"/>
      <c r="H754" s="120"/>
      <c r="I754" s="120"/>
      <c r="J754" s="128"/>
      <c r="K754" s="120"/>
      <c r="L754" s="120"/>
      <c r="M754" s="120"/>
      <c r="N754" s="120"/>
      <c r="O754" s="120"/>
      <c r="P754" s="120"/>
      <c r="Q754" s="120"/>
      <c r="R754" s="120"/>
      <c r="S754" s="120"/>
      <c r="T754" s="120"/>
      <c r="U754" s="120"/>
      <c r="V754" s="120"/>
      <c r="W754" s="120"/>
      <c r="X754" s="120"/>
      <c r="Y754" s="120"/>
      <c r="Z754" s="120"/>
    </row>
    <row r="755" spans="1:26" ht="11.25" customHeight="1" x14ac:dyDescent="0.25">
      <c r="A755" s="120"/>
      <c r="B755" s="120"/>
      <c r="C755" s="120"/>
      <c r="D755" s="120"/>
      <c r="E755" s="120"/>
      <c r="F755" s="120"/>
      <c r="G755" s="120"/>
      <c r="H755" s="120"/>
      <c r="I755" s="120"/>
      <c r="J755" s="128"/>
      <c r="K755" s="120"/>
      <c r="L755" s="120"/>
      <c r="M755" s="120"/>
      <c r="N755" s="120"/>
      <c r="O755" s="120"/>
      <c r="P755" s="120"/>
      <c r="Q755" s="120"/>
      <c r="R755" s="120"/>
      <c r="S755" s="120"/>
      <c r="T755" s="120"/>
      <c r="U755" s="120"/>
      <c r="V755" s="120"/>
      <c r="W755" s="120"/>
      <c r="X755" s="120"/>
      <c r="Y755" s="120"/>
      <c r="Z755" s="120"/>
    </row>
    <row r="756" spans="1:26" ht="11.25" customHeight="1" x14ac:dyDescent="0.25">
      <c r="A756" s="120"/>
      <c r="B756" s="120"/>
      <c r="C756" s="120"/>
      <c r="D756" s="120"/>
      <c r="E756" s="120"/>
      <c r="F756" s="120"/>
      <c r="G756" s="120"/>
      <c r="H756" s="120"/>
      <c r="I756" s="120"/>
      <c r="J756" s="128"/>
      <c r="K756" s="120"/>
      <c r="L756" s="120"/>
      <c r="M756" s="120"/>
      <c r="N756" s="120"/>
      <c r="O756" s="120"/>
      <c r="P756" s="120"/>
      <c r="Q756" s="120"/>
      <c r="R756" s="120"/>
      <c r="S756" s="120"/>
      <c r="T756" s="120"/>
      <c r="U756" s="120"/>
      <c r="V756" s="120"/>
      <c r="W756" s="120"/>
      <c r="X756" s="120"/>
      <c r="Y756" s="120"/>
      <c r="Z756" s="120"/>
    </row>
    <row r="757" spans="1:26" ht="11.25" customHeight="1" x14ac:dyDescent="0.25">
      <c r="A757" s="120"/>
      <c r="B757" s="120"/>
      <c r="C757" s="120"/>
      <c r="D757" s="120"/>
      <c r="E757" s="120"/>
      <c r="F757" s="120"/>
      <c r="G757" s="120"/>
      <c r="H757" s="120"/>
      <c r="I757" s="120"/>
      <c r="J757" s="128"/>
      <c r="K757" s="120"/>
      <c r="L757" s="120"/>
      <c r="M757" s="120"/>
      <c r="N757" s="120"/>
      <c r="O757" s="120"/>
      <c r="P757" s="120"/>
      <c r="Q757" s="120"/>
      <c r="R757" s="120"/>
      <c r="S757" s="120"/>
      <c r="T757" s="120"/>
      <c r="U757" s="120"/>
      <c r="V757" s="120"/>
      <c r="W757" s="120"/>
      <c r="X757" s="120"/>
      <c r="Y757" s="120"/>
      <c r="Z757" s="120"/>
    </row>
    <row r="758" spans="1:26" ht="11.25" customHeight="1" x14ac:dyDescent="0.25">
      <c r="A758" s="120"/>
      <c r="B758" s="120"/>
      <c r="C758" s="120"/>
      <c r="D758" s="120"/>
      <c r="E758" s="120"/>
      <c r="F758" s="120"/>
      <c r="G758" s="120"/>
      <c r="H758" s="120"/>
      <c r="I758" s="120"/>
      <c r="J758" s="128"/>
      <c r="K758" s="120"/>
      <c r="L758" s="120"/>
      <c r="M758" s="120"/>
      <c r="N758" s="120"/>
      <c r="O758" s="120"/>
      <c r="P758" s="120"/>
      <c r="Q758" s="120"/>
      <c r="R758" s="120"/>
      <c r="S758" s="120"/>
      <c r="T758" s="120"/>
      <c r="U758" s="120"/>
      <c r="V758" s="120"/>
      <c r="W758" s="120"/>
      <c r="X758" s="120"/>
      <c r="Y758" s="120"/>
      <c r="Z758" s="120"/>
    </row>
    <row r="759" spans="1:26" ht="11.25" customHeight="1" x14ac:dyDescent="0.25">
      <c r="A759" s="120"/>
      <c r="B759" s="120"/>
      <c r="C759" s="120"/>
      <c r="D759" s="120"/>
      <c r="E759" s="120"/>
      <c r="F759" s="120"/>
      <c r="G759" s="120"/>
      <c r="H759" s="120"/>
      <c r="I759" s="120"/>
      <c r="J759" s="128"/>
      <c r="K759" s="120"/>
      <c r="L759" s="120"/>
      <c r="M759" s="120"/>
      <c r="N759" s="120"/>
      <c r="O759" s="120"/>
      <c r="P759" s="120"/>
      <c r="Q759" s="120"/>
      <c r="R759" s="120"/>
      <c r="S759" s="120"/>
      <c r="T759" s="120"/>
      <c r="U759" s="120"/>
      <c r="V759" s="120"/>
      <c r="W759" s="120"/>
      <c r="X759" s="120"/>
      <c r="Y759" s="120"/>
      <c r="Z759" s="120"/>
    </row>
    <row r="760" spans="1:26" ht="11.25" customHeight="1" x14ac:dyDescent="0.25">
      <c r="A760" s="120"/>
      <c r="B760" s="120"/>
      <c r="C760" s="120"/>
      <c r="D760" s="120"/>
      <c r="E760" s="120"/>
      <c r="F760" s="120"/>
      <c r="G760" s="120"/>
      <c r="H760" s="120"/>
      <c r="I760" s="120"/>
      <c r="J760" s="128"/>
      <c r="K760" s="120"/>
      <c r="L760" s="120"/>
      <c r="M760" s="120"/>
      <c r="N760" s="120"/>
      <c r="O760" s="120"/>
      <c r="P760" s="120"/>
      <c r="Q760" s="120"/>
      <c r="R760" s="120"/>
      <c r="S760" s="120"/>
      <c r="T760" s="120"/>
      <c r="U760" s="120"/>
      <c r="V760" s="120"/>
      <c r="W760" s="120"/>
      <c r="X760" s="120"/>
      <c r="Y760" s="120"/>
      <c r="Z760" s="120"/>
    </row>
    <row r="761" spans="1:26" ht="11.25" customHeight="1" x14ac:dyDescent="0.25">
      <c r="A761" s="120"/>
      <c r="B761" s="120"/>
      <c r="C761" s="120"/>
      <c r="D761" s="120"/>
      <c r="E761" s="120"/>
      <c r="F761" s="120"/>
      <c r="G761" s="120"/>
      <c r="H761" s="120"/>
      <c r="I761" s="120"/>
      <c r="J761" s="128"/>
      <c r="K761" s="120"/>
      <c r="L761" s="120"/>
      <c r="M761" s="120"/>
      <c r="N761" s="120"/>
      <c r="O761" s="120"/>
      <c r="P761" s="120"/>
      <c r="Q761" s="120"/>
      <c r="R761" s="120"/>
      <c r="S761" s="120"/>
      <c r="T761" s="120"/>
      <c r="U761" s="120"/>
      <c r="V761" s="120"/>
      <c r="W761" s="120"/>
      <c r="X761" s="120"/>
      <c r="Y761" s="120"/>
      <c r="Z761" s="120"/>
    </row>
    <row r="762" spans="1:26" ht="11.25" customHeight="1" x14ac:dyDescent="0.25">
      <c r="A762" s="120"/>
      <c r="B762" s="120"/>
      <c r="C762" s="120"/>
      <c r="D762" s="120"/>
      <c r="E762" s="120"/>
      <c r="F762" s="120"/>
      <c r="G762" s="120"/>
      <c r="H762" s="120"/>
      <c r="I762" s="120"/>
      <c r="J762" s="128"/>
      <c r="K762" s="120"/>
      <c r="L762" s="120"/>
      <c r="M762" s="120"/>
      <c r="N762" s="120"/>
      <c r="O762" s="120"/>
      <c r="P762" s="120"/>
      <c r="Q762" s="120"/>
      <c r="R762" s="120"/>
      <c r="S762" s="120"/>
      <c r="T762" s="120"/>
      <c r="U762" s="120"/>
      <c r="V762" s="120"/>
      <c r="W762" s="120"/>
      <c r="X762" s="120"/>
      <c r="Y762" s="120"/>
      <c r="Z762" s="120"/>
    </row>
    <row r="763" spans="1:26" ht="11.25" customHeight="1" x14ac:dyDescent="0.25">
      <c r="A763" s="120"/>
      <c r="B763" s="120"/>
      <c r="C763" s="120"/>
      <c r="D763" s="120"/>
      <c r="E763" s="120"/>
      <c r="F763" s="120"/>
      <c r="G763" s="120"/>
      <c r="H763" s="120"/>
      <c r="I763" s="120"/>
      <c r="J763" s="128"/>
      <c r="K763" s="120"/>
      <c r="L763" s="120"/>
      <c r="M763" s="120"/>
      <c r="N763" s="120"/>
      <c r="O763" s="120"/>
      <c r="P763" s="120"/>
      <c r="Q763" s="120"/>
      <c r="R763" s="120"/>
      <c r="S763" s="120"/>
      <c r="T763" s="120"/>
      <c r="U763" s="120"/>
      <c r="V763" s="120"/>
      <c r="W763" s="120"/>
      <c r="X763" s="120"/>
      <c r="Y763" s="120"/>
      <c r="Z763" s="120"/>
    </row>
    <row r="764" spans="1:26" ht="11.25" customHeight="1" x14ac:dyDescent="0.25">
      <c r="A764" s="120"/>
      <c r="B764" s="120"/>
      <c r="C764" s="120"/>
      <c r="D764" s="120"/>
      <c r="E764" s="120"/>
      <c r="F764" s="120"/>
      <c r="G764" s="120"/>
      <c r="H764" s="120"/>
      <c r="I764" s="120"/>
      <c r="J764" s="128"/>
      <c r="K764" s="120"/>
      <c r="L764" s="120"/>
      <c r="M764" s="120"/>
      <c r="N764" s="120"/>
      <c r="O764" s="120"/>
      <c r="P764" s="120"/>
      <c r="Q764" s="120"/>
      <c r="R764" s="120"/>
      <c r="S764" s="120"/>
      <c r="T764" s="120"/>
      <c r="U764" s="120"/>
      <c r="V764" s="120"/>
      <c r="W764" s="120"/>
      <c r="X764" s="120"/>
      <c r="Y764" s="120"/>
      <c r="Z764" s="120"/>
    </row>
    <row r="765" spans="1:26" ht="11.25" customHeight="1" x14ac:dyDescent="0.25">
      <c r="A765" s="120"/>
      <c r="B765" s="120"/>
      <c r="C765" s="120"/>
      <c r="D765" s="120"/>
      <c r="E765" s="120"/>
      <c r="F765" s="120"/>
      <c r="G765" s="120"/>
      <c r="H765" s="120"/>
      <c r="I765" s="120"/>
      <c r="J765" s="128"/>
      <c r="K765" s="120"/>
      <c r="L765" s="120"/>
      <c r="M765" s="120"/>
      <c r="N765" s="120"/>
      <c r="O765" s="120"/>
      <c r="P765" s="120"/>
      <c r="Q765" s="120"/>
      <c r="R765" s="120"/>
      <c r="S765" s="120"/>
      <c r="T765" s="120"/>
      <c r="U765" s="120"/>
      <c r="V765" s="120"/>
      <c r="W765" s="120"/>
      <c r="X765" s="120"/>
      <c r="Y765" s="120"/>
      <c r="Z765" s="120"/>
    </row>
    <row r="766" spans="1:26" ht="11.25" customHeight="1" x14ac:dyDescent="0.25">
      <c r="A766" s="120"/>
      <c r="B766" s="120"/>
      <c r="C766" s="120"/>
      <c r="D766" s="120"/>
      <c r="E766" s="120"/>
      <c r="F766" s="120"/>
      <c r="G766" s="120"/>
      <c r="H766" s="120"/>
      <c r="I766" s="120"/>
      <c r="J766" s="128"/>
      <c r="K766" s="120"/>
      <c r="L766" s="120"/>
      <c r="M766" s="120"/>
      <c r="N766" s="120"/>
      <c r="O766" s="120"/>
      <c r="P766" s="120"/>
      <c r="Q766" s="120"/>
      <c r="R766" s="120"/>
      <c r="S766" s="120"/>
      <c r="T766" s="120"/>
      <c r="U766" s="120"/>
      <c r="V766" s="120"/>
      <c r="W766" s="120"/>
      <c r="X766" s="120"/>
      <c r="Y766" s="120"/>
      <c r="Z766" s="120"/>
    </row>
    <row r="767" spans="1:26" ht="11.25" customHeight="1" x14ac:dyDescent="0.25">
      <c r="A767" s="120"/>
      <c r="B767" s="120"/>
      <c r="C767" s="120"/>
      <c r="D767" s="120"/>
      <c r="E767" s="120"/>
      <c r="F767" s="120"/>
      <c r="G767" s="120"/>
      <c r="H767" s="120"/>
      <c r="I767" s="120"/>
      <c r="J767" s="128"/>
      <c r="K767" s="120"/>
      <c r="L767" s="120"/>
      <c r="M767" s="120"/>
      <c r="N767" s="120"/>
      <c r="O767" s="120"/>
      <c r="P767" s="120"/>
      <c r="Q767" s="120"/>
      <c r="R767" s="120"/>
      <c r="S767" s="120"/>
      <c r="T767" s="120"/>
      <c r="U767" s="120"/>
      <c r="V767" s="120"/>
      <c r="W767" s="120"/>
      <c r="X767" s="120"/>
      <c r="Y767" s="120"/>
      <c r="Z767" s="120"/>
    </row>
    <row r="768" spans="1:26" ht="11.25" customHeight="1" x14ac:dyDescent="0.25">
      <c r="A768" s="120"/>
      <c r="B768" s="120"/>
      <c r="C768" s="120"/>
      <c r="D768" s="120"/>
      <c r="E768" s="120"/>
      <c r="F768" s="120"/>
      <c r="G768" s="120"/>
      <c r="H768" s="120"/>
      <c r="I768" s="120"/>
      <c r="J768" s="128"/>
      <c r="K768" s="120"/>
      <c r="L768" s="120"/>
      <c r="M768" s="120"/>
      <c r="N768" s="120"/>
      <c r="O768" s="120"/>
      <c r="P768" s="120"/>
      <c r="Q768" s="120"/>
      <c r="R768" s="120"/>
      <c r="S768" s="120"/>
      <c r="T768" s="120"/>
      <c r="U768" s="120"/>
      <c r="V768" s="120"/>
      <c r="W768" s="120"/>
      <c r="X768" s="120"/>
      <c r="Y768" s="120"/>
      <c r="Z768" s="120"/>
    </row>
    <row r="769" spans="1:26" ht="11.25" customHeight="1" x14ac:dyDescent="0.25">
      <c r="A769" s="120"/>
      <c r="B769" s="120"/>
      <c r="C769" s="120"/>
      <c r="D769" s="120"/>
      <c r="E769" s="120"/>
      <c r="F769" s="120"/>
      <c r="G769" s="120"/>
      <c r="H769" s="120"/>
      <c r="I769" s="120"/>
      <c r="J769" s="128"/>
      <c r="K769" s="120"/>
      <c r="L769" s="120"/>
      <c r="M769" s="120"/>
      <c r="N769" s="120"/>
      <c r="O769" s="120"/>
      <c r="P769" s="120"/>
      <c r="Q769" s="120"/>
      <c r="R769" s="120"/>
      <c r="S769" s="120"/>
      <c r="T769" s="120"/>
      <c r="U769" s="120"/>
      <c r="V769" s="120"/>
      <c r="W769" s="120"/>
      <c r="X769" s="120"/>
      <c r="Y769" s="120"/>
      <c r="Z769" s="120"/>
    </row>
    <row r="770" spans="1:26" ht="11.25" customHeight="1" x14ac:dyDescent="0.25">
      <c r="A770" s="120"/>
      <c r="B770" s="120"/>
      <c r="C770" s="120"/>
      <c r="D770" s="120"/>
      <c r="E770" s="120"/>
      <c r="F770" s="120"/>
      <c r="G770" s="120"/>
      <c r="H770" s="120"/>
      <c r="I770" s="120"/>
      <c r="J770" s="128"/>
      <c r="K770" s="120"/>
      <c r="L770" s="120"/>
      <c r="M770" s="120"/>
      <c r="N770" s="120"/>
      <c r="O770" s="120"/>
      <c r="P770" s="120"/>
      <c r="Q770" s="120"/>
      <c r="R770" s="120"/>
      <c r="S770" s="120"/>
      <c r="T770" s="120"/>
      <c r="U770" s="120"/>
      <c r="V770" s="120"/>
      <c r="W770" s="120"/>
      <c r="X770" s="120"/>
      <c r="Y770" s="120"/>
      <c r="Z770" s="120"/>
    </row>
    <row r="771" spans="1:26" ht="11.25" customHeight="1" x14ac:dyDescent="0.25">
      <c r="A771" s="120"/>
      <c r="B771" s="120"/>
      <c r="C771" s="120"/>
      <c r="D771" s="120"/>
      <c r="E771" s="120"/>
      <c r="F771" s="120"/>
      <c r="G771" s="120"/>
      <c r="H771" s="120"/>
      <c r="I771" s="120"/>
      <c r="J771" s="128"/>
      <c r="K771" s="120"/>
      <c r="L771" s="120"/>
      <c r="M771" s="120"/>
      <c r="N771" s="120"/>
      <c r="O771" s="120"/>
      <c r="P771" s="120"/>
      <c r="Q771" s="120"/>
      <c r="R771" s="120"/>
      <c r="S771" s="120"/>
      <c r="T771" s="120"/>
      <c r="U771" s="120"/>
      <c r="V771" s="120"/>
      <c r="W771" s="120"/>
      <c r="X771" s="120"/>
      <c r="Y771" s="120"/>
      <c r="Z771" s="120"/>
    </row>
    <row r="772" spans="1:26" ht="11.25" customHeight="1" x14ac:dyDescent="0.25">
      <c r="A772" s="120"/>
      <c r="B772" s="120"/>
      <c r="C772" s="120"/>
      <c r="D772" s="120"/>
      <c r="E772" s="120"/>
      <c r="F772" s="120"/>
      <c r="G772" s="120"/>
      <c r="H772" s="120"/>
      <c r="I772" s="120"/>
      <c r="J772" s="128"/>
      <c r="K772" s="120"/>
      <c r="L772" s="120"/>
      <c r="M772" s="120"/>
      <c r="N772" s="120"/>
      <c r="O772" s="120"/>
      <c r="P772" s="120"/>
      <c r="Q772" s="120"/>
      <c r="R772" s="120"/>
      <c r="S772" s="120"/>
      <c r="T772" s="120"/>
      <c r="U772" s="120"/>
      <c r="V772" s="120"/>
      <c r="W772" s="120"/>
      <c r="X772" s="120"/>
      <c r="Y772" s="120"/>
      <c r="Z772" s="120"/>
    </row>
    <row r="773" spans="1:26" ht="11.25" customHeight="1" x14ac:dyDescent="0.25">
      <c r="A773" s="120"/>
      <c r="B773" s="120"/>
      <c r="C773" s="120"/>
      <c r="D773" s="120"/>
      <c r="E773" s="120"/>
      <c r="F773" s="120"/>
      <c r="G773" s="120"/>
      <c r="H773" s="120"/>
      <c r="I773" s="120"/>
      <c r="J773" s="128"/>
      <c r="K773" s="120"/>
      <c r="L773" s="120"/>
      <c r="M773" s="120"/>
      <c r="N773" s="120"/>
      <c r="O773" s="120"/>
      <c r="P773" s="120"/>
      <c r="Q773" s="120"/>
      <c r="R773" s="120"/>
      <c r="S773" s="120"/>
      <c r="T773" s="120"/>
      <c r="U773" s="120"/>
      <c r="V773" s="120"/>
      <c r="W773" s="120"/>
      <c r="X773" s="120"/>
      <c r="Y773" s="120"/>
      <c r="Z773" s="120"/>
    </row>
    <row r="774" spans="1:26" ht="11.25" customHeight="1" x14ac:dyDescent="0.25">
      <c r="A774" s="120"/>
      <c r="B774" s="120"/>
      <c r="C774" s="120"/>
      <c r="D774" s="120"/>
      <c r="E774" s="120"/>
      <c r="F774" s="120"/>
      <c r="G774" s="120"/>
      <c r="H774" s="120"/>
      <c r="I774" s="120"/>
      <c r="J774" s="128"/>
      <c r="K774" s="120"/>
      <c r="L774" s="120"/>
      <c r="M774" s="120"/>
      <c r="N774" s="120"/>
      <c r="O774" s="120"/>
      <c r="P774" s="120"/>
      <c r="Q774" s="120"/>
      <c r="R774" s="120"/>
      <c r="S774" s="120"/>
      <c r="T774" s="120"/>
      <c r="U774" s="120"/>
      <c r="V774" s="120"/>
      <c r="W774" s="120"/>
      <c r="X774" s="120"/>
      <c r="Y774" s="120"/>
      <c r="Z774" s="120"/>
    </row>
    <row r="775" spans="1:26" ht="11.25" customHeight="1" x14ac:dyDescent="0.25">
      <c r="A775" s="120"/>
      <c r="B775" s="120"/>
      <c r="C775" s="120"/>
      <c r="D775" s="120"/>
      <c r="E775" s="120"/>
      <c r="F775" s="120"/>
      <c r="G775" s="120"/>
      <c r="H775" s="120"/>
      <c r="I775" s="120"/>
      <c r="J775" s="128"/>
      <c r="K775" s="120"/>
      <c r="L775" s="120"/>
      <c r="M775" s="120"/>
      <c r="N775" s="120"/>
      <c r="O775" s="120"/>
      <c r="P775" s="120"/>
      <c r="Q775" s="120"/>
      <c r="R775" s="120"/>
      <c r="S775" s="120"/>
      <c r="T775" s="120"/>
      <c r="U775" s="120"/>
      <c r="V775" s="120"/>
      <c r="W775" s="120"/>
      <c r="X775" s="120"/>
      <c r="Y775" s="120"/>
      <c r="Z775" s="120"/>
    </row>
    <row r="776" spans="1:26" ht="11.25" customHeight="1" x14ac:dyDescent="0.25">
      <c r="A776" s="120"/>
      <c r="B776" s="120"/>
      <c r="C776" s="120"/>
      <c r="D776" s="120"/>
      <c r="E776" s="120"/>
      <c r="F776" s="120"/>
      <c r="G776" s="120"/>
      <c r="H776" s="120"/>
      <c r="I776" s="120"/>
      <c r="J776" s="128"/>
      <c r="K776" s="120"/>
      <c r="L776" s="120"/>
      <c r="M776" s="120"/>
      <c r="N776" s="120"/>
      <c r="O776" s="120"/>
      <c r="P776" s="120"/>
      <c r="Q776" s="120"/>
      <c r="R776" s="120"/>
      <c r="S776" s="120"/>
      <c r="T776" s="120"/>
      <c r="U776" s="120"/>
      <c r="V776" s="120"/>
      <c r="W776" s="120"/>
      <c r="X776" s="120"/>
      <c r="Y776" s="120"/>
      <c r="Z776" s="120"/>
    </row>
    <row r="777" spans="1:26" ht="11.25" customHeight="1" x14ac:dyDescent="0.25">
      <c r="A777" s="120"/>
      <c r="B777" s="120"/>
      <c r="C777" s="120"/>
      <c r="D777" s="120"/>
      <c r="E777" s="120"/>
      <c r="F777" s="120"/>
      <c r="G777" s="120"/>
      <c r="H777" s="120"/>
      <c r="I777" s="120"/>
      <c r="J777" s="128"/>
      <c r="K777" s="120"/>
      <c r="L777" s="120"/>
      <c r="M777" s="120"/>
      <c r="N777" s="120"/>
      <c r="O777" s="120"/>
      <c r="P777" s="120"/>
      <c r="Q777" s="120"/>
      <c r="R777" s="120"/>
      <c r="S777" s="120"/>
      <c r="T777" s="120"/>
      <c r="U777" s="120"/>
      <c r="V777" s="120"/>
      <c r="W777" s="120"/>
      <c r="X777" s="120"/>
      <c r="Y777" s="120"/>
      <c r="Z777" s="120"/>
    </row>
    <row r="778" spans="1:26" ht="11.25" customHeight="1" x14ac:dyDescent="0.25">
      <c r="A778" s="120"/>
      <c r="B778" s="120"/>
      <c r="C778" s="120"/>
      <c r="D778" s="120"/>
      <c r="E778" s="120"/>
      <c r="F778" s="120"/>
      <c r="G778" s="120"/>
      <c r="H778" s="120"/>
      <c r="I778" s="120"/>
      <c r="J778" s="128"/>
      <c r="K778" s="120"/>
      <c r="L778" s="120"/>
      <c r="M778" s="120"/>
      <c r="N778" s="120"/>
      <c r="O778" s="120"/>
      <c r="P778" s="120"/>
      <c r="Q778" s="120"/>
      <c r="R778" s="120"/>
      <c r="S778" s="120"/>
      <c r="T778" s="120"/>
      <c r="U778" s="120"/>
      <c r="V778" s="120"/>
      <c r="W778" s="120"/>
      <c r="X778" s="120"/>
      <c r="Y778" s="120"/>
      <c r="Z778" s="120"/>
    </row>
    <row r="779" spans="1:26" ht="11.25" customHeight="1" x14ac:dyDescent="0.25">
      <c r="A779" s="120"/>
      <c r="B779" s="120"/>
      <c r="C779" s="120"/>
      <c r="D779" s="120"/>
      <c r="E779" s="120"/>
      <c r="F779" s="120"/>
      <c r="G779" s="120"/>
      <c r="H779" s="120"/>
      <c r="I779" s="120"/>
      <c r="J779" s="128"/>
      <c r="K779" s="120"/>
      <c r="L779" s="120"/>
      <c r="M779" s="120"/>
      <c r="N779" s="120"/>
      <c r="O779" s="120"/>
      <c r="P779" s="120"/>
      <c r="Q779" s="120"/>
      <c r="R779" s="120"/>
      <c r="S779" s="120"/>
      <c r="T779" s="120"/>
      <c r="U779" s="120"/>
      <c r="V779" s="120"/>
      <c r="W779" s="120"/>
      <c r="X779" s="120"/>
      <c r="Y779" s="120"/>
      <c r="Z779" s="120"/>
    </row>
    <row r="780" spans="1:26" ht="11.25" customHeight="1" x14ac:dyDescent="0.25">
      <c r="A780" s="120"/>
      <c r="B780" s="120"/>
      <c r="C780" s="120"/>
      <c r="D780" s="120"/>
      <c r="E780" s="120"/>
      <c r="F780" s="120"/>
      <c r="G780" s="120"/>
      <c r="H780" s="120"/>
      <c r="I780" s="120"/>
      <c r="J780" s="128"/>
      <c r="K780" s="120"/>
      <c r="L780" s="120"/>
      <c r="M780" s="120"/>
      <c r="N780" s="120"/>
      <c r="O780" s="120"/>
      <c r="P780" s="120"/>
      <c r="Q780" s="120"/>
      <c r="R780" s="120"/>
      <c r="S780" s="120"/>
      <c r="T780" s="120"/>
      <c r="U780" s="120"/>
      <c r="V780" s="120"/>
      <c r="W780" s="120"/>
      <c r="X780" s="120"/>
      <c r="Y780" s="120"/>
      <c r="Z780" s="120"/>
    </row>
    <row r="781" spans="1:26" ht="11.25" customHeight="1" x14ac:dyDescent="0.25">
      <c r="A781" s="120"/>
      <c r="B781" s="120"/>
      <c r="C781" s="120"/>
      <c r="D781" s="120"/>
      <c r="E781" s="120"/>
      <c r="F781" s="120"/>
      <c r="G781" s="120"/>
      <c r="H781" s="120"/>
      <c r="I781" s="120"/>
      <c r="J781" s="128"/>
      <c r="K781" s="120"/>
      <c r="L781" s="120"/>
      <c r="M781" s="120"/>
      <c r="N781" s="120"/>
      <c r="O781" s="120"/>
      <c r="P781" s="120"/>
      <c r="Q781" s="120"/>
      <c r="R781" s="120"/>
      <c r="S781" s="120"/>
      <c r="T781" s="120"/>
      <c r="U781" s="120"/>
      <c r="V781" s="120"/>
      <c r="W781" s="120"/>
      <c r="X781" s="120"/>
      <c r="Y781" s="120"/>
      <c r="Z781" s="120"/>
    </row>
    <row r="782" spans="1:26" ht="11.25" customHeight="1" x14ac:dyDescent="0.25">
      <c r="A782" s="120"/>
      <c r="B782" s="120"/>
      <c r="C782" s="120"/>
      <c r="D782" s="120"/>
      <c r="E782" s="120"/>
      <c r="F782" s="120"/>
      <c r="G782" s="120"/>
      <c r="H782" s="120"/>
      <c r="I782" s="120"/>
      <c r="J782" s="128"/>
      <c r="K782" s="120"/>
      <c r="L782" s="120"/>
      <c r="M782" s="120"/>
      <c r="N782" s="120"/>
      <c r="O782" s="120"/>
      <c r="P782" s="120"/>
      <c r="Q782" s="120"/>
      <c r="R782" s="120"/>
      <c r="S782" s="120"/>
      <c r="T782" s="120"/>
      <c r="U782" s="120"/>
      <c r="V782" s="120"/>
      <c r="W782" s="120"/>
      <c r="X782" s="120"/>
      <c r="Y782" s="120"/>
      <c r="Z782" s="120"/>
    </row>
    <row r="783" spans="1:26" ht="11.25" customHeight="1" x14ac:dyDescent="0.25">
      <c r="A783" s="120"/>
      <c r="B783" s="120"/>
      <c r="C783" s="120"/>
      <c r="D783" s="120"/>
      <c r="E783" s="120"/>
      <c r="F783" s="120"/>
      <c r="G783" s="120"/>
      <c r="H783" s="120"/>
      <c r="I783" s="120"/>
      <c r="J783" s="128"/>
      <c r="K783" s="120"/>
      <c r="L783" s="120"/>
      <c r="M783" s="120"/>
      <c r="N783" s="120"/>
      <c r="O783" s="120"/>
      <c r="P783" s="120"/>
      <c r="Q783" s="120"/>
      <c r="R783" s="120"/>
      <c r="S783" s="120"/>
      <c r="T783" s="120"/>
      <c r="U783" s="120"/>
      <c r="V783" s="120"/>
      <c r="W783" s="120"/>
      <c r="X783" s="120"/>
      <c r="Y783" s="120"/>
      <c r="Z783" s="120"/>
    </row>
    <row r="784" spans="1:26" ht="11.25" customHeight="1" x14ac:dyDescent="0.25">
      <c r="A784" s="120"/>
      <c r="B784" s="120"/>
      <c r="C784" s="120"/>
      <c r="D784" s="120"/>
      <c r="E784" s="120"/>
      <c r="F784" s="120"/>
      <c r="G784" s="120"/>
      <c r="H784" s="120"/>
      <c r="I784" s="120"/>
      <c r="J784" s="128"/>
      <c r="K784" s="120"/>
      <c r="L784" s="120"/>
      <c r="M784" s="120"/>
      <c r="N784" s="120"/>
      <c r="O784" s="120"/>
      <c r="P784" s="120"/>
      <c r="Q784" s="120"/>
      <c r="R784" s="120"/>
      <c r="S784" s="120"/>
      <c r="T784" s="120"/>
      <c r="U784" s="120"/>
      <c r="V784" s="120"/>
      <c r="W784" s="120"/>
      <c r="X784" s="120"/>
      <c r="Y784" s="120"/>
      <c r="Z784" s="120"/>
    </row>
    <row r="785" spans="1:26" ht="11.25" customHeight="1" x14ac:dyDescent="0.25">
      <c r="A785" s="120"/>
      <c r="B785" s="120"/>
      <c r="C785" s="120"/>
      <c r="D785" s="120"/>
      <c r="E785" s="120"/>
      <c r="F785" s="120"/>
      <c r="G785" s="120"/>
      <c r="H785" s="120"/>
      <c r="I785" s="120"/>
      <c r="J785" s="128"/>
      <c r="K785" s="120"/>
      <c r="L785" s="120"/>
      <c r="M785" s="120"/>
      <c r="N785" s="120"/>
      <c r="O785" s="120"/>
      <c r="P785" s="120"/>
      <c r="Q785" s="120"/>
      <c r="R785" s="120"/>
      <c r="S785" s="120"/>
      <c r="T785" s="120"/>
      <c r="U785" s="120"/>
      <c r="V785" s="120"/>
      <c r="W785" s="120"/>
      <c r="X785" s="120"/>
      <c r="Y785" s="120"/>
      <c r="Z785" s="120"/>
    </row>
    <row r="786" spans="1:26" ht="11.25" customHeight="1" x14ac:dyDescent="0.25">
      <c r="A786" s="120"/>
      <c r="B786" s="120"/>
      <c r="C786" s="120"/>
      <c r="D786" s="120"/>
      <c r="E786" s="120"/>
      <c r="F786" s="120"/>
      <c r="G786" s="120"/>
      <c r="H786" s="120"/>
      <c r="I786" s="120"/>
      <c r="J786" s="128"/>
      <c r="K786" s="120"/>
      <c r="L786" s="120"/>
      <c r="M786" s="120"/>
      <c r="N786" s="120"/>
      <c r="O786" s="120"/>
      <c r="P786" s="120"/>
      <c r="Q786" s="120"/>
      <c r="R786" s="120"/>
      <c r="S786" s="120"/>
      <c r="T786" s="120"/>
      <c r="U786" s="120"/>
      <c r="V786" s="120"/>
      <c r="W786" s="120"/>
      <c r="X786" s="120"/>
      <c r="Y786" s="120"/>
      <c r="Z786" s="120"/>
    </row>
    <row r="787" spans="1:26" ht="11.25" customHeight="1" x14ac:dyDescent="0.25">
      <c r="A787" s="120"/>
      <c r="B787" s="120"/>
      <c r="C787" s="120"/>
      <c r="D787" s="120"/>
      <c r="E787" s="120"/>
      <c r="F787" s="120"/>
      <c r="G787" s="120"/>
      <c r="H787" s="120"/>
      <c r="I787" s="120"/>
      <c r="J787" s="128"/>
      <c r="K787" s="120"/>
      <c r="L787" s="120"/>
      <c r="M787" s="120"/>
      <c r="N787" s="120"/>
      <c r="O787" s="120"/>
      <c r="P787" s="120"/>
      <c r="Q787" s="120"/>
      <c r="R787" s="120"/>
      <c r="S787" s="120"/>
      <c r="T787" s="120"/>
      <c r="U787" s="120"/>
      <c r="V787" s="120"/>
      <c r="W787" s="120"/>
      <c r="X787" s="120"/>
      <c r="Y787" s="120"/>
      <c r="Z787" s="120"/>
    </row>
    <row r="788" spans="1:26" ht="11.25" customHeight="1" x14ac:dyDescent="0.25">
      <c r="A788" s="120"/>
      <c r="B788" s="120"/>
      <c r="C788" s="120"/>
      <c r="D788" s="120"/>
      <c r="E788" s="120"/>
      <c r="F788" s="120"/>
      <c r="G788" s="120"/>
      <c r="H788" s="120"/>
      <c r="I788" s="120"/>
      <c r="J788" s="128"/>
      <c r="K788" s="120"/>
      <c r="L788" s="120"/>
      <c r="M788" s="120"/>
      <c r="N788" s="120"/>
      <c r="O788" s="120"/>
      <c r="P788" s="120"/>
      <c r="Q788" s="120"/>
      <c r="R788" s="120"/>
      <c r="S788" s="120"/>
      <c r="T788" s="120"/>
      <c r="U788" s="120"/>
      <c r="V788" s="120"/>
      <c r="W788" s="120"/>
      <c r="X788" s="120"/>
      <c r="Y788" s="120"/>
      <c r="Z788" s="120"/>
    </row>
    <row r="789" spans="1:26" ht="11.25" customHeight="1" x14ac:dyDescent="0.25">
      <c r="A789" s="120"/>
      <c r="B789" s="120"/>
      <c r="C789" s="120"/>
      <c r="D789" s="120"/>
      <c r="E789" s="120"/>
      <c r="F789" s="120"/>
      <c r="G789" s="120"/>
      <c r="H789" s="120"/>
      <c r="I789" s="120"/>
      <c r="J789" s="128"/>
      <c r="K789" s="120"/>
      <c r="L789" s="120"/>
      <c r="M789" s="120"/>
      <c r="N789" s="120"/>
      <c r="O789" s="120"/>
      <c r="P789" s="120"/>
      <c r="Q789" s="120"/>
      <c r="R789" s="120"/>
      <c r="S789" s="120"/>
      <c r="T789" s="120"/>
      <c r="U789" s="120"/>
      <c r="V789" s="120"/>
      <c r="W789" s="120"/>
      <c r="X789" s="120"/>
      <c r="Y789" s="120"/>
      <c r="Z789" s="120"/>
    </row>
    <row r="790" spans="1:26" ht="11.25" customHeight="1" x14ac:dyDescent="0.25">
      <c r="A790" s="120"/>
      <c r="B790" s="120"/>
      <c r="C790" s="120"/>
      <c r="D790" s="120"/>
      <c r="E790" s="120"/>
      <c r="F790" s="120"/>
      <c r="G790" s="120"/>
      <c r="H790" s="120"/>
      <c r="I790" s="120"/>
      <c r="J790" s="128"/>
      <c r="K790" s="120"/>
      <c r="L790" s="120"/>
      <c r="M790" s="120"/>
      <c r="N790" s="120"/>
      <c r="O790" s="120"/>
      <c r="P790" s="120"/>
      <c r="Q790" s="120"/>
      <c r="R790" s="120"/>
      <c r="S790" s="120"/>
      <c r="T790" s="120"/>
      <c r="U790" s="120"/>
      <c r="V790" s="120"/>
      <c r="W790" s="120"/>
      <c r="X790" s="120"/>
      <c r="Y790" s="120"/>
      <c r="Z790" s="120"/>
    </row>
    <row r="791" spans="1:26" ht="11.25" customHeight="1" x14ac:dyDescent="0.25">
      <c r="A791" s="120"/>
      <c r="B791" s="120"/>
      <c r="C791" s="120"/>
      <c r="D791" s="120"/>
      <c r="E791" s="120"/>
      <c r="F791" s="120"/>
      <c r="G791" s="120"/>
      <c r="H791" s="120"/>
      <c r="I791" s="120"/>
      <c r="J791" s="128"/>
      <c r="K791" s="120"/>
      <c r="L791" s="120"/>
      <c r="M791" s="120"/>
      <c r="N791" s="120"/>
      <c r="O791" s="120"/>
      <c r="P791" s="120"/>
      <c r="Q791" s="120"/>
      <c r="R791" s="120"/>
      <c r="S791" s="120"/>
      <c r="T791" s="120"/>
      <c r="U791" s="120"/>
      <c r="V791" s="120"/>
      <c r="W791" s="120"/>
      <c r="X791" s="120"/>
      <c r="Y791" s="120"/>
      <c r="Z791" s="120"/>
    </row>
    <row r="792" spans="1:26" ht="11.25" customHeight="1" x14ac:dyDescent="0.25">
      <c r="A792" s="120"/>
      <c r="B792" s="120"/>
      <c r="C792" s="120"/>
      <c r="D792" s="120"/>
      <c r="E792" s="120"/>
      <c r="F792" s="120"/>
      <c r="G792" s="120"/>
      <c r="H792" s="120"/>
      <c r="I792" s="120"/>
      <c r="J792" s="128"/>
      <c r="K792" s="120"/>
      <c r="L792" s="120"/>
      <c r="M792" s="120"/>
      <c r="N792" s="120"/>
      <c r="O792" s="120"/>
      <c r="P792" s="120"/>
      <c r="Q792" s="120"/>
      <c r="R792" s="120"/>
      <c r="S792" s="120"/>
      <c r="T792" s="120"/>
      <c r="U792" s="120"/>
      <c r="V792" s="120"/>
      <c r="W792" s="120"/>
      <c r="X792" s="120"/>
      <c r="Y792" s="120"/>
      <c r="Z792" s="120"/>
    </row>
    <row r="793" spans="1:26" ht="11.25" customHeight="1" x14ac:dyDescent="0.25">
      <c r="A793" s="120"/>
      <c r="B793" s="120"/>
      <c r="C793" s="120"/>
      <c r="D793" s="120"/>
      <c r="E793" s="120"/>
      <c r="F793" s="120"/>
      <c r="G793" s="120"/>
      <c r="H793" s="120"/>
      <c r="I793" s="120"/>
      <c r="J793" s="128"/>
      <c r="K793" s="120"/>
      <c r="L793" s="120"/>
      <c r="M793" s="120"/>
      <c r="N793" s="120"/>
      <c r="O793" s="120"/>
      <c r="P793" s="120"/>
      <c r="Q793" s="120"/>
      <c r="R793" s="120"/>
      <c r="S793" s="120"/>
      <c r="T793" s="120"/>
      <c r="U793" s="120"/>
      <c r="V793" s="120"/>
      <c r="W793" s="120"/>
      <c r="X793" s="120"/>
      <c r="Y793" s="120"/>
      <c r="Z793" s="120"/>
    </row>
    <row r="794" spans="1:26" ht="11.25" customHeight="1" x14ac:dyDescent="0.25">
      <c r="A794" s="120"/>
      <c r="B794" s="120"/>
      <c r="C794" s="120"/>
      <c r="D794" s="120"/>
      <c r="E794" s="120"/>
      <c r="F794" s="120"/>
      <c r="G794" s="120"/>
      <c r="H794" s="120"/>
      <c r="I794" s="120"/>
      <c r="J794" s="128"/>
      <c r="K794" s="120"/>
      <c r="L794" s="120"/>
      <c r="M794" s="120"/>
      <c r="N794" s="120"/>
      <c r="O794" s="120"/>
      <c r="P794" s="120"/>
      <c r="Q794" s="120"/>
      <c r="R794" s="120"/>
      <c r="S794" s="120"/>
      <c r="T794" s="120"/>
      <c r="U794" s="120"/>
      <c r="V794" s="120"/>
      <c r="W794" s="120"/>
      <c r="X794" s="120"/>
      <c r="Y794" s="120"/>
      <c r="Z794" s="120"/>
    </row>
    <row r="795" spans="1:26" ht="11.25" customHeight="1" x14ac:dyDescent="0.25">
      <c r="A795" s="120"/>
      <c r="B795" s="120"/>
      <c r="C795" s="120"/>
      <c r="D795" s="120"/>
      <c r="E795" s="120"/>
      <c r="F795" s="120"/>
      <c r="G795" s="120"/>
      <c r="H795" s="120"/>
      <c r="I795" s="120"/>
      <c r="J795" s="128"/>
      <c r="K795" s="120"/>
      <c r="L795" s="120"/>
      <c r="M795" s="120"/>
      <c r="N795" s="120"/>
      <c r="O795" s="120"/>
      <c r="P795" s="120"/>
      <c r="Q795" s="120"/>
      <c r="R795" s="120"/>
      <c r="S795" s="120"/>
      <c r="T795" s="120"/>
      <c r="U795" s="120"/>
      <c r="V795" s="120"/>
      <c r="W795" s="120"/>
      <c r="X795" s="120"/>
      <c r="Y795" s="120"/>
      <c r="Z795" s="120"/>
    </row>
    <row r="796" spans="1:26" ht="11.25" customHeight="1" x14ac:dyDescent="0.25">
      <c r="A796" s="120"/>
      <c r="B796" s="120"/>
      <c r="C796" s="120"/>
      <c r="D796" s="120"/>
      <c r="E796" s="120"/>
      <c r="F796" s="120"/>
      <c r="G796" s="120"/>
      <c r="H796" s="120"/>
      <c r="I796" s="120"/>
      <c r="J796" s="128"/>
      <c r="K796" s="120"/>
      <c r="L796" s="120"/>
      <c r="M796" s="120"/>
      <c r="N796" s="120"/>
      <c r="O796" s="120"/>
      <c r="P796" s="120"/>
      <c r="Q796" s="120"/>
      <c r="R796" s="120"/>
      <c r="S796" s="120"/>
      <c r="T796" s="120"/>
      <c r="U796" s="120"/>
      <c r="V796" s="120"/>
      <c r="W796" s="120"/>
      <c r="X796" s="120"/>
      <c r="Y796" s="120"/>
      <c r="Z796" s="120"/>
    </row>
    <row r="797" spans="1:26" ht="11.25" customHeight="1" x14ac:dyDescent="0.25">
      <c r="A797" s="120"/>
      <c r="B797" s="120"/>
      <c r="C797" s="120"/>
      <c r="D797" s="120"/>
      <c r="E797" s="120"/>
      <c r="F797" s="120"/>
      <c r="G797" s="120"/>
      <c r="H797" s="120"/>
      <c r="I797" s="120"/>
      <c r="J797" s="128"/>
      <c r="K797" s="120"/>
      <c r="L797" s="120"/>
      <c r="M797" s="120"/>
      <c r="N797" s="120"/>
      <c r="O797" s="120"/>
      <c r="P797" s="120"/>
      <c r="Q797" s="120"/>
      <c r="R797" s="120"/>
      <c r="S797" s="120"/>
      <c r="T797" s="120"/>
      <c r="U797" s="120"/>
      <c r="V797" s="120"/>
      <c r="W797" s="120"/>
      <c r="X797" s="120"/>
      <c r="Y797" s="120"/>
      <c r="Z797" s="120"/>
    </row>
    <row r="798" spans="1:26" ht="11.25" customHeight="1" x14ac:dyDescent="0.25">
      <c r="A798" s="120"/>
      <c r="B798" s="120"/>
      <c r="C798" s="120"/>
      <c r="D798" s="120"/>
      <c r="E798" s="120"/>
      <c r="F798" s="120"/>
      <c r="G798" s="120"/>
      <c r="H798" s="120"/>
      <c r="I798" s="120"/>
      <c r="J798" s="128"/>
      <c r="K798" s="120"/>
      <c r="L798" s="120"/>
      <c r="M798" s="120"/>
      <c r="N798" s="120"/>
      <c r="O798" s="120"/>
      <c r="P798" s="120"/>
      <c r="Q798" s="120"/>
      <c r="R798" s="120"/>
      <c r="S798" s="120"/>
      <c r="T798" s="120"/>
      <c r="U798" s="120"/>
      <c r="V798" s="120"/>
      <c r="W798" s="120"/>
      <c r="X798" s="120"/>
      <c r="Y798" s="120"/>
      <c r="Z798" s="120"/>
    </row>
    <row r="799" spans="1:26" ht="11.25" customHeight="1" x14ac:dyDescent="0.25">
      <c r="A799" s="120"/>
      <c r="B799" s="120"/>
      <c r="C799" s="120"/>
      <c r="D799" s="120"/>
      <c r="E799" s="120"/>
      <c r="F799" s="120"/>
      <c r="G799" s="120"/>
      <c r="H799" s="120"/>
      <c r="I799" s="120"/>
      <c r="J799" s="128"/>
      <c r="K799" s="120"/>
      <c r="L799" s="120"/>
      <c r="M799" s="120"/>
      <c r="N799" s="120"/>
      <c r="O799" s="120"/>
      <c r="P799" s="120"/>
      <c r="Q799" s="120"/>
      <c r="R799" s="120"/>
      <c r="S799" s="120"/>
      <c r="T799" s="120"/>
      <c r="U799" s="120"/>
      <c r="V799" s="120"/>
      <c r="W799" s="120"/>
      <c r="X799" s="120"/>
      <c r="Y799" s="120"/>
      <c r="Z799" s="120"/>
    </row>
    <row r="800" spans="1:26" ht="11.25" customHeight="1" x14ac:dyDescent="0.25">
      <c r="A800" s="120"/>
      <c r="B800" s="120"/>
      <c r="C800" s="120"/>
      <c r="D800" s="120"/>
      <c r="E800" s="120"/>
      <c r="F800" s="120"/>
      <c r="G800" s="120"/>
      <c r="H800" s="120"/>
      <c r="I800" s="120"/>
      <c r="J800" s="128"/>
      <c r="K800" s="120"/>
      <c r="L800" s="120"/>
      <c r="M800" s="120"/>
      <c r="N800" s="120"/>
      <c r="O800" s="120"/>
      <c r="P800" s="120"/>
      <c r="Q800" s="120"/>
      <c r="R800" s="120"/>
      <c r="S800" s="120"/>
      <c r="T800" s="120"/>
      <c r="U800" s="120"/>
      <c r="V800" s="120"/>
      <c r="W800" s="120"/>
      <c r="X800" s="120"/>
      <c r="Y800" s="120"/>
      <c r="Z800" s="120"/>
    </row>
    <row r="801" spans="1:26" ht="11.25" customHeight="1" x14ac:dyDescent="0.25">
      <c r="A801" s="120"/>
      <c r="B801" s="120"/>
      <c r="C801" s="120"/>
      <c r="D801" s="120"/>
      <c r="E801" s="120"/>
      <c r="F801" s="120"/>
      <c r="G801" s="120"/>
      <c r="H801" s="120"/>
      <c r="I801" s="120"/>
      <c r="J801" s="128"/>
      <c r="K801" s="120"/>
      <c r="L801" s="120"/>
      <c r="M801" s="120"/>
      <c r="N801" s="120"/>
      <c r="O801" s="120"/>
      <c r="P801" s="120"/>
      <c r="Q801" s="120"/>
      <c r="R801" s="120"/>
      <c r="S801" s="120"/>
      <c r="T801" s="120"/>
      <c r="U801" s="120"/>
      <c r="V801" s="120"/>
      <c r="W801" s="120"/>
      <c r="X801" s="120"/>
      <c r="Y801" s="120"/>
      <c r="Z801" s="120"/>
    </row>
    <row r="802" spans="1:26" ht="11.25" customHeight="1" x14ac:dyDescent="0.25">
      <c r="A802" s="120"/>
      <c r="B802" s="120"/>
      <c r="C802" s="120"/>
      <c r="D802" s="120"/>
      <c r="E802" s="120"/>
      <c r="F802" s="120"/>
      <c r="G802" s="120"/>
      <c r="H802" s="120"/>
      <c r="I802" s="120"/>
      <c r="J802" s="128"/>
      <c r="K802" s="120"/>
      <c r="L802" s="120"/>
      <c r="M802" s="120"/>
      <c r="N802" s="120"/>
      <c r="O802" s="120"/>
      <c r="P802" s="120"/>
      <c r="Q802" s="120"/>
      <c r="R802" s="120"/>
      <c r="S802" s="120"/>
      <c r="T802" s="120"/>
      <c r="U802" s="120"/>
      <c r="V802" s="120"/>
      <c r="W802" s="120"/>
      <c r="X802" s="120"/>
      <c r="Y802" s="120"/>
      <c r="Z802" s="120"/>
    </row>
    <row r="803" spans="1:26" ht="11.25" customHeight="1" x14ac:dyDescent="0.25">
      <c r="A803" s="120"/>
      <c r="B803" s="120"/>
      <c r="C803" s="120"/>
      <c r="D803" s="120"/>
      <c r="E803" s="120"/>
      <c r="F803" s="120"/>
      <c r="G803" s="120"/>
      <c r="H803" s="120"/>
      <c r="I803" s="120"/>
      <c r="J803" s="128"/>
      <c r="K803" s="120"/>
      <c r="L803" s="120"/>
      <c r="M803" s="120"/>
      <c r="N803" s="120"/>
      <c r="O803" s="120"/>
      <c r="P803" s="120"/>
      <c r="Q803" s="120"/>
      <c r="R803" s="120"/>
      <c r="S803" s="120"/>
      <c r="T803" s="120"/>
      <c r="U803" s="120"/>
      <c r="V803" s="120"/>
      <c r="W803" s="120"/>
      <c r="X803" s="120"/>
      <c r="Y803" s="120"/>
      <c r="Z803" s="120"/>
    </row>
    <row r="804" spans="1:26" ht="11.25" customHeight="1" x14ac:dyDescent="0.25">
      <c r="A804" s="120"/>
      <c r="B804" s="120"/>
      <c r="C804" s="120"/>
      <c r="D804" s="120"/>
      <c r="E804" s="120"/>
      <c r="F804" s="120"/>
      <c r="G804" s="120"/>
      <c r="H804" s="120"/>
      <c r="I804" s="120"/>
      <c r="J804" s="128"/>
      <c r="K804" s="120"/>
      <c r="L804" s="120"/>
      <c r="M804" s="120"/>
      <c r="N804" s="120"/>
      <c r="O804" s="120"/>
      <c r="P804" s="120"/>
      <c r="Q804" s="120"/>
      <c r="R804" s="120"/>
      <c r="S804" s="120"/>
      <c r="T804" s="120"/>
      <c r="U804" s="120"/>
      <c r="V804" s="120"/>
      <c r="W804" s="120"/>
      <c r="X804" s="120"/>
      <c r="Y804" s="120"/>
      <c r="Z804" s="120"/>
    </row>
    <row r="805" spans="1:26" ht="11.25" customHeight="1" x14ac:dyDescent="0.25">
      <c r="A805" s="120"/>
      <c r="B805" s="120"/>
      <c r="C805" s="120"/>
      <c r="D805" s="120"/>
      <c r="E805" s="120"/>
      <c r="F805" s="120"/>
      <c r="G805" s="120"/>
      <c r="H805" s="120"/>
      <c r="I805" s="120"/>
      <c r="J805" s="128"/>
      <c r="K805" s="120"/>
      <c r="L805" s="120"/>
      <c r="M805" s="120"/>
      <c r="N805" s="120"/>
      <c r="O805" s="120"/>
      <c r="P805" s="120"/>
      <c r="Q805" s="120"/>
      <c r="R805" s="120"/>
      <c r="S805" s="120"/>
      <c r="T805" s="120"/>
      <c r="U805" s="120"/>
      <c r="V805" s="120"/>
      <c r="W805" s="120"/>
      <c r="X805" s="120"/>
      <c r="Y805" s="120"/>
      <c r="Z805" s="120"/>
    </row>
    <row r="806" spans="1:26" ht="11.25" customHeight="1" x14ac:dyDescent="0.25">
      <c r="A806" s="120"/>
      <c r="B806" s="120"/>
      <c r="C806" s="120"/>
      <c r="D806" s="120"/>
      <c r="E806" s="120"/>
      <c r="F806" s="120"/>
      <c r="G806" s="120"/>
      <c r="H806" s="120"/>
      <c r="I806" s="120"/>
      <c r="J806" s="128"/>
      <c r="K806" s="120"/>
      <c r="L806" s="120"/>
      <c r="M806" s="120"/>
      <c r="N806" s="120"/>
      <c r="O806" s="120"/>
      <c r="P806" s="120"/>
      <c r="Q806" s="120"/>
      <c r="R806" s="120"/>
      <c r="S806" s="120"/>
      <c r="T806" s="120"/>
      <c r="U806" s="120"/>
      <c r="V806" s="120"/>
      <c r="W806" s="120"/>
      <c r="X806" s="120"/>
      <c r="Y806" s="120"/>
      <c r="Z806" s="120"/>
    </row>
    <row r="807" spans="1:26" ht="11.25" customHeight="1" x14ac:dyDescent="0.25">
      <c r="A807" s="120"/>
      <c r="B807" s="120"/>
      <c r="C807" s="120"/>
      <c r="D807" s="120"/>
      <c r="E807" s="120"/>
      <c r="F807" s="120"/>
      <c r="G807" s="120"/>
      <c r="H807" s="120"/>
      <c r="I807" s="120"/>
      <c r="J807" s="128"/>
      <c r="K807" s="120"/>
      <c r="L807" s="120"/>
      <c r="M807" s="120"/>
      <c r="N807" s="120"/>
      <c r="O807" s="120"/>
      <c r="P807" s="120"/>
      <c r="Q807" s="120"/>
      <c r="R807" s="120"/>
      <c r="S807" s="120"/>
      <c r="T807" s="120"/>
      <c r="U807" s="120"/>
      <c r="V807" s="120"/>
      <c r="W807" s="120"/>
      <c r="X807" s="120"/>
      <c r="Y807" s="120"/>
      <c r="Z807" s="120"/>
    </row>
    <row r="808" spans="1:26" ht="11.25" customHeight="1" x14ac:dyDescent="0.25">
      <c r="A808" s="120"/>
      <c r="B808" s="120"/>
      <c r="C808" s="120"/>
      <c r="D808" s="120"/>
      <c r="E808" s="120"/>
      <c r="F808" s="120"/>
      <c r="G808" s="120"/>
      <c r="H808" s="120"/>
      <c r="I808" s="120"/>
      <c r="J808" s="128"/>
      <c r="K808" s="120"/>
      <c r="L808" s="120"/>
      <c r="M808" s="120"/>
      <c r="N808" s="120"/>
      <c r="O808" s="120"/>
      <c r="P808" s="120"/>
      <c r="Q808" s="120"/>
      <c r="R808" s="120"/>
      <c r="S808" s="120"/>
      <c r="T808" s="120"/>
      <c r="U808" s="120"/>
      <c r="V808" s="120"/>
      <c r="W808" s="120"/>
      <c r="X808" s="120"/>
      <c r="Y808" s="120"/>
      <c r="Z808" s="120"/>
    </row>
    <row r="809" spans="1:26" ht="11.25" customHeight="1" x14ac:dyDescent="0.25">
      <c r="A809" s="120"/>
      <c r="B809" s="120"/>
      <c r="C809" s="120"/>
      <c r="D809" s="120"/>
      <c r="E809" s="120"/>
      <c r="F809" s="120"/>
      <c r="G809" s="120"/>
      <c r="H809" s="120"/>
      <c r="I809" s="120"/>
      <c r="J809" s="128"/>
      <c r="K809" s="120"/>
      <c r="L809" s="120"/>
      <c r="M809" s="120"/>
      <c r="N809" s="120"/>
      <c r="O809" s="120"/>
      <c r="P809" s="120"/>
      <c r="Q809" s="120"/>
      <c r="R809" s="120"/>
      <c r="S809" s="120"/>
      <c r="T809" s="120"/>
      <c r="U809" s="120"/>
      <c r="V809" s="120"/>
      <c r="W809" s="120"/>
      <c r="X809" s="120"/>
      <c r="Y809" s="120"/>
      <c r="Z809" s="120"/>
    </row>
    <row r="810" spans="1:26" ht="11.25" customHeight="1" x14ac:dyDescent="0.25">
      <c r="A810" s="120"/>
      <c r="B810" s="120"/>
      <c r="C810" s="120"/>
      <c r="D810" s="120"/>
      <c r="E810" s="120"/>
      <c r="F810" s="120"/>
      <c r="G810" s="120"/>
      <c r="H810" s="120"/>
      <c r="I810" s="120"/>
      <c r="J810" s="128"/>
      <c r="K810" s="120"/>
      <c r="L810" s="120"/>
      <c r="M810" s="120"/>
      <c r="N810" s="120"/>
      <c r="O810" s="120"/>
      <c r="P810" s="120"/>
      <c r="Q810" s="120"/>
      <c r="R810" s="120"/>
      <c r="S810" s="120"/>
      <c r="T810" s="120"/>
      <c r="U810" s="120"/>
      <c r="V810" s="120"/>
      <c r="W810" s="120"/>
      <c r="X810" s="120"/>
      <c r="Y810" s="120"/>
      <c r="Z810" s="120"/>
    </row>
    <row r="811" spans="1:26" ht="11.25" customHeight="1" x14ac:dyDescent="0.25">
      <c r="A811" s="120"/>
      <c r="B811" s="120"/>
      <c r="C811" s="120"/>
      <c r="D811" s="120"/>
      <c r="E811" s="120"/>
      <c r="F811" s="120"/>
      <c r="G811" s="120"/>
      <c r="H811" s="120"/>
      <c r="I811" s="120"/>
      <c r="J811" s="128"/>
      <c r="K811" s="120"/>
      <c r="L811" s="120"/>
      <c r="M811" s="120"/>
      <c r="N811" s="120"/>
      <c r="O811" s="120"/>
      <c r="P811" s="120"/>
      <c r="Q811" s="120"/>
      <c r="R811" s="120"/>
      <c r="S811" s="120"/>
      <c r="T811" s="120"/>
      <c r="U811" s="120"/>
      <c r="V811" s="120"/>
      <c r="W811" s="120"/>
      <c r="X811" s="120"/>
      <c r="Y811" s="120"/>
      <c r="Z811" s="120"/>
    </row>
    <row r="812" spans="1:26" ht="11.25" customHeight="1" x14ac:dyDescent="0.25">
      <c r="A812" s="120"/>
      <c r="B812" s="120"/>
      <c r="C812" s="120"/>
      <c r="D812" s="120"/>
      <c r="E812" s="120"/>
      <c r="F812" s="120"/>
      <c r="G812" s="120"/>
      <c r="H812" s="120"/>
      <c r="I812" s="120"/>
      <c r="J812" s="128"/>
      <c r="K812" s="120"/>
      <c r="L812" s="120"/>
      <c r="M812" s="120"/>
      <c r="N812" s="120"/>
      <c r="O812" s="120"/>
      <c r="P812" s="120"/>
      <c r="Q812" s="120"/>
      <c r="R812" s="120"/>
      <c r="S812" s="120"/>
      <c r="T812" s="120"/>
      <c r="U812" s="120"/>
      <c r="V812" s="120"/>
      <c r="W812" s="120"/>
      <c r="X812" s="120"/>
      <c r="Y812" s="120"/>
      <c r="Z812" s="120"/>
    </row>
    <row r="813" spans="1:26" ht="11.25" customHeight="1" x14ac:dyDescent="0.25">
      <c r="A813" s="120"/>
      <c r="B813" s="120"/>
      <c r="C813" s="120"/>
      <c r="D813" s="120"/>
      <c r="E813" s="120"/>
      <c r="F813" s="120"/>
      <c r="G813" s="120"/>
      <c r="H813" s="120"/>
      <c r="I813" s="120"/>
      <c r="J813" s="128"/>
      <c r="K813" s="120"/>
      <c r="L813" s="120"/>
      <c r="M813" s="120"/>
      <c r="N813" s="120"/>
      <c r="O813" s="120"/>
      <c r="P813" s="120"/>
      <c r="Q813" s="120"/>
      <c r="R813" s="120"/>
      <c r="S813" s="120"/>
      <c r="T813" s="120"/>
      <c r="U813" s="120"/>
      <c r="V813" s="120"/>
      <c r="W813" s="120"/>
      <c r="X813" s="120"/>
      <c r="Y813" s="120"/>
      <c r="Z813" s="120"/>
    </row>
    <row r="814" spans="1:26" ht="11.25" customHeight="1" x14ac:dyDescent="0.25">
      <c r="A814" s="120"/>
      <c r="B814" s="120"/>
      <c r="C814" s="120"/>
      <c r="D814" s="120"/>
      <c r="E814" s="120"/>
      <c r="F814" s="120"/>
      <c r="G814" s="120"/>
      <c r="H814" s="120"/>
      <c r="I814" s="120"/>
      <c r="J814" s="128"/>
      <c r="K814" s="120"/>
      <c r="L814" s="120"/>
      <c r="M814" s="120"/>
      <c r="N814" s="120"/>
      <c r="O814" s="120"/>
      <c r="P814" s="120"/>
      <c r="Q814" s="120"/>
      <c r="R814" s="120"/>
      <c r="S814" s="120"/>
      <c r="T814" s="120"/>
      <c r="U814" s="120"/>
      <c r="V814" s="120"/>
      <c r="W814" s="120"/>
      <c r="X814" s="120"/>
      <c r="Y814" s="120"/>
      <c r="Z814" s="120"/>
    </row>
    <row r="815" spans="1:26" ht="11.25" customHeight="1" x14ac:dyDescent="0.25">
      <c r="A815" s="120"/>
      <c r="B815" s="120"/>
      <c r="C815" s="120"/>
      <c r="D815" s="120"/>
      <c r="E815" s="120"/>
      <c r="F815" s="120"/>
      <c r="G815" s="120"/>
      <c r="H815" s="120"/>
      <c r="I815" s="120"/>
      <c r="J815" s="128"/>
      <c r="K815" s="120"/>
      <c r="L815" s="120"/>
      <c r="M815" s="120"/>
      <c r="N815" s="120"/>
      <c r="O815" s="120"/>
      <c r="P815" s="120"/>
      <c r="Q815" s="120"/>
      <c r="R815" s="120"/>
      <c r="S815" s="120"/>
      <c r="T815" s="120"/>
      <c r="U815" s="120"/>
      <c r="V815" s="120"/>
      <c r="W815" s="120"/>
      <c r="X815" s="120"/>
      <c r="Y815" s="120"/>
      <c r="Z815" s="120"/>
    </row>
    <row r="816" spans="1:26" ht="11.25" customHeight="1" x14ac:dyDescent="0.25">
      <c r="A816" s="120"/>
      <c r="B816" s="120"/>
      <c r="C816" s="120"/>
      <c r="D816" s="120"/>
      <c r="E816" s="120"/>
      <c r="F816" s="120"/>
      <c r="G816" s="120"/>
      <c r="H816" s="120"/>
      <c r="I816" s="120"/>
      <c r="J816" s="128"/>
      <c r="K816" s="120"/>
      <c r="L816" s="120"/>
      <c r="M816" s="120"/>
      <c r="N816" s="120"/>
      <c r="O816" s="120"/>
      <c r="P816" s="120"/>
      <c r="Q816" s="120"/>
      <c r="R816" s="120"/>
      <c r="S816" s="120"/>
      <c r="T816" s="120"/>
      <c r="U816" s="120"/>
      <c r="V816" s="120"/>
      <c r="W816" s="120"/>
      <c r="X816" s="120"/>
      <c r="Y816" s="120"/>
      <c r="Z816" s="120"/>
    </row>
    <row r="817" spans="1:26" ht="11.25" customHeight="1" x14ac:dyDescent="0.25">
      <c r="A817" s="120"/>
      <c r="B817" s="120"/>
      <c r="C817" s="120"/>
      <c r="D817" s="120"/>
      <c r="E817" s="120"/>
      <c r="F817" s="120"/>
      <c r="G817" s="120"/>
      <c r="H817" s="120"/>
      <c r="I817" s="120"/>
      <c r="J817" s="128"/>
      <c r="K817" s="120"/>
      <c r="L817" s="120"/>
      <c r="M817" s="120"/>
      <c r="N817" s="120"/>
      <c r="O817" s="120"/>
      <c r="P817" s="120"/>
      <c r="Q817" s="120"/>
      <c r="R817" s="120"/>
      <c r="S817" s="120"/>
      <c r="T817" s="120"/>
      <c r="U817" s="120"/>
      <c r="V817" s="120"/>
      <c r="W817" s="120"/>
      <c r="X817" s="120"/>
      <c r="Y817" s="120"/>
      <c r="Z817" s="120"/>
    </row>
    <row r="818" spans="1:26" ht="11.25" customHeight="1" x14ac:dyDescent="0.25">
      <c r="A818" s="120"/>
      <c r="B818" s="120"/>
      <c r="C818" s="120"/>
      <c r="D818" s="120"/>
      <c r="E818" s="120"/>
      <c r="F818" s="120"/>
      <c r="G818" s="120"/>
      <c r="H818" s="120"/>
      <c r="I818" s="120"/>
      <c r="J818" s="128"/>
      <c r="K818" s="120"/>
      <c r="L818" s="120"/>
      <c r="M818" s="120"/>
      <c r="N818" s="120"/>
      <c r="O818" s="120"/>
      <c r="P818" s="120"/>
      <c r="Q818" s="120"/>
      <c r="R818" s="120"/>
      <c r="S818" s="120"/>
      <c r="T818" s="120"/>
      <c r="U818" s="120"/>
      <c r="V818" s="120"/>
      <c r="W818" s="120"/>
      <c r="X818" s="120"/>
      <c r="Y818" s="120"/>
      <c r="Z818" s="120"/>
    </row>
    <row r="819" spans="1:26" ht="11.25" customHeight="1" x14ac:dyDescent="0.25">
      <c r="A819" s="120"/>
      <c r="B819" s="120"/>
      <c r="C819" s="120"/>
      <c r="D819" s="120"/>
      <c r="E819" s="120"/>
      <c r="F819" s="120"/>
      <c r="G819" s="120"/>
      <c r="H819" s="120"/>
      <c r="I819" s="120"/>
      <c r="J819" s="128"/>
      <c r="K819" s="120"/>
      <c r="L819" s="120"/>
      <c r="M819" s="120"/>
      <c r="N819" s="120"/>
      <c r="O819" s="120"/>
      <c r="P819" s="120"/>
      <c r="Q819" s="120"/>
      <c r="R819" s="120"/>
      <c r="S819" s="120"/>
      <c r="T819" s="120"/>
      <c r="U819" s="120"/>
      <c r="V819" s="120"/>
      <c r="W819" s="120"/>
      <c r="X819" s="120"/>
      <c r="Y819" s="120"/>
      <c r="Z819" s="120"/>
    </row>
    <row r="820" spans="1:26" ht="11.25" customHeight="1" x14ac:dyDescent="0.25">
      <c r="A820" s="120"/>
      <c r="B820" s="120"/>
      <c r="C820" s="120"/>
      <c r="D820" s="120"/>
      <c r="E820" s="120"/>
      <c r="F820" s="120"/>
      <c r="G820" s="120"/>
      <c r="H820" s="120"/>
      <c r="I820" s="120"/>
      <c r="J820" s="128"/>
      <c r="K820" s="120"/>
      <c r="L820" s="120"/>
      <c r="M820" s="120"/>
      <c r="N820" s="120"/>
      <c r="O820" s="120"/>
      <c r="P820" s="120"/>
      <c r="Q820" s="120"/>
      <c r="R820" s="120"/>
      <c r="S820" s="120"/>
      <c r="T820" s="120"/>
      <c r="U820" s="120"/>
      <c r="V820" s="120"/>
      <c r="W820" s="120"/>
      <c r="X820" s="120"/>
      <c r="Y820" s="120"/>
      <c r="Z820" s="120"/>
    </row>
    <row r="821" spans="1:26" ht="11.25" customHeight="1" x14ac:dyDescent="0.25">
      <c r="A821" s="120"/>
      <c r="B821" s="120"/>
      <c r="C821" s="120"/>
      <c r="D821" s="120"/>
      <c r="E821" s="120"/>
      <c r="F821" s="120"/>
      <c r="G821" s="120"/>
      <c r="H821" s="120"/>
      <c r="I821" s="120"/>
      <c r="J821" s="128"/>
      <c r="K821" s="120"/>
      <c r="L821" s="120"/>
      <c r="M821" s="120"/>
      <c r="N821" s="120"/>
      <c r="O821" s="120"/>
      <c r="P821" s="120"/>
      <c r="Q821" s="120"/>
      <c r="R821" s="120"/>
      <c r="S821" s="120"/>
      <c r="T821" s="120"/>
      <c r="U821" s="120"/>
      <c r="V821" s="120"/>
      <c r="W821" s="120"/>
      <c r="X821" s="120"/>
      <c r="Y821" s="120"/>
      <c r="Z821" s="120"/>
    </row>
    <row r="822" spans="1:26" ht="11.25" customHeight="1" x14ac:dyDescent="0.25">
      <c r="A822" s="120"/>
      <c r="B822" s="120"/>
      <c r="C822" s="120"/>
      <c r="D822" s="120"/>
      <c r="E822" s="120"/>
      <c r="F822" s="120"/>
      <c r="G822" s="120"/>
      <c r="H822" s="120"/>
      <c r="I822" s="120"/>
      <c r="J822" s="128"/>
      <c r="K822" s="120"/>
      <c r="L822" s="120"/>
      <c r="M822" s="120"/>
      <c r="N822" s="120"/>
      <c r="O822" s="120"/>
      <c r="P822" s="120"/>
      <c r="Q822" s="120"/>
      <c r="R822" s="120"/>
      <c r="S822" s="120"/>
      <c r="T822" s="120"/>
      <c r="U822" s="120"/>
      <c r="V822" s="120"/>
      <c r="W822" s="120"/>
      <c r="X822" s="120"/>
      <c r="Y822" s="120"/>
      <c r="Z822" s="120"/>
    </row>
    <row r="823" spans="1:26" ht="11.25" customHeight="1" x14ac:dyDescent="0.25">
      <c r="A823" s="120"/>
      <c r="B823" s="120"/>
      <c r="C823" s="120"/>
      <c r="D823" s="120"/>
      <c r="E823" s="120"/>
      <c r="F823" s="120"/>
      <c r="G823" s="120"/>
      <c r="H823" s="120"/>
      <c r="I823" s="120"/>
      <c r="J823" s="128"/>
      <c r="K823" s="120"/>
      <c r="L823" s="120"/>
      <c r="M823" s="120"/>
      <c r="N823" s="120"/>
      <c r="O823" s="120"/>
      <c r="P823" s="120"/>
      <c r="Q823" s="120"/>
      <c r="R823" s="120"/>
      <c r="S823" s="120"/>
      <c r="T823" s="120"/>
      <c r="U823" s="120"/>
      <c r="V823" s="120"/>
      <c r="W823" s="120"/>
      <c r="X823" s="120"/>
      <c r="Y823" s="120"/>
      <c r="Z823" s="120"/>
    </row>
    <row r="824" spans="1:26" ht="11.25" customHeight="1" x14ac:dyDescent="0.25">
      <c r="A824" s="120"/>
      <c r="B824" s="120"/>
      <c r="C824" s="120"/>
      <c r="D824" s="120"/>
      <c r="E824" s="120"/>
      <c r="F824" s="120"/>
      <c r="G824" s="120"/>
      <c r="H824" s="120"/>
      <c r="I824" s="120"/>
      <c r="J824" s="128"/>
      <c r="K824" s="120"/>
      <c r="L824" s="120"/>
      <c r="M824" s="120"/>
      <c r="N824" s="120"/>
      <c r="O824" s="120"/>
      <c r="P824" s="120"/>
      <c r="Q824" s="120"/>
      <c r="R824" s="120"/>
      <c r="S824" s="120"/>
      <c r="T824" s="120"/>
      <c r="U824" s="120"/>
      <c r="V824" s="120"/>
      <c r="W824" s="120"/>
      <c r="X824" s="120"/>
      <c r="Y824" s="120"/>
      <c r="Z824" s="120"/>
    </row>
    <row r="825" spans="1:26" ht="11.25" customHeight="1" x14ac:dyDescent="0.25">
      <c r="A825" s="120"/>
      <c r="B825" s="120"/>
      <c r="C825" s="120"/>
      <c r="D825" s="120"/>
      <c r="E825" s="120"/>
      <c r="F825" s="120"/>
      <c r="G825" s="120"/>
      <c r="H825" s="120"/>
      <c r="I825" s="120"/>
      <c r="J825" s="128"/>
      <c r="K825" s="120"/>
      <c r="L825" s="120"/>
      <c r="M825" s="120"/>
      <c r="N825" s="120"/>
      <c r="O825" s="120"/>
      <c r="P825" s="120"/>
      <c r="Q825" s="120"/>
      <c r="R825" s="120"/>
      <c r="S825" s="120"/>
      <c r="T825" s="120"/>
      <c r="U825" s="120"/>
      <c r="V825" s="120"/>
      <c r="W825" s="120"/>
      <c r="X825" s="120"/>
      <c r="Y825" s="120"/>
      <c r="Z825" s="120"/>
    </row>
    <row r="826" spans="1:26" ht="11.25" customHeight="1" x14ac:dyDescent="0.25">
      <c r="A826" s="120"/>
      <c r="B826" s="120"/>
      <c r="C826" s="120"/>
      <c r="D826" s="120"/>
      <c r="E826" s="120"/>
      <c r="F826" s="120"/>
      <c r="G826" s="120"/>
      <c r="H826" s="120"/>
      <c r="I826" s="120"/>
      <c r="J826" s="128"/>
      <c r="K826" s="120"/>
      <c r="L826" s="120"/>
      <c r="M826" s="120"/>
      <c r="N826" s="120"/>
      <c r="O826" s="120"/>
      <c r="P826" s="120"/>
      <c r="Q826" s="120"/>
      <c r="R826" s="120"/>
      <c r="S826" s="120"/>
      <c r="T826" s="120"/>
      <c r="U826" s="120"/>
      <c r="V826" s="120"/>
      <c r="W826" s="120"/>
      <c r="X826" s="120"/>
      <c r="Y826" s="120"/>
      <c r="Z826" s="120"/>
    </row>
    <row r="827" spans="1:26" ht="11.25" customHeight="1" x14ac:dyDescent="0.25">
      <c r="A827" s="120"/>
      <c r="B827" s="120"/>
      <c r="C827" s="120"/>
      <c r="D827" s="120"/>
      <c r="E827" s="120"/>
      <c r="F827" s="120"/>
      <c r="G827" s="120"/>
      <c r="H827" s="120"/>
      <c r="I827" s="120"/>
      <c r="J827" s="128"/>
      <c r="K827" s="120"/>
      <c r="L827" s="120"/>
      <c r="M827" s="120"/>
      <c r="N827" s="120"/>
      <c r="O827" s="120"/>
      <c r="P827" s="120"/>
      <c r="Q827" s="120"/>
      <c r="R827" s="120"/>
      <c r="S827" s="120"/>
      <c r="T827" s="120"/>
      <c r="U827" s="120"/>
      <c r="V827" s="120"/>
      <c r="W827" s="120"/>
      <c r="X827" s="120"/>
      <c r="Y827" s="120"/>
      <c r="Z827" s="120"/>
    </row>
    <row r="828" spans="1:26" ht="11.25" customHeight="1" x14ac:dyDescent="0.25">
      <c r="A828" s="120"/>
      <c r="B828" s="120"/>
      <c r="C828" s="120"/>
      <c r="D828" s="120"/>
      <c r="E828" s="120"/>
      <c r="F828" s="120"/>
      <c r="G828" s="120"/>
      <c r="H828" s="120"/>
      <c r="I828" s="120"/>
      <c r="J828" s="128"/>
      <c r="K828" s="120"/>
      <c r="L828" s="120"/>
      <c r="M828" s="120"/>
      <c r="N828" s="120"/>
      <c r="O828" s="120"/>
      <c r="P828" s="120"/>
      <c r="Q828" s="120"/>
      <c r="R828" s="120"/>
      <c r="S828" s="120"/>
      <c r="T828" s="120"/>
      <c r="U828" s="120"/>
      <c r="V828" s="120"/>
      <c r="W828" s="120"/>
      <c r="X828" s="120"/>
      <c r="Y828" s="120"/>
      <c r="Z828" s="120"/>
    </row>
    <row r="829" spans="1:26" ht="11.25" customHeight="1" x14ac:dyDescent="0.25">
      <c r="A829" s="120"/>
      <c r="B829" s="120"/>
      <c r="C829" s="120"/>
      <c r="D829" s="120"/>
      <c r="E829" s="120"/>
      <c r="F829" s="120"/>
      <c r="G829" s="120"/>
      <c r="H829" s="120"/>
      <c r="I829" s="120"/>
      <c r="J829" s="128"/>
      <c r="K829" s="120"/>
      <c r="L829" s="120"/>
      <c r="M829" s="120"/>
      <c r="N829" s="120"/>
      <c r="O829" s="120"/>
      <c r="P829" s="120"/>
      <c r="Q829" s="120"/>
      <c r="R829" s="120"/>
      <c r="S829" s="120"/>
      <c r="T829" s="120"/>
      <c r="U829" s="120"/>
      <c r="V829" s="120"/>
      <c r="W829" s="120"/>
      <c r="X829" s="120"/>
      <c r="Y829" s="120"/>
      <c r="Z829" s="120"/>
    </row>
    <row r="830" spans="1:26" ht="11.25" customHeight="1" x14ac:dyDescent="0.25">
      <c r="A830" s="120"/>
      <c r="B830" s="120"/>
      <c r="C830" s="120"/>
      <c r="D830" s="120"/>
      <c r="E830" s="120"/>
      <c r="F830" s="120"/>
      <c r="G830" s="120"/>
      <c r="H830" s="120"/>
      <c r="I830" s="120"/>
      <c r="J830" s="128"/>
      <c r="K830" s="120"/>
      <c r="L830" s="120"/>
      <c r="M830" s="120"/>
      <c r="N830" s="120"/>
      <c r="O830" s="120"/>
      <c r="P830" s="120"/>
      <c r="Q830" s="120"/>
      <c r="R830" s="120"/>
      <c r="S830" s="120"/>
      <c r="T830" s="120"/>
      <c r="U830" s="120"/>
      <c r="V830" s="120"/>
      <c r="W830" s="120"/>
      <c r="X830" s="120"/>
      <c r="Y830" s="120"/>
      <c r="Z830" s="120"/>
    </row>
    <row r="831" spans="1:26" ht="11.25" customHeight="1" x14ac:dyDescent="0.25">
      <c r="A831" s="120"/>
      <c r="B831" s="120"/>
      <c r="C831" s="120"/>
      <c r="D831" s="120"/>
      <c r="E831" s="120"/>
      <c r="F831" s="120"/>
      <c r="G831" s="120"/>
      <c r="H831" s="120"/>
      <c r="I831" s="120"/>
      <c r="J831" s="128"/>
      <c r="K831" s="120"/>
      <c r="L831" s="120"/>
      <c r="M831" s="120"/>
      <c r="N831" s="120"/>
      <c r="O831" s="120"/>
      <c r="P831" s="120"/>
      <c r="Q831" s="120"/>
      <c r="R831" s="120"/>
      <c r="S831" s="120"/>
      <c r="T831" s="120"/>
      <c r="U831" s="120"/>
      <c r="V831" s="120"/>
      <c r="W831" s="120"/>
      <c r="X831" s="120"/>
      <c r="Y831" s="120"/>
      <c r="Z831" s="120"/>
    </row>
    <row r="832" spans="1:26" ht="11.25" customHeight="1" x14ac:dyDescent="0.25">
      <c r="A832" s="120"/>
      <c r="B832" s="120"/>
      <c r="C832" s="120"/>
      <c r="D832" s="120"/>
      <c r="E832" s="120"/>
      <c r="F832" s="120"/>
      <c r="G832" s="120"/>
      <c r="H832" s="120"/>
      <c r="I832" s="120"/>
      <c r="J832" s="128"/>
      <c r="K832" s="120"/>
      <c r="L832" s="120"/>
      <c r="M832" s="120"/>
      <c r="N832" s="120"/>
      <c r="O832" s="120"/>
      <c r="P832" s="120"/>
      <c r="Q832" s="120"/>
      <c r="R832" s="120"/>
      <c r="S832" s="120"/>
      <c r="T832" s="120"/>
      <c r="U832" s="120"/>
      <c r="V832" s="120"/>
      <c r="W832" s="120"/>
      <c r="X832" s="120"/>
      <c r="Y832" s="120"/>
      <c r="Z832" s="120"/>
    </row>
    <row r="833" spans="1:26" ht="11.25" customHeight="1" x14ac:dyDescent="0.25">
      <c r="A833" s="120"/>
      <c r="B833" s="120"/>
      <c r="C833" s="120"/>
      <c r="D833" s="120"/>
      <c r="E833" s="120"/>
      <c r="F833" s="120"/>
      <c r="G833" s="120"/>
      <c r="H833" s="120"/>
      <c r="I833" s="120"/>
      <c r="J833" s="128"/>
      <c r="K833" s="120"/>
      <c r="L833" s="120"/>
      <c r="M833" s="120"/>
      <c r="N833" s="120"/>
      <c r="O833" s="120"/>
      <c r="P833" s="120"/>
      <c r="Q833" s="120"/>
      <c r="R833" s="120"/>
      <c r="S833" s="120"/>
      <c r="T833" s="120"/>
      <c r="U833" s="120"/>
      <c r="V833" s="120"/>
      <c r="W833" s="120"/>
      <c r="X833" s="120"/>
      <c r="Y833" s="120"/>
      <c r="Z833" s="120"/>
    </row>
    <row r="834" spans="1:26" ht="11.25" customHeight="1" x14ac:dyDescent="0.25">
      <c r="A834" s="120"/>
      <c r="B834" s="120"/>
      <c r="C834" s="120"/>
      <c r="D834" s="120"/>
      <c r="E834" s="120"/>
      <c r="F834" s="120"/>
      <c r="G834" s="120"/>
      <c r="H834" s="120"/>
      <c r="I834" s="120"/>
      <c r="J834" s="128"/>
      <c r="K834" s="120"/>
      <c r="L834" s="120"/>
      <c r="M834" s="120"/>
      <c r="N834" s="120"/>
      <c r="O834" s="120"/>
      <c r="P834" s="120"/>
      <c r="Q834" s="120"/>
      <c r="R834" s="120"/>
      <c r="S834" s="120"/>
      <c r="T834" s="120"/>
      <c r="U834" s="120"/>
      <c r="V834" s="120"/>
      <c r="W834" s="120"/>
      <c r="X834" s="120"/>
      <c r="Y834" s="120"/>
      <c r="Z834" s="120"/>
    </row>
    <row r="835" spans="1:26" ht="11.25" customHeight="1" x14ac:dyDescent="0.25">
      <c r="A835" s="120"/>
      <c r="B835" s="120"/>
      <c r="C835" s="120"/>
      <c r="D835" s="120"/>
      <c r="E835" s="120"/>
      <c r="F835" s="120"/>
      <c r="G835" s="120"/>
      <c r="H835" s="120"/>
      <c r="I835" s="120"/>
      <c r="J835" s="128"/>
      <c r="K835" s="120"/>
      <c r="L835" s="120"/>
      <c r="M835" s="120"/>
      <c r="N835" s="120"/>
      <c r="O835" s="120"/>
      <c r="P835" s="120"/>
      <c r="Q835" s="120"/>
      <c r="R835" s="120"/>
      <c r="S835" s="120"/>
      <c r="T835" s="120"/>
      <c r="U835" s="120"/>
      <c r="V835" s="120"/>
      <c r="W835" s="120"/>
      <c r="X835" s="120"/>
      <c r="Y835" s="120"/>
      <c r="Z835" s="120"/>
    </row>
    <row r="836" spans="1:26" ht="11.25" customHeight="1" x14ac:dyDescent="0.25">
      <c r="A836" s="120"/>
      <c r="B836" s="120"/>
      <c r="C836" s="120"/>
      <c r="D836" s="120"/>
      <c r="E836" s="120"/>
      <c r="F836" s="120"/>
      <c r="G836" s="120"/>
      <c r="H836" s="120"/>
      <c r="I836" s="120"/>
      <c r="J836" s="128"/>
      <c r="K836" s="120"/>
      <c r="L836" s="120"/>
      <c r="M836" s="120"/>
      <c r="N836" s="120"/>
      <c r="O836" s="120"/>
      <c r="P836" s="120"/>
      <c r="Q836" s="120"/>
      <c r="R836" s="120"/>
      <c r="S836" s="120"/>
      <c r="T836" s="120"/>
      <c r="U836" s="120"/>
      <c r="V836" s="120"/>
      <c r="W836" s="120"/>
      <c r="X836" s="120"/>
      <c r="Y836" s="120"/>
      <c r="Z836" s="120"/>
    </row>
    <row r="837" spans="1:26" ht="11.25" customHeight="1" x14ac:dyDescent="0.25">
      <c r="A837" s="120"/>
      <c r="B837" s="120"/>
      <c r="C837" s="120"/>
      <c r="D837" s="120"/>
      <c r="E837" s="120"/>
      <c r="F837" s="120"/>
      <c r="G837" s="120"/>
      <c r="H837" s="120"/>
      <c r="I837" s="120"/>
      <c r="J837" s="128"/>
      <c r="K837" s="120"/>
      <c r="L837" s="120"/>
      <c r="M837" s="120"/>
      <c r="N837" s="120"/>
      <c r="O837" s="120"/>
      <c r="P837" s="120"/>
      <c r="Q837" s="120"/>
      <c r="R837" s="120"/>
      <c r="S837" s="120"/>
      <c r="T837" s="120"/>
      <c r="U837" s="120"/>
      <c r="V837" s="120"/>
      <c r="W837" s="120"/>
      <c r="X837" s="120"/>
      <c r="Y837" s="120"/>
      <c r="Z837" s="120"/>
    </row>
    <row r="838" spans="1:26" ht="11.25" customHeight="1" x14ac:dyDescent="0.25">
      <c r="A838" s="120"/>
      <c r="B838" s="120"/>
      <c r="C838" s="120"/>
      <c r="D838" s="120"/>
      <c r="E838" s="120"/>
      <c r="F838" s="120"/>
      <c r="G838" s="120"/>
      <c r="H838" s="120"/>
      <c r="I838" s="120"/>
      <c r="J838" s="128"/>
      <c r="K838" s="120"/>
      <c r="L838" s="120"/>
      <c r="M838" s="120"/>
      <c r="N838" s="120"/>
      <c r="O838" s="120"/>
      <c r="P838" s="120"/>
      <c r="Q838" s="120"/>
      <c r="R838" s="120"/>
      <c r="S838" s="120"/>
      <c r="T838" s="120"/>
      <c r="U838" s="120"/>
      <c r="V838" s="120"/>
      <c r="W838" s="120"/>
      <c r="X838" s="120"/>
      <c r="Y838" s="120"/>
      <c r="Z838" s="120"/>
    </row>
    <row r="839" spans="1:26" ht="11.25" customHeight="1" x14ac:dyDescent="0.25">
      <c r="A839" s="120"/>
      <c r="B839" s="120"/>
      <c r="C839" s="120"/>
      <c r="D839" s="120"/>
      <c r="E839" s="120"/>
      <c r="F839" s="120"/>
      <c r="G839" s="120"/>
      <c r="H839" s="120"/>
      <c r="I839" s="120"/>
      <c r="J839" s="128"/>
      <c r="K839" s="120"/>
      <c r="L839" s="120"/>
      <c r="M839" s="120"/>
      <c r="N839" s="120"/>
      <c r="O839" s="120"/>
      <c r="P839" s="120"/>
      <c r="Q839" s="120"/>
      <c r="R839" s="120"/>
      <c r="S839" s="120"/>
      <c r="T839" s="120"/>
      <c r="U839" s="120"/>
      <c r="V839" s="120"/>
      <c r="W839" s="120"/>
      <c r="X839" s="120"/>
      <c r="Y839" s="120"/>
      <c r="Z839" s="120"/>
    </row>
    <row r="840" spans="1:26" ht="11.25" customHeight="1" x14ac:dyDescent="0.25">
      <c r="A840" s="120"/>
      <c r="B840" s="120"/>
      <c r="C840" s="120"/>
      <c r="D840" s="120"/>
      <c r="E840" s="120"/>
      <c r="F840" s="120"/>
      <c r="G840" s="120"/>
      <c r="H840" s="120"/>
      <c r="I840" s="120"/>
      <c r="J840" s="128"/>
      <c r="K840" s="120"/>
      <c r="L840" s="120"/>
      <c r="M840" s="120"/>
      <c r="N840" s="120"/>
      <c r="O840" s="120"/>
      <c r="P840" s="120"/>
      <c r="Q840" s="120"/>
      <c r="R840" s="120"/>
      <c r="S840" s="120"/>
      <c r="T840" s="120"/>
      <c r="U840" s="120"/>
      <c r="V840" s="120"/>
      <c r="W840" s="120"/>
      <c r="X840" s="120"/>
      <c r="Y840" s="120"/>
      <c r="Z840" s="120"/>
    </row>
    <row r="841" spans="1:26" ht="11.25" customHeight="1" x14ac:dyDescent="0.25">
      <c r="A841" s="120"/>
      <c r="B841" s="120"/>
      <c r="C841" s="120"/>
      <c r="D841" s="120"/>
      <c r="E841" s="120"/>
      <c r="F841" s="120"/>
      <c r="G841" s="120"/>
      <c r="H841" s="120"/>
      <c r="I841" s="120"/>
      <c r="J841" s="128"/>
      <c r="K841" s="120"/>
      <c r="L841" s="120"/>
      <c r="M841" s="120"/>
      <c r="N841" s="120"/>
      <c r="O841" s="120"/>
      <c r="P841" s="120"/>
      <c r="Q841" s="120"/>
      <c r="R841" s="120"/>
      <c r="S841" s="120"/>
      <c r="T841" s="120"/>
      <c r="U841" s="120"/>
      <c r="V841" s="120"/>
      <c r="W841" s="120"/>
      <c r="X841" s="120"/>
      <c r="Y841" s="120"/>
      <c r="Z841" s="120"/>
    </row>
    <row r="842" spans="1:26" ht="11.25" customHeight="1" x14ac:dyDescent="0.25">
      <c r="A842" s="120"/>
      <c r="B842" s="120"/>
      <c r="C842" s="120"/>
      <c r="D842" s="120"/>
      <c r="E842" s="120"/>
      <c r="F842" s="120"/>
      <c r="G842" s="120"/>
      <c r="H842" s="120"/>
      <c r="I842" s="120"/>
      <c r="J842" s="128"/>
      <c r="K842" s="120"/>
      <c r="L842" s="120"/>
      <c r="M842" s="120"/>
      <c r="N842" s="120"/>
      <c r="O842" s="120"/>
      <c r="P842" s="120"/>
      <c r="Q842" s="120"/>
      <c r="R842" s="120"/>
      <c r="S842" s="120"/>
      <c r="T842" s="120"/>
      <c r="U842" s="120"/>
      <c r="V842" s="120"/>
      <c r="W842" s="120"/>
      <c r="X842" s="120"/>
      <c r="Y842" s="120"/>
      <c r="Z842" s="120"/>
    </row>
    <row r="843" spans="1:26" ht="11.25" customHeight="1" x14ac:dyDescent="0.25">
      <c r="A843" s="120"/>
      <c r="B843" s="120"/>
      <c r="C843" s="120"/>
      <c r="D843" s="120"/>
      <c r="E843" s="120"/>
      <c r="F843" s="120"/>
      <c r="G843" s="120"/>
      <c r="H843" s="120"/>
      <c r="I843" s="120"/>
      <c r="J843" s="128"/>
      <c r="K843" s="120"/>
      <c r="L843" s="120"/>
      <c r="M843" s="120"/>
      <c r="N843" s="120"/>
      <c r="O843" s="120"/>
      <c r="P843" s="120"/>
      <c r="Q843" s="120"/>
      <c r="R843" s="120"/>
      <c r="S843" s="120"/>
      <c r="T843" s="120"/>
      <c r="U843" s="120"/>
      <c r="V843" s="120"/>
      <c r="W843" s="120"/>
      <c r="X843" s="120"/>
      <c r="Y843" s="120"/>
      <c r="Z843" s="120"/>
    </row>
    <row r="844" spans="1:26" ht="11.25" customHeight="1" x14ac:dyDescent="0.25">
      <c r="A844" s="120"/>
      <c r="B844" s="120"/>
      <c r="C844" s="120"/>
      <c r="D844" s="120"/>
      <c r="E844" s="120"/>
      <c r="F844" s="120"/>
      <c r="G844" s="120"/>
      <c r="H844" s="120"/>
      <c r="I844" s="120"/>
      <c r="J844" s="128"/>
      <c r="K844" s="120"/>
      <c r="L844" s="120"/>
      <c r="M844" s="120"/>
      <c r="N844" s="120"/>
      <c r="O844" s="120"/>
      <c r="P844" s="120"/>
      <c r="Q844" s="120"/>
      <c r="R844" s="120"/>
      <c r="S844" s="120"/>
      <c r="T844" s="120"/>
      <c r="U844" s="120"/>
      <c r="V844" s="120"/>
      <c r="W844" s="120"/>
      <c r="X844" s="120"/>
      <c r="Y844" s="120"/>
      <c r="Z844" s="120"/>
    </row>
    <row r="845" spans="1:26" ht="11.25" customHeight="1" x14ac:dyDescent="0.25">
      <c r="A845" s="120"/>
      <c r="B845" s="120"/>
      <c r="C845" s="120"/>
      <c r="D845" s="120"/>
      <c r="E845" s="120"/>
      <c r="F845" s="120"/>
      <c r="G845" s="120"/>
      <c r="H845" s="120"/>
      <c r="I845" s="120"/>
      <c r="J845" s="128"/>
      <c r="K845" s="120"/>
      <c r="L845" s="120"/>
      <c r="M845" s="120"/>
      <c r="N845" s="120"/>
      <c r="O845" s="120"/>
      <c r="P845" s="120"/>
      <c r="Q845" s="120"/>
      <c r="R845" s="120"/>
      <c r="S845" s="120"/>
      <c r="T845" s="120"/>
      <c r="U845" s="120"/>
      <c r="V845" s="120"/>
      <c r="W845" s="120"/>
      <c r="X845" s="120"/>
      <c r="Y845" s="120"/>
      <c r="Z845" s="120"/>
    </row>
    <row r="846" spans="1:26" ht="11.25" customHeight="1" x14ac:dyDescent="0.25">
      <c r="A846" s="120"/>
      <c r="B846" s="120"/>
      <c r="C846" s="120"/>
      <c r="D846" s="120"/>
      <c r="E846" s="120"/>
      <c r="F846" s="120"/>
      <c r="G846" s="120"/>
      <c r="H846" s="120"/>
      <c r="I846" s="120"/>
      <c r="J846" s="128"/>
      <c r="K846" s="120"/>
      <c r="L846" s="120"/>
      <c r="M846" s="120"/>
      <c r="N846" s="120"/>
      <c r="O846" s="120"/>
      <c r="P846" s="120"/>
      <c r="Q846" s="120"/>
      <c r="R846" s="120"/>
      <c r="S846" s="120"/>
      <c r="T846" s="120"/>
      <c r="U846" s="120"/>
      <c r="V846" s="120"/>
      <c r="W846" s="120"/>
      <c r="X846" s="120"/>
      <c r="Y846" s="120"/>
      <c r="Z846" s="120"/>
    </row>
    <row r="847" spans="1:26" ht="11.25" customHeight="1" x14ac:dyDescent="0.25">
      <c r="A847" s="120"/>
      <c r="B847" s="120"/>
      <c r="C847" s="120"/>
      <c r="D847" s="120"/>
      <c r="E847" s="120"/>
      <c r="F847" s="120"/>
      <c r="G847" s="120"/>
      <c r="H847" s="120"/>
      <c r="I847" s="120"/>
      <c r="J847" s="128"/>
      <c r="K847" s="120"/>
      <c r="L847" s="120"/>
      <c r="M847" s="120"/>
      <c r="N847" s="120"/>
      <c r="O847" s="120"/>
      <c r="P847" s="120"/>
      <c r="Q847" s="120"/>
      <c r="R847" s="120"/>
      <c r="S847" s="120"/>
      <c r="T847" s="120"/>
      <c r="U847" s="120"/>
      <c r="V847" s="120"/>
      <c r="W847" s="120"/>
      <c r="X847" s="120"/>
      <c r="Y847" s="120"/>
      <c r="Z847" s="120"/>
    </row>
    <row r="848" spans="1:26" ht="11.25" customHeight="1" x14ac:dyDescent="0.25">
      <c r="A848" s="120"/>
      <c r="B848" s="120"/>
      <c r="C848" s="120"/>
      <c r="D848" s="120"/>
      <c r="E848" s="120"/>
      <c r="F848" s="120"/>
      <c r="G848" s="120"/>
      <c r="H848" s="120"/>
      <c r="I848" s="120"/>
      <c r="J848" s="128"/>
      <c r="K848" s="120"/>
      <c r="L848" s="120"/>
      <c r="M848" s="120"/>
      <c r="N848" s="120"/>
      <c r="O848" s="120"/>
      <c r="P848" s="120"/>
      <c r="Q848" s="120"/>
      <c r="R848" s="120"/>
      <c r="S848" s="120"/>
      <c r="T848" s="120"/>
      <c r="U848" s="120"/>
      <c r="V848" s="120"/>
      <c r="W848" s="120"/>
      <c r="X848" s="120"/>
      <c r="Y848" s="120"/>
      <c r="Z848" s="120"/>
    </row>
    <row r="849" spans="1:26" ht="11.25" customHeight="1" x14ac:dyDescent="0.25">
      <c r="A849" s="120"/>
      <c r="B849" s="120"/>
      <c r="C849" s="120"/>
      <c r="D849" s="120"/>
      <c r="E849" s="120"/>
      <c r="F849" s="120"/>
      <c r="G849" s="120"/>
      <c r="H849" s="120"/>
      <c r="I849" s="120"/>
      <c r="J849" s="128"/>
      <c r="K849" s="120"/>
      <c r="L849" s="120"/>
      <c r="M849" s="120"/>
      <c r="N849" s="120"/>
      <c r="O849" s="120"/>
      <c r="P849" s="120"/>
      <c r="Q849" s="120"/>
      <c r="R849" s="120"/>
      <c r="S849" s="120"/>
      <c r="T849" s="120"/>
      <c r="U849" s="120"/>
      <c r="V849" s="120"/>
      <c r="W849" s="120"/>
      <c r="X849" s="120"/>
      <c r="Y849" s="120"/>
      <c r="Z849" s="120"/>
    </row>
    <row r="850" spans="1:26" ht="11.25" customHeight="1" x14ac:dyDescent="0.25">
      <c r="A850" s="120"/>
      <c r="B850" s="120"/>
      <c r="C850" s="120"/>
      <c r="D850" s="120"/>
      <c r="E850" s="120"/>
      <c r="F850" s="120"/>
      <c r="G850" s="120"/>
      <c r="H850" s="120"/>
      <c r="I850" s="120"/>
      <c r="J850" s="128"/>
      <c r="K850" s="120"/>
      <c r="L850" s="120"/>
      <c r="M850" s="120"/>
      <c r="N850" s="120"/>
      <c r="O850" s="120"/>
      <c r="P850" s="120"/>
      <c r="Q850" s="120"/>
      <c r="R850" s="120"/>
      <c r="S850" s="120"/>
      <c r="T850" s="120"/>
      <c r="U850" s="120"/>
      <c r="V850" s="120"/>
      <c r="W850" s="120"/>
      <c r="X850" s="120"/>
      <c r="Y850" s="120"/>
      <c r="Z850" s="120"/>
    </row>
    <row r="851" spans="1:26" ht="11.25" customHeight="1" x14ac:dyDescent="0.25">
      <c r="A851" s="120"/>
      <c r="B851" s="120"/>
      <c r="C851" s="120"/>
      <c r="D851" s="120"/>
      <c r="E851" s="120"/>
      <c r="F851" s="120"/>
      <c r="G851" s="120"/>
      <c r="H851" s="120"/>
      <c r="I851" s="120"/>
      <c r="J851" s="128"/>
      <c r="K851" s="120"/>
      <c r="L851" s="120"/>
      <c r="M851" s="120"/>
      <c r="N851" s="120"/>
      <c r="O851" s="120"/>
      <c r="P851" s="120"/>
      <c r="Q851" s="120"/>
      <c r="R851" s="120"/>
      <c r="S851" s="120"/>
      <c r="T851" s="120"/>
      <c r="U851" s="120"/>
      <c r="V851" s="120"/>
      <c r="W851" s="120"/>
      <c r="X851" s="120"/>
      <c r="Y851" s="120"/>
      <c r="Z851" s="120"/>
    </row>
    <row r="852" spans="1:26" ht="11.25" customHeight="1" x14ac:dyDescent="0.25">
      <c r="A852" s="120"/>
      <c r="B852" s="120"/>
      <c r="C852" s="120"/>
      <c r="D852" s="120"/>
      <c r="E852" s="120"/>
      <c r="F852" s="120"/>
      <c r="G852" s="120"/>
      <c r="H852" s="120"/>
      <c r="I852" s="120"/>
      <c r="J852" s="128"/>
      <c r="K852" s="120"/>
      <c r="L852" s="120"/>
      <c r="M852" s="120"/>
      <c r="N852" s="120"/>
      <c r="O852" s="120"/>
      <c r="P852" s="120"/>
      <c r="Q852" s="120"/>
      <c r="R852" s="120"/>
      <c r="S852" s="120"/>
      <c r="T852" s="120"/>
      <c r="U852" s="120"/>
      <c r="V852" s="120"/>
      <c r="W852" s="120"/>
      <c r="X852" s="120"/>
      <c r="Y852" s="120"/>
      <c r="Z852" s="120"/>
    </row>
    <row r="853" spans="1:26" ht="11.25" customHeight="1" x14ac:dyDescent="0.25">
      <c r="A853" s="120"/>
      <c r="B853" s="120"/>
      <c r="C853" s="120"/>
      <c r="D853" s="120"/>
      <c r="E853" s="120"/>
      <c r="F853" s="120"/>
      <c r="G853" s="120"/>
      <c r="H853" s="120"/>
      <c r="I853" s="120"/>
      <c r="J853" s="128"/>
      <c r="K853" s="120"/>
      <c r="L853" s="120"/>
      <c r="M853" s="120"/>
      <c r="N853" s="120"/>
      <c r="O853" s="120"/>
      <c r="P853" s="120"/>
      <c r="Q853" s="120"/>
      <c r="R853" s="120"/>
      <c r="S853" s="120"/>
      <c r="T853" s="120"/>
      <c r="U853" s="120"/>
      <c r="V853" s="120"/>
      <c r="W853" s="120"/>
      <c r="X853" s="120"/>
      <c r="Y853" s="120"/>
      <c r="Z853" s="120"/>
    </row>
    <row r="854" spans="1:26" ht="11.25" customHeight="1" x14ac:dyDescent="0.25">
      <c r="A854" s="120"/>
      <c r="B854" s="120"/>
      <c r="C854" s="120"/>
      <c r="D854" s="120"/>
      <c r="E854" s="120"/>
      <c r="F854" s="120"/>
      <c r="G854" s="120"/>
      <c r="H854" s="120"/>
      <c r="I854" s="120"/>
      <c r="J854" s="128"/>
      <c r="K854" s="120"/>
      <c r="L854" s="120"/>
      <c r="M854" s="120"/>
      <c r="N854" s="120"/>
      <c r="O854" s="120"/>
      <c r="P854" s="120"/>
      <c r="Q854" s="120"/>
      <c r="R854" s="120"/>
      <c r="S854" s="120"/>
      <c r="T854" s="120"/>
      <c r="U854" s="120"/>
      <c r="V854" s="120"/>
      <c r="W854" s="120"/>
      <c r="X854" s="120"/>
      <c r="Y854" s="120"/>
      <c r="Z854" s="120"/>
    </row>
    <row r="855" spans="1:26" ht="11.25" customHeight="1" x14ac:dyDescent="0.25">
      <c r="A855" s="120"/>
      <c r="B855" s="120"/>
      <c r="C855" s="120"/>
      <c r="D855" s="120"/>
      <c r="E855" s="120"/>
      <c r="F855" s="120"/>
      <c r="G855" s="120"/>
      <c r="H855" s="120"/>
      <c r="I855" s="120"/>
      <c r="J855" s="128"/>
      <c r="K855" s="120"/>
      <c r="L855" s="120"/>
      <c r="M855" s="120"/>
      <c r="N855" s="120"/>
      <c r="O855" s="120"/>
      <c r="P855" s="120"/>
      <c r="Q855" s="120"/>
      <c r="R855" s="120"/>
      <c r="S855" s="120"/>
      <c r="T855" s="120"/>
      <c r="U855" s="120"/>
      <c r="V855" s="120"/>
      <c r="W855" s="120"/>
      <c r="X855" s="120"/>
      <c r="Y855" s="120"/>
      <c r="Z855" s="120"/>
    </row>
    <row r="856" spans="1:26" ht="11.25" customHeight="1" x14ac:dyDescent="0.25">
      <c r="A856" s="120"/>
      <c r="B856" s="120"/>
      <c r="C856" s="120"/>
      <c r="D856" s="120"/>
      <c r="E856" s="120"/>
      <c r="F856" s="120"/>
      <c r="G856" s="120"/>
      <c r="H856" s="120"/>
      <c r="I856" s="120"/>
      <c r="J856" s="128"/>
      <c r="K856" s="120"/>
      <c r="L856" s="120"/>
      <c r="M856" s="120"/>
      <c r="N856" s="120"/>
      <c r="O856" s="120"/>
      <c r="P856" s="120"/>
      <c r="Q856" s="120"/>
      <c r="R856" s="120"/>
      <c r="S856" s="120"/>
      <c r="T856" s="120"/>
      <c r="U856" s="120"/>
      <c r="V856" s="120"/>
      <c r="W856" s="120"/>
      <c r="X856" s="120"/>
      <c r="Y856" s="120"/>
      <c r="Z856" s="120"/>
    </row>
    <row r="857" spans="1:26" ht="11.25" customHeight="1" x14ac:dyDescent="0.25">
      <c r="A857" s="120"/>
      <c r="B857" s="120"/>
      <c r="C857" s="120"/>
      <c r="D857" s="120"/>
      <c r="E857" s="120"/>
      <c r="F857" s="120"/>
      <c r="G857" s="120"/>
      <c r="H857" s="120"/>
      <c r="I857" s="120"/>
      <c r="J857" s="128"/>
      <c r="K857" s="120"/>
      <c r="L857" s="120"/>
      <c r="M857" s="120"/>
      <c r="N857" s="120"/>
      <c r="O857" s="120"/>
      <c r="P857" s="120"/>
      <c r="Q857" s="120"/>
      <c r="R857" s="120"/>
      <c r="S857" s="120"/>
      <c r="T857" s="120"/>
      <c r="U857" s="120"/>
      <c r="V857" s="120"/>
      <c r="W857" s="120"/>
      <c r="X857" s="120"/>
      <c r="Y857" s="120"/>
      <c r="Z857" s="120"/>
    </row>
    <row r="858" spans="1:26" ht="11.25" customHeight="1" x14ac:dyDescent="0.25">
      <c r="A858" s="120"/>
      <c r="B858" s="120"/>
      <c r="C858" s="120"/>
      <c r="D858" s="120"/>
      <c r="E858" s="120"/>
      <c r="F858" s="120"/>
      <c r="G858" s="120"/>
      <c r="H858" s="120"/>
      <c r="I858" s="120"/>
      <c r="J858" s="128"/>
      <c r="K858" s="120"/>
      <c r="L858" s="120"/>
      <c r="M858" s="120"/>
      <c r="N858" s="120"/>
      <c r="O858" s="120"/>
      <c r="P858" s="120"/>
      <c r="Q858" s="120"/>
      <c r="R858" s="120"/>
      <c r="S858" s="120"/>
      <c r="T858" s="120"/>
      <c r="U858" s="120"/>
      <c r="V858" s="120"/>
      <c r="W858" s="120"/>
      <c r="X858" s="120"/>
      <c r="Y858" s="120"/>
      <c r="Z858" s="120"/>
    </row>
    <row r="859" spans="1:26" ht="11.25" customHeight="1" x14ac:dyDescent="0.25">
      <c r="A859" s="120"/>
      <c r="B859" s="120"/>
      <c r="C859" s="120"/>
      <c r="D859" s="120"/>
      <c r="E859" s="120"/>
      <c r="F859" s="120"/>
      <c r="G859" s="120"/>
      <c r="H859" s="120"/>
      <c r="I859" s="120"/>
      <c r="J859" s="128"/>
      <c r="K859" s="120"/>
      <c r="L859" s="120"/>
      <c r="M859" s="120"/>
      <c r="N859" s="120"/>
      <c r="O859" s="120"/>
      <c r="P859" s="120"/>
      <c r="Q859" s="120"/>
      <c r="R859" s="120"/>
      <c r="S859" s="120"/>
      <c r="T859" s="120"/>
      <c r="U859" s="120"/>
      <c r="V859" s="120"/>
      <c r="W859" s="120"/>
      <c r="X859" s="120"/>
      <c r="Y859" s="120"/>
      <c r="Z859" s="120"/>
    </row>
    <row r="860" spans="1:26" ht="11.25" customHeight="1" x14ac:dyDescent="0.25">
      <c r="A860" s="120"/>
      <c r="B860" s="120"/>
      <c r="C860" s="120"/>
      <c r="D860" s="120"/>
      <c r="E860" s="120"/>
      <c r="F860" s="120"/>
      <c r="G860" s="120"/>
      <c r="H860" s="120"/>
      <c r="I860" s="120"/>
      <c r="J860" s="128"/>
      <c r="K860" s="120"/>
      <c r="L860" s="120"/>
      <c r="M860" s="120"/>
      <c r="N860" s="120"/>
      <c r="O860" s="120"/>
      <c r="P860" s="120"/>
      <c r="Q860" s="120"/>
      <c r="R860" s="120"/>
      <c r="S860" s="120"/>
      <c r="T860" s="120"/>
      <c r="U860" s="120"/>
      <c r="V860" s="120"/>
      <c r="W860" s="120"/>
      <c r="X860" s="120"/>
      <c r="Y860" s="120"/>
      <c r="Z860" s="120"/>
    </row>
    <row r="861" spans="1:26" ht="11.25" customHeight="1" x14ac:dyDescent="0.25">
      <c r="A861" s="120"/>
      <c r="B861" s="120"/>
      <c r="C861" s="120"/>
      <c r="D861" s="120"/>
      <c r="E861" s="120"/>
      <c r="F861" s="120"/>
      <c r="G861" s="120"/>
      <c r="H861" s="120"/>
      <c r="I861" s="120"/>
      <c r="J861" s="128"/>
      <c r="K861" s="120"/>
      <c r="L861" s="120"/>
      <c r="M861" s="120"/>
      <c r="N861" s="120"/>
      <c r="O861" s="120"/>
      <c r="P861" s="120"/>
      <c r="Q861" s="120"/>
      <c r="R861" s="120"/>
      <c r="S861" s="120"/>
      <c r="T861" s="120"/>
      <c r="U861" s="120"/>
      <c r="V861" s="120"/>
      <c r="W861" s="120"/>
      <c r="X861" s="120"/>
      <c r="Y861" s="120"/>
      <c r="Z861" s="120"/>
    </row>
    <row r="862" spans="1:26" ht="11.25" customHeight="1" x14ac:dyDescent="0.25">
      <c r="A862" s="120"/>
      <c r="B862" s="120"/>
      <c r="C862" s="120"/>
      <c r="D862" s="120"/>
      <c r="E862" s="120"/>
      <c r="F862" s="120"/>
      <c r="G862" s="120"/>
      <c r="H862" s="120"/>
      <c r="I862" s="120"/>
      <c r="J862" s="128"/>
      <c r="K862" s="120"/>
      <c r="L862" s="120"/>
      <c r="M862" s="120"/>
      <c r="N862" s="120"/>
      <c r="O862" s="120"/>
      <c r="P862" s="120"/>
      <c r="Q862" s="120"/>
      <c r="R862" s="120"/>
      <c r="S862" s="120"/>
      <c r="T862" s="120"/>
      <c r="U862" s="120"/>
      <c r="V862" s="120"/>
      <c r="W862" s="120"/>
      <c r="X862" s="120"/>
      <c r="Y862" s="120"/>
      <c r="Z862" s="120"/>
    </row>
    <row r="863" spans="1:26" ht="11.25" customHeight="1" x14ac:dyDescent="0.25">
      <c r="A863" s="120"/>
      <c r="B863" s="120"/>
      <c r="C863" s="120"/>
      <c r="D863" s="120"/>
      <c r="E863" s="120"/>
      <c r="F863" s="120"/>
      <c r="G863" s="120"/>
      <c r="H863" s="120"/>
      <c r="I863" s="120"/>
      <c r="J863" s="128"/>
      <c r="K863" s="120"/>
      <c r="L863" s="120"/>
      <c r="M863" s="120"/>
      <c r="N863" s="120"/>
      <c r="O863" s="120"/>
      <c r="P863" s="120"/>
      <c r="Q863" s="120"/>
      <c r="R863" s="120"/>
      <c r="S863" s="120"/>
      <c r="T863" s="120"/>
      <c r="U863" s="120"/>
      <c r="V863" s="120"/>
      <c r="W863" s="120"/>
      <c r="X863" s="120"/>
      <c r="Y863" s="120"/>
      <c r="Z863" s="120"/>
    </row>
    <row r="864" spans="1:26" ht="11.25" customHeight="1" x14ac:dyDescent="0.25">
      <c r="A864" s="120"/>
      <c r="B864" s="120"/>
      <c r="C864" s="120"/>
      <c r="D864" s="120"/>
      <c r="E864" s="120"/>
      <c r="F864" s="120"/>
      <c r="G864" s="120"/>
      <c r="H864" s="120"/>
      <c r="I864" s="120"/>
      <c r="J864" s="128"/>
      <c r="K864" s="120"/>
      <c r="L864" s="120"/>
      <c r="M864" s="120"/>
      <c r="N864" s="120"/>
      <c r="O864" s="120"/>
      <c r="P864" s="120"/>
      <c r="Q864" s="120"/>
      <c r="R864" s="120"/>
      <c r="S864" s="120"/>
      <c r="T864" s="120"/>
      <c r="U864" s="120"/>
      <c r="V864" s="120"/>
      <c r="W864" s="120"/>
      <c r="X864" s="120"/>
      <c r="Y864" s="120"/>
      <c r="Z864" s="120"/>
    </row>
    <row r="865" spans="1:26" ht="11.25" customHeight="1" x14ac:dyDescent="0.25">
      <c r="A865" s="120"/>
      <c r="B865" s="120"/>
      <c r="C865" s="120"/>
      <c r="D865" s="120"/>
      <c r="E865" s="120"/>
      <c r="F865" s="120"/>
      <c r="G865" s="120"/>
      <c r="H865" s="120"/>
      <c r="I865" s="120"/>
      <c r="J865" s="128"/>
      <c r="K865" s="120"/>
      <c r="L865" s="120"/>
      <c r="M865" s="120"/>
      <c r="N865" s="120"/>
      <c r="O865" s="120"/>
      <c r="P865" s="120"/>
      <c r="Q865" s="120"/>
      <c r="R865" s="120"/>
      <c r="S865" s="120"/>
      <c r="T865" s="120"/>
      <c r="U865" s="120"/>
      <c r="V865" s="120"/>
      <c r="W865" s="120"/>
      <c r="X865" s="120"/>
      <c r="Y865" s="120"/>
      <c r="Z865" s="120"/>
    </row>
    <row r="866" spans="1:26" ht="11.25" customHeight="1" x14ac:dyDescent="0.25">
      <c r="A866" s="120"/>
      <c r="B866" s="120"/>
      <c r="C866" s="120"/>
      <c r="D866" s="120"/>
      <c r="E866" s="120"/>
      <c r="F866" s="120"/>
      <c r="G866" s="120"/>
      <c r="H866" s="120"/>
      <c r="I866" s="120"/>
      <c r="J866" s="128"/>
      <c r="K866" s="120"/>
      <c r="L866" s="120"/>
      <c r="M866" s="120"/>
      <c r="N866" s="120"/>
      <c r="O866" s="120"/>
      <c r="P866" s="120"/>
      <c r="Q866" s="120"/>
      <c r="R866" s="120"/>
      <c r="S866" s="120"/>
      <c r="T866" s="120"/>
      <c r="U866" s="120"/>
      <c r="V866" s="120"/>
      <c r="W866" s="120"/>
      <c r="X866" s="120"/>
      <c r="Y866" s="120"/>
      <c r="Z866" s="120"/>
    </row>
    <row r="867" spans="1:26" ht="11.25" customHeight="1" x14ac:dyDescent="0.25">
      <c r="A867" s="120"/>
      <c r="B867" s="120"/>
      <c r="C867" s="120"/>
      <c r="D867" s="120"/>
      <c r="E867" s="120"/>
      <c r="F867" s="120"/>
      <c r="G867" s="120"/>
      <c r="H867" s="120"/>
      <c r="I867" s="120"/>
      <c r="J867" s="128"/>
      <c r="K867" s="120"/>
      <c r="L867" s="120"/>
      <c r="M867" s="120"/>
      <c r="N867" s="120"/>
      <c r="O867" s="120"/>
      <c r="P867" s="120"/>
      <c r="Q867" s="120"/>
      <c r="R867" s="120"/>
      <c r="S867" s="120"/>
      <c r="T867" s="120"/>
      <c r="U867" s="120"/>
      <c r="V867" s="120"/>
      <c r="W867" s="120"/>
      <c r="X867" s="120"/>
      <c r="Y867" s="120"/>
      <c r="Z867" s="120"/>
    </row>
    <row r="868" spans="1:26" ht="11.25" customHeight="1" x14ac:dyDescent="0.25">
      <c r="A868" s="120"/>
      <c r="B868" s="120"/>
      <c r="C868" s="120"/>
      <c r="D868" s="120"/>
      <c r="E868" s="120"/>
      <c r="F868" s="120"/>
      <c r="G868" s="120"/>
      <c r="H868" s="120"/>
      <c r="I868" s="120"/>
      <c r="J868" s="128"/>
      <c r="K868" s="120"/>
      <c r="L868" s="120"/>
      <c r="M868" s="120"/>
      <c r="N868" s="120"/>
      <c r="O868" s="120"/>
      <c r="P868" s="120"/>
      <c r="Q868" s="120"/>
      <c r="R868" s="120"/>
      <c r="S868" s="120"/>
      <c r="T868" s="120"/>
      <c r="U868" s="120"/>
      <c r="V868" s="120"/>
      <c r="W868" s="120"/>
      <c r="X868" s="120"/>
      <c r="Y868" s="120"/>
      <c r="Z868" s="120"/>
    </row>
    <row r="869" spans="1:26" ht="11.25" customHeight="1" x14ac:dyDescent="0.25">
      <c r="A869" s="120"/>
      <c r="B869" s="120"/>
      <c r="C869" s="120"/>
      <c r="D869" s="120"/>
      <c r="E869" s="120"/>
      <c r="F869" s="120"/>
      <c r="G869" s="120"/>
      <c r="H869" s="120"/>
      <c r="I869" s="120"/>
      <c r="J869" s="128"/>
      <c r="K869" s="120"/>
      <c r="L869" s="120"/>
      <c r="M869" s="120"/>
      <c r="N869" s="120"/>
      <c r="O869" s="120"/>
      <c r="P869" s="120"/>
      <c r="Q869" s="120"/>
      <c r="R869" s="120"/>
      <c r="S869" s="120"/>
      <c r="T869" s="120"/>
      <c r="U869" s="120"/>
      <c r="V869" s="120"/>
      <c r="W869" s="120"/>
      <c r="X869" s="120"/>
      <c r="Y869" s="120"/>
      <c r="Z869" s="120"/>
    </row>
    <row r="870" spans="1:26" ht="11.25" customHeight="1" x14ac:dyDescent="0.25">
      <c r="A870" s="120"/>
      <c r="B870" s="120"/>
      <c r="C870" s="120"/>
      <c r="D870" s="120"/>
      <c r="E870" s="120"/>
      <c r="F870" s="120"/>
      <c r="G870" s="120"/>
      <c r="H870" s="120"/>
      <c r="I870" s="120"/>
      <c r="J870" s="128"/>
      <c r="K870" s="120"/>
      <c r="L870" s="120"/>
      <c r="M870" s="120"/>
      <c r="N870" s="120"/>
      <c r="O870" s="120"/>
      <c r="P870" s="120"/>
      <c r="Q870" s="120"/>
      <c r="R870" s="120"/>
      <c r="S870" s="120"/>
      <c r="T870" s="120"/>
      <c r="U870" s="120"/>
      <c r="V870" s="120"/>
      <c r="W870" s="120"/>
      <c r="X870" s="120"/>
      <c r="Y870" s="120"/>
      <c r="Z870" s="120"/>
    </row>
    <row r="871" spans="1:26" ht="11.25" customHeight="1" x14ac:dyDescent="0.25">
      <c r="A871" s="120"/>
      <c r="B871" s="120"/>
      <c r="C871" s="120"/>
      <c r="D871" s="120"/>
      <c r="E871" s="120"/>
      <c r="F871" s="120"/>
      <c r="G871" s="120"/>
      <c r="H871" s="120"/>
      <c r="I871" s="120"/>
      <c r="J871" s="128"/>
      <c r="K871" s="120"/>
      <c r="L871" s="120"/>
      <c r="M871" s="120"/>
      <c r="N871" s="120"/>
      <c r="O871" s="120"/>
      <c r="P871" s="120"/>
      <c r="Q871" s="120"/>
      <c r="R871" s="120"/>
      <c r="S871" s="120"/>
      <c r="T871" s="120"/>
      <c r="U871" s="120"/>
      <c r="V871" s="120"/>
      <c r="W871" s="120"/>
      <c r="X871" s="120"/>
      <c r="Y871" s="120"/>
      <c r="Z871" s="120"/>
    </row>
    <row r="872" spans="1:26" ht="11.25" customHeight="1" x14ac:dyDescent="0.25">
      <c r="A872" s="120"/>
      <c r="B872" s="120"/>
      <c r="C872" s="120"/>
      <c r="D872" s="120"/>
      <c r="E872" s="120"/>
      <c r="F872" s="120"/>
      <c r="G872" s="120"/>
      <c r="H872" s="120"/>
      <c r="I872" s="120"/>
      <c r="J872" s="128"/>
      <c r="K872" s="120"/>
      <c r="L872" s="120"/>
      <c r="M872" s="120"/>
      <c r="N872" s="120"/>
      <c r="O872" s="120"/>
      <c r="P872" s="120"/>
      <c r="Q872" s="120"/>
      <c r="R872" s="120"/>
      <c r="S872" s="120"/>
      <c r="T872" s="120"/>
      <c r="U872" s="120"/>
      <c r="V872" s="120"/>
      <c r="W872" s="120"/>
      <c r="X872" s="120"/>
      <c r="Y872" s="120"/>
      <c r="Z872" s="120"/>
    </row>
    <row r="873" spans="1:26" ht="11.25" customHeight="1" x14ac:dyDescent="0.25">
      <c r="A873" s="120"/>
      <c r="B873" s="120"/>
      <c r="C873" s="120"/>
      <c r="D873" s="120"/>
      <c r="E873" s="120"/>
      <c r="F873" s="120"/>
      <c r="G873" s="120"/>
      <c r="H873" s="120"/>
      <c r="I873" s="120"/>
      <c r="J873" s="128"/>
      <c r="K873" s="120"/>
      <c r="L873" s="120"/>
      <c r="M873" s="120"/>
      <c r="N873" s="120"/>
      <c r="O873" s="120"/>
      <c r="P873" s="120"/>
      <c r="Q873" s="120"/>
      <c r="R873" s="120"/>
      <c r="S873" s="120"/>
      <c r="T873" s="120"/>
      <c r="U873" s="120"/>
      <c r="V873" s="120"/>
      <c r="W873" s="120"/>
      <c r="X873" s="120"/>
      <c r="Y873" s="120"/>
      <c r="Z873" s="120"/>
    </row>
    <row r="874" spans="1:26" ht="11.25" customHeight="1" x14ac:dyDescent="0.25">
      <c r="A874" s="120"/>
      <c r="B874" s="120"/>
      <c r="C874" s="120"/>
      <c r="D874" s="120"/>
      <c r="E874" s="120"/>
      <c r="F874" s="120"/>
      <c r="G874" s="120"/>
      <c r="H874" s="120"/>
      <c r="I874" s="120"/>
      <c r="J874" s="128"/>
      <c r="K874" s="120"/>
      <c r="L874" s="120"/>
      <c r="M874" s="120"/>
      <c r="N874" s="120"/>
      <c r="O874" s="120"/>
      <c r="P874" s="120"/>
      <c r="Q874" s="120"/>
      <c r="R874" s="120"/>
      <c r="S874" s="120"/>
      <c r="T874" s="120"/>
      <c r="U874" s="120"/>
      <c r="V874" s="120"/>
      <c r="W874" s="120"/>
      <c r="X874" s="120"/>
      <c r="Y874" s="120"/>
      <c r="Z874" s="120"/>
    </row>
    <row r="875" spans="1:26" ht="11.25" customHeight="1" x14ac:dyDescent="0.25">
      <c r="A875" s="120"/>
      <c r="B875" s="120"/>
      <c r="C875" s="120"/>
      <c r="D875" s="120"/>
      <c r="E875" s="120"/>
      <c r="F875" s="120"/>
      <c r="G875" s="120"/>
      <c r="H875" s="120"/>
      <c r="I875" s="120"/>
      <c r="J875" s="128"/>
      <c r="K875" s="120"/>
      <c r="L875" s="120"/>
      <c r="M875" s="120"/>
      <c r="N875" s="120"/>
      <c r="O875" s="120"/>
      <c r="P875" s="120"/>
      <c r="Q875" s="120"/>
      <c r="R875" s="120"/>
      <c r="S875" s="120"/>
      <c r="T875" s="120"/>
      <c r="U875" s="120"/>
      <c r="V875" s="120"/>
      <c r="W875" s="120"/>
      <c r="X875" s="120"/>
      <c r="Y875" s="120"/>
      <c r="Z875" s="120"/>
    </row>
    <row r="876" spans="1:26" ht="11.25" customHeight="1" x14ac:dyDescent="0.25">
      <c r="A876" s="120"/>
      <c r="B876" s="120"/>
      <c r="C876" s="120"/>
      <c r="D876" s="120"/>
      <c r="E876" s="120"/>
      <c r="F876" s="120"/>
      <c r="G876" s="120"/>
      <c r="H876" s="120"/>
      <c r="I876" s="120"/>
      <c r="J876" s="128"/>
      <c r="K876" s="120"/>
      <c r="L876" s="120"/>
      <c r="M876" s="120"/>
      <c r="N876" s="120"/>
      <c r="O876" s="120"/>
      <c r="P876" s="120"/>
      <c r="Q876" s="120"/>
      <c r="R876" s="120"/>
      <c r="S876" s="120"/>
      <c r="T876" s="120"/>
      <c r="U876" s="120"/>
      <c r="V876" s="120"/>
      <c r="W876" s="120"/>
      <c r="X876" s="120"/>
      <c r="Y876" s="120"/>
      <c r="Z876" s="120"/>
    </row>
    <row r="877" spans="1:26" ht="11.25" customHeight="1" x14ac:dyDescent="0.25">
      <c r="A877" s="120"/>
      <c r="B877" s="120"/>
      <c r="C877" s="120"/>
      <c r="D877" s="120"/>
      <c r="E877" s="120"/>
      <c r="F877" s="120"/>
      <c r="G877" s="120"/>
      <c r="H877" s="120"/>
      <c r="I877" s="120"/>
      <c r="J877" s="128"/>
      <c r="K877" s="120"/>
      <c r="L877" s="120"/>
      <c r="M877" s="120"/>
      <c r="N877" s="120"/>
      <c r="O877" s="120"/>
      <c r="P877" s="120"/>
      <c r="Q877" s="120"/>
      <c r="R877" s="120"/>
      <c r="S877" s="120"/>
      <c r="T877" s="120"/>
      <c r="U877" s="120"/>
      <c r="V877" s="120"/>
      <c r="W877" s="120"/>
      <c r="X877" s="120"/>
      <c r="Y877" s="120"/>
      <c r="Z877" s="120"/>
    </row>
    <row r="878" spans="1:26" ht="11.25" customHeight="1" x14ac:dyDescent="0.25">
      <c r="A878" s="120"/>
      <c r="B878" s="120"/>
      <c r="C878" s="120"/>
      <c r="D878" s="120"/>
      <c r="E878" s="120"/>
      <c r="F878" s="120"/>
      <c r="G878" s="120"/>
      <c r="H878" s="120"/>
      <c r="I878" s="120"/>
      <c r="J878" s="128"/>
      <c r="K878" s="120"/>
      <c r="L878" s="120"/>
      <c r="M878" s="120"/>
      <c r="N878" s="120"/>
      <c r="O878" s="120"/>
      <c r="P878" s="120"/>
      <c r="Q878" s="120"/>
      <c r="R878" s="120"/>
      <c r="S878" s="120"/>
      <c r="T878" s="120"/>
      <c r="U878" s="120"/>
      <c r="V878" s="120"/>
      <c r="W878" s="120"/>
      <c r="X878" s="120"/>
      <c r="Y878" s="120"/>
      <c r="Z878" s="120"/>
    </row>
    <row r="879" spans="1:26" ht="11.25" customHeight="1" x14ac:dyDescent="0.25">
      <c r="A879" s="120"/>
      <c r="B879" s="120"/>
      <c r="C879" s="120"/>
      <c r="D879" s="120"/>
      <c r="E879" s="120"/>
      <c r="F879" s="120"/>
      <c r="G879" s="120"/>
      <c r="H879" s="120"/>
      <c r="I879" s="120"/>
      <c r="J879" s="128"/>
      <c r="K879" s="120"/>
      <c r="L879" s="120"/>
      <c r="M879" s="120"/>
      <c r="N879" s="120"/>
      <c r="O879" s="120"/>
      <c r="P879" s="120"/>
      <c r="Q879" s="120"/>
      <c r="R879" s="120"/>
      <c r="S879" s="120"/>
      <c r="T879" s="120"/>
      <c r="U879" s="120"/>
      <c r="V879" s="120"/>
      <c r="W879" s="120"/>
      <c r="X879" s="120"/>
      <c r="Y879" s="120"/>
      <c r="Z879" s="120"/>
    </row>
    <row r="880" spans="1:26" ht="11.25" customHeight="1" x14ac:dyDescent="0.25">
      <c r="A880" s="120"/>
      <c r="B880" s="120"/>
      <c r="C880" s="120"/>
      <c r="D880" s="120"/>
      <c r="E880" s="120"/>
      <c r="F880" s="120"/>
      <c r="G880" s="120"/>
      <c r="H880" s="120"/>
      <c r="I880" s="120"/>
      <c r="J880" s="128"/>
      <c r="K880" s="120"/>
      <c r="L880" s="120"/>
      <c r="M880" s="120"/>
      <c r="N880" s="120"/>
      <c r="O880" s="120"/>
      <c r="P880" s="120"/>
      <c r="Q880" s="120"/>
      <c r="R880" s="120"/>
      <c r="S880" s="120"/>
      <c r="T880" s="120"/>
      <c r="U880" s="120"/>
      <c r="V880" s="120"/>
      <c r="W880" s="120"/>
      <c r="X880" s="120"/>
      <c r="Y880" s="120"/>
      <c r="Z880" s="120"/>
    </row>
    <row r="881" spans="1:26" ht="11.25" customHeight="1" x14ac:dyDescent="0.25">
      <c r="A881" s="120"/>
      <c r="B881" s="120"/>
      <c r="C881" s="120"/>
      <c r="D881" s="120"/>
      <c r="E881" s="120"/>
      <c r="F881" s="120"/>
      <c r="G881" s="120"/>
      <c r="H881" s="120"/>
      <c r="I881" s="120"/>
      <c r="J881" s="128"/>
      <c r="K881" s="120"/>
      <c r="L881" s="120"/>
      <c r="M881" s="120"/>
      <c r="N881" s="120"/>
      <c r="O881" s="120"/>
      <c r="P881" s="120"/>
      <c r="Q881" s="120"/>
      <c r="R881" s="120"/>
      <c r="S881" s="120"/>
      <c r="T881" s="120"/>
      <c r="U881" s="120"/>
      <c r="V881" s="120"/>
      <c r="W881" s="120"/>
      <c r="X881" s="120"/>
      <c r="Y881" s="120"/>
      <c r="Z881" s="120"/>
    </row>
    <row r="882" spans="1:26" ht="11.25" customHeight="1" x14ac:dyDescent="0.25">
      <c r="A882" s="120"/>
      <c r="B882" s="120"/>
      <c r="C882" s="120"/>
      <c r="D882" s="120"/>
      <c r="E882" s="120"/>
      <c r="F882" s="120"/>
      <c r="G882" s="120"/>
      <c r="H882" s="120"/>
      <c r="I882" s="120"/>
      <c r="J882" s="128"/>
      <c r="K882" s="120"/>
      <c r="L882" s="120"/>
      <c r="M882" s="120"/>
      <c r="N882" s="120"/>
      <c r="O882" s="120"/>
      <c r="P882" s="120"/>
      <c r="Q882" s="120"/>
      <c r="R882" s="120"/>
      <c r="S882" s="120"/>
      <c r="T882" s="120"/>
      <c r="U882" s="120"/>
      <c r="V882" s="120"/>
      <c r="W882" s="120"/>
      <c r="X882" s="120"/>
      <c r="Y882" s="120"/>
      <c r="Z882" s="120"/>
    </row>
    <row r="883" spans="1:26" ht="11.25" customHeight="1" x14ac:dyDescent="0.25">
      <c r="A883" s="120"/>
      <c r="B883" s="120"/>
      <c r="C883" s="120"/>
      <c r="D883" s="120"/>
      <c r="E883" s="120"/>
      <c r="F883" s="120"/>
      <c r="G883" s="120"/>
      <c r="H883" s="120"/>
      <c r="I883" s="120"/>
      <c r="J883" s="128"/>
      <c r="K883" s="120"/>
      <c r="L883" s="120"/>
      <c r="M883" s="120"/>
      <c r="N883" s="120"/>
      <c r="O883" s="120"/>
      <c r="P883" s="120"/>
      <c r="Q883" s="120"/>
      <c r="R883" s="120"/>
      <c r="S883" s="120"/>
      <c r="T883" s="120"/>
      <c r="U883" s="120"/>
      <c r="V883" s="120"/>
      <c r="W883" s="120"/>
      <c r="X883" s="120"/>
      <c r="Y883" s="120"/>
      <c r="Z883" s="120"/>
    </row>
    <row r="884" spans="1:26" ht="11.25" customHeight="1" x14ac:dyDescent="0.25">
      <c r="A884" s="120"/>
      <c r="B884" s="120"/>
      <c r="C884" s="120"/>
      <c r="D884" s="120"/>
      <c r="E884" s="120"/>
      <c r="F884" s="120"/>
      <c r="G884" s="120"/>
      <c r="H884" s="120"/>
      <c r="I884" s="120"/>
      <c r="J884" s="128"/>
      <c r="K884" s="120"/>
      <c r="L884" s="120"/>
      <c r="M884" s="120"/>
      <c r="N884" s="120"/>
      <c r="O884" s="120"/>
      <c r="P884" s="120"/>
      <c r="Q884" s="120"/>
      <c r="R884" s="120"/>
      <c r="S884" s="120"/>
      <c r="T884" s="120"/>
      <c r="U884" s="120"/>
      <c r="V884" s="120"/>
      <c r="W884" s="120"/>
      <c r="X884" s="120"/>
      <c r="Y884" s="120"/>
      <c r="Z884" s="120"/>
    </row>
    <row r="885" spans="1:26" ht="11.25" customHeight="1" x14ac:dyDescent="0.25">
      <c r="A885" s="120"/>
      <c r="B885" s="120"/>
      <c r="C885" s="120"/>
      <c r="D885" s="120"/>
      <c r="E885" s="120"/>
      <c r="F885" s="120"/>
      <c r="G885" s="120"/>
      <c r="H885" s="120"/>
      <c r="I885" s="120"/>
      <c r="J885" s="128"/>
      <c r="K885" s="120"/>
      <c r="L885" s="120"/>
      <c r="M885" s="120"/>
      <c r="N885" s="120"/>
      <c r="O885" s="120"/>
      <c r="P885" s="120"/>
      <c r="Q885" s="120"/>
      <c r="R885" s="120"/>
      <c r="S885" s="120"/>
      <c r="T885" s="120"/>
      <c r="U885" s="120"/>
      <c r="V885" s="120"/>
      <c r="W885" s="120"/>
      <c r="X885" s="120"/>
      <c r="Y885" s="120"/>
      <c r="Z885" s="120"/>
    </row>
    <row r="886" spans="1:26" ht="11.25" customHeight="1" x14ac:dyDescent="0.25">
      <c r="A886" s="120"/>
      <c r="B886" s="120"/>
      <c r="C886" s="120"/>
      <c r="D886" s="120"/>
      <c r="E886" s="120"/>
      <c r="F886" s="120"/>
      <c r="G886" s="120"/>
      <c r="H886" s="120"/>
      <c r="I886" s="120"/>
      <c r="J886" s="128"/>
      <c r="K886" s="120"/>
      <c r="L886" s="120"/>
      <c r="M886" s="120"/>
      <c r="N886" s="120"/>
      <c r="O886" s="120"/>
      <c r="P886" s="120"/>
      <c r="Q886" s="120"/>
      <c r="R886" s="120"/>
      <c r="S886" s="120"/>
      <c r="T886" s="120"/>
      <c r="U886" s="120"/>
      <c r="V886" s="120"/>
      <c r="W886" s="120"/>
      <c r="X886" s="120"/>
      <c r="Y886" s="120"/>
      <c r="Z886" s="120"/>
    </row>
    <row r="887" spans="1:26" ht="11.25" customHeight="1" x14ac:dyDescent="0.25">
      <c r="A887" s="120"/>
      <c r="B887" s="120"/>
      <c r="C887" s="120"/>
      <c r="D887" s="120"/>
      <c r="E887" s="120"/>
      <c r="F887" s="120"/>
      <c r="G887" s="120"/>
      <c r="H887" s="120"/>
      <c r="I887" s="120"/>
      <c r="J887" s="128"/>
      <c r="K887" s="120"/>
      <c r="L887" s="120"/>
      <c r="M887" s="120"/>
      <c r="N887" s="120"/>
      <c r="O887" s="120"/>
      <c r="P887" s="120"/>
      <c r="Q887" s="120"/>
      <c r="R887" s="120"/>
      <c r="S887" s="120"/>
      <c r="T887" s="120"/>
      <c r="U887" s="120"/>
      <c r="V887" s="120"/>
      <c r="W887" s="120"/>
      <c r="X887" s="120"/>
      <c r="Y887" s="120"/>
      <c r="Z887" s="120"/>
    </row>
    <row r="888" spans="1:26" ht="11.25" customHeight="1" x14ac:dyDescent="0.25">
      <c r="A888" s="120"/>
      <c r="B888" s="120"/>
      <c r="C888" s="120"/>
      <c r="D888" s="120"/>
      <c r="E888" s="120"/>
      <c r="F888" s="120"/>
      <c r="G888" s="120"/>
      <c r="H888" s="120"/>
      <c r="I888" s="120"/>
      <c r="J888" s="128"/>
      <c r="K888" s="120"/>
      <c r="L888" s="120"/>
      <c r="M888" s="120"/>
      <c r="N888" s="120"/>
      <c r="O888" s="120"/>
      <c r="P888" s="120"/>
      <c r="Q888" s="120"/>
      <c r="R888" s="120"/>
      <c r="S888" s="120"/>
      <c r="T888" s="120"/>
      <c r="U888" s="120"/>
      <c r="V888" s="120"/>
      <c r="W888" s="120"/>
      <c r="X888" s="120"/>
      <c r="Y888" s="120"/>
      <c r="Z888" s="120"/>
    </row>
    <row r="889" spans="1:26" ht="11.25" customHeight="1" x14ac:dyDescent="0.25">
      <c r="A889" s="120"/>
      <c r="B889" s="120"/>
      <c r="C889" s="120"/>
      <c r="D889" s="120"/>
      <c r="E889" s="120"/>
      <c r="F889" s="120"/>
      <c r="G889" s="120"/>
      <c r="H889" s="120"/>
      <c r="I889" s="120"/>
      <c r="J889" s="128"/>
      <c r="K889" s="120"/>
      <c r="L889" s="120"/>
      <c r="M889" s="120"/>
      <c r="N889" s="120"/>
      <c r="O889" s="120"/>
      <c r="P889" s="120"/>
      <c r="Q889" s="120"/>
      <c r="R889" s="120"/>
      <c r="S889" s="120"/>
      <c r="T889" s="120"/>
      <c r="U889" s="120"/>
      <c r="V889" s="120"/>
      <c r="W889" s="120"/>
      <c r="X889" s="120"/>
      <c r="Y889" s="120"/>
      <c r="Z889" s="120"/>
    </row>
    <row r="890" spans="1:26" ht="11.25" customHeight="1" x14ac:dyDescent="0.25">
      <c r="A890" s="120"/>
      <c r="B890" s="120"/>
      <c r="C890" s="120"/>
      <c r="D890" s="120"/>
      <c r="E890" s="120"/>
      <c r="F890" s="120"/>
      <c r="G890" s="120"/>
      <c r="H890" s="120"/>
      <c r="I890" s="120"/>
      <c r="J890" s="128"/>
      <c r="K890" s="120"/>
      <c r="L890" s="120"/>
      <c r="M890" s="120"/>
      <c r="N890" s="120"/>
      <c r="O890" s="120"/>
      <c r="P890" s="120"/>
      <c r="Q890" s="120"/>
      <c r="R890" s="120"/>
      <c r="S890" s="120"/>
      <c r="T890" s="120"/>
      <c r="U890" s="120"/>
      <c r="V890" s="120"/>
      <c r="W890" s="120"/>
      <c r="X890" s="120"/>
      <c r="Y890" s="120"/>
      <c r="Z890" s="120"/>
    </row>
    <row r="891" spans="1:26" ht="11.25" customHeight="1" x14ac:dyDescent="0.25">
      <c r="A891" s="120"/>
      <c r="B891" s="120"/>
      <c r="C891" s="120"/>
      <c r="D891" s="120"/>
      <c r="E891" s="120"/>
      <c r="F891" s="120"/>
      <c r="G891" s="120"/>
      <c r="H891" s="120"/>
      <c r="I891" s="120"/>
      <c r="J891" s="128"/>
      <c r="K891" s="120"/>
      <c r="L891" s="120"/>
      <c r="M891" s="120"/>
      <c r="N891" s="120"/>
      <c r="O891" s="120"/>
      <c r="P891" s="120"/>
      <c r="Q891" s="120"/>
      <c r="R891" s="120"/>
      <c r="S891" s="120"/>
      <c r="T891" s="120"/>
      <c r="U891" s="120"/>
      <c r="V891" s="120"/>
      <c r="W891" s="120"/>
      <c r="X891" s="120"/>
      <c r="Y891" s="120"/>
      <c r="Z891" s="120"/>
    </row>
    <row r="892" spans="1:26" ht="11.25" customHeight="1" x14ac:dyDescent="0.25">
      <c r="A892" s="120"/>
      <c r="B892" s="120"/>
      <c r="C892" s="120"/>
      <c r="D892" s="120"/>
      <c r="E892" s="120"/>
      <c r="F892" s="120"/>
      <c r="G892" s="120"/>
      <c r="H892" s="120"/>
      <c r="I892" s="120"/>
      <c r="J892" s="128"/>
      <c r="K892" s="120"/>
      <c r="L892" s="120"/>
      <c r="M892" s="120"/>
      <c r="N892" s="120"/>
      <c r="O892" s="120"/>
      <c r="P892" s="120"/>
      <c r="Q892" s="120"/>
      <c r="R892" s="120"/>
      <c r="S892" s="120"/>
      <c r="T892" s="120"/>
      <c r="U892" s="120"/>
      <c r="V892" s="120"/>
      <c r="W892" s="120"/>
      <c r="X892" s="120"/>
      <c r="Y892" s="120"/>
      <c r="Z892" s="120"/>
    </row>
    <row r="893" spans="1:26" ht="11.25" customHeight="1" x14ac:dyDescent="0.25">
      <c r="A893" s="120"/>
      <c r="B893" s="120"/>
      <c r="C893" s="120"/>
      <c r="D893" s="120"/>
      <c r="E893" s="120"/>
      <c r="F893" s="120"/>
      <c r="G893" s="120"/>
      <c r="H893" s="120"/>
      <c r="I893" s="120"/>
      <c r="J893" s="128"/>
      <c r="K893" s="120"/>
      <c r="L893" s="120"/>
      <c r="M893" s="120"/>
      <c r="N893" s="120"/>
      <c r="O893" s="120"/>
      <c r="P893" s="120"/>
      <c r="Q893" s="120"/>
      <c r="R893" s="120"/>
      <c r="S893" s="120"/>
      <c r="T893" s="120"/>
      <c r="U893" s="120"/>
      <c r="V893" s="120"/>
      <c r="W893" s="120"/>
      <c r="X893" s="120"/>
      <c r="Y893" s="120"/>
      <c r="Z893" s="120"/>
    </row>
    <row r="894" spans="1:26" ht="11.25" customHeight="1" x14ac:dyDescent="0.25">
      <c r="A894" s="120"/>
      <c r="B894" s="120"/>
      <c r="C894" s="120"/>
      <c r="D894" s="120"/>
      <c r="E894" s="120"/>
      <c r="F894" s="120"/>
      <c r="G894" s="120"/>
      <c r="H894" s="120"/>
      <c r="I894" s="120"/>
      <c r="J894" s="128"/>
      <c r="K894" s="120"/>
      <c r="L894" s="120"/>
      <c r="M894" s="120"/>
      <c r="N894" s="120"/>
      <c r="O894" s="120"/>
      <c r="P894" s="120"/>
      <c r="Q894" s="120"/>
      <c r="R894" s="120"/>
      <c r="S894" s="120"/>
      <c r="T894" s="120"/>
      <c r="U894" s="120"/>
      <c r="V894" s="120"/>
      <c r="W894" s="120"/>
      <c r="X894" s="120"/>
      <c r="Y894" s="120"/>
      <c r="Z894" s="120"/>
    </row>
    <row r="895" spans="1:26" ht="11.25" customHeight="1" x14ac:dyDescent="0.25">
      <c r="A895" s="120"/>
      <c r="B895" s="120"/>
      <c r="C895" s="120"/>
      <c r="D895" s="120"/>
      <c r="E895" s="120"/>
      <c r="F895" s="120"/>
      <c r="G895" s="120"/>
      <c r="H895" s="120"/>
      <c r="I895" s="120"/>
      <c r="J895" s="128"/>
      <c r="K895" s="120"/>
      <c r="L895" s="120"/>
      <c r="M895" s="120"/>
      <c r="N895" s="120"/>
      <c r="O895" s="120"/>
      <c r="P895" s="120"/>
      <c r="Q895" s="120"/>
      <c r="R895" s="120"/>
      <c r="S895" s="120"/>
      <c r="T895" s="120"/>
      <c r="U895" s="120"/>
      <c r="V895" s="120"/>
      <c r="W895" s="120"/>
      <c r="X895" s="120"/>
      <c r="Y895" s="120"/>
      <c r="Z895" s="120"/>
    </row>
    <row r="896" spans="1:26" ht="11.25" customHeight="1" x14ac:dyDescent="0.25">
      <c r="A896" s="120"/>
      <c r="B896" s="120"/>
      <c r="C896" s="120"/>
      <c r="D896" s="120"/>
      <c r="E896" s="120"/>
      <c r="F896" s="120"/>
      <c r="G896" s="120"/>
      <c r="H896" s="120"/>
      <c r="I896" s="120"/>
      <c r="J896" s="128"/>
      <c r="K896" s="120"/>
      <c r="L896" s="120"/>
      <c r="M896" s="120"/>
      <c r="N896" s="120"/>
      <c r="O896" s="120"/>
      <c r="P896" s="120"/>
      <c r="Q896" s="120"/>
      <c r="R896" s="120"/>
      <c r="S896" s="120"/>
      <c r="T896" s="120"/>
      <c r="U896" s="120"/>
      <c r="V896" s="120"/>
      <c r="W896" s="120"/>
      <c r="X896" s="120"/>
      <c r="Y896" s="120"/>
      <c r="Z896" s="120"/>
    </row>
    <row r="897" spans="1:26" ht="11.25" customHeight="1" x14ac:dyDescent="0.25">
      <c r="A897" s="120"/>
      <c r="B897" s="120"/>
      <c r="C897" s="120"/>
      <c r="D897" s="120"/>
      <c r="E897" s="120"/>
      <c r="F897" s="120"/>
      <c r="G897" s="120"/>
      <c r="H897" s="120"/>
      <c r="I897" s="120"/>
      <c r="J897" s="128"/>
      <c r="K897" s="120"/>
      <c r="L897" s="120"/>
      <c r="M897" s="120"/>
      <c r="N897" s="120"/>
      <c r="O897" s="120"/>
      <c r="P897" s="120"/>
      <c r="Q897" s="120"/>
      <c r="R897" s="120"/>
      <c r="S897" s="120"/>
      <c r="T897" s="120"/>
      <c r="U897" s="120"/>
      <c r="V897" s="120"/>
      <c r="W897" s="120"/>
      <c r="X897" s="120"/>
      <c r="Y897" s="120"/>
      <c r="Z897" s="120"/>
    </row>
    <row r="898" spans="1:26" ht="11.25" customHeight="1" x14ac:dyDescent="0.25">
      <c r="A898" s="120"/>
      <c r="B898" s="120"/>
      <c r="C898" s="120"/>
      <c r="D898" s="120"/>
      <c r="E898" s="120"/>
      <c r="F898" s="120"/>
      <c r="G898" s="120"/>
      <c r="H898" s="120"/>
      <c r="I898" s="120"/>
      <c r="J898" s="128"/>
      <c r="K898" s="120"/>
      <c r="L898" s="120"/>
      <c r="M898" s="120"/>
      <c r="N898" s="120"/>
      <c r="O898" s="120"/>
      <c r="P898" s="120"/>
      <c r="Q898" s="120"/>
      <c r="R898" s="120"/>
      <c r="S898" s="120"/>
      <c r="T898" s="120"/>
      <c r="U898" s="120"/>
      <c r="V898" s="120"/>
      <c r="W898" s="120"/>
      <c r="X898" s="120"/>
      <c r="Y898" s="120"/>
      <c r="Z898" s="120"/>
    </row>
    <row r="899" spans="1:26" ht="11.25" customHeight="1" x14ac:dyDescent="0.25">
      <c r="A899" s="120"/>
      <c r="B899" s="120"/>
      <c r="C899" s="120"/>
      <c r="D899" s="120"/>
      <c r="E899" s="120"/>
      <c r="F899" s="120"/>
      <c r="G899" s="120"/>
      <c r="H899" s="120"/>
      <c r="I899" s="120"/>
      <c r="J899" s="128"/>
      <c r="K899" s="120"/>
      <c r="L899" s="120"/>
      <c r="M899" s="120"/>
      <c r="N899" s="120"/>
      <c r="O899" s="120"/>
      <c r="P899" s="120"/>
      <c r="Q899" s="120"/>
      <c r="R899" s="120"/>
      <c r="S899" s="120"/>
      <c r="T899" s="120"/>
      <c r="U899" s="120"/>
      <c r="V899" s="120"/>
      <c r="W899" s="120"/>
      <c r="X899" s="120"/>
      <c r="Y899" s="120"/>
      <c r="Z899" s="120"/>
    </row>
    <row r="900" spans="1:26" ht="11.25" customHeight="1" x14ac:dyDescent="0.25">
      <c r="A900" s="120"/>
      <c r="B900" s="120"/>
      <c r="C900" s="120"/>
      <c r="D900" s="120"/>
      <c r="E900" s="120"/>
      <c r="F900" s="120"/>
      <c r="G900" s="120"/>
      <c r="H900" s="120"/>
      <c r="I900" s="120"/>
      <c r="J900" s="128"/>
      <c r="K900" s="120"/>
      <c r="L900" s="120"/>
      <c r="M900" s="120"/>
      <c r="N900" s="120"/>
      <c r="O900" s="120"/>
      <c r="P900" s="120"/>
      <c r="Q900" s="120"/>
      <c r="R900" s="120"/>
      <c r="S900" s="120"/>
      <c r="T900" s="120"/>
      <c r="U900" s="120"/>
      <c r="V900" s="120"/>
      <c r="W900" s="120"/>
      <c r="X900" s="120"/>
      <c r="Y900" s="120"/>
      <c r="Z900" s="120"/>
    </row>
    <row r="901" spans="1:26" ht="11.25" customHeight="1" x14ac:dyDescent="0.25">
      <c r="A901" s="120"/>
      <c r="B901" s="120"/>
      <c r="C901" s="120"/>
      <c r="D901" s="120"/>
      <c r="E901" s="120"/>
      <c r="F901" s="120"/>
      <c r="G901" s="120"/>
      <c r="H901" s="120"/>
      <c r="I901" s="120"/>
      <c r="J901" s="128"/>
      <c r="K901" s="120"/>
      <c r="L901" s="120"/>
      <c r="M901" s="120"/>
      <c r="N901" s="120"/>
      <c r="O901" s="120"/>
      <c r="P901" s="120"/>
      <c r="Q901" s="120"/>
      <c r="R901" s="120"/>
      <c r="S901" s="120"/>
      <c r="T901" s="120"/>
      <c r="U901" s="120"/>
      <c r="V901" s="120"/>
      <c r="W901" s="120"/>
      <c r="X901" s="120"/>
      <c r="Y901" s="120"/>
      <c r="Z901" s="120"/>
    </row>
    <row r="902" spans="1:26" ht="11.25" customHeight="1" x14ac:dyDescent="0.25">
      <c r="A902" s="120"/>
      <c r="B902" s="120"/>
      <c r="C902" s="120"/>
      <c r="D902" s="120"/>
      <c r="E902" s="120"/>
      <c r="F902" s="120"/>
      <c r="G902" s="120"/>
      <c r="H902" s="120"/>
      <c r="I902" s="120"/>
      <c r="J902" s="128"/>
      <c r="K902" s="120"/>
      <c r="L902" s="120"/>
      <c r="M902" s="120"/>
      <c r="N902" s="120"/>
      <c r="O902" s="120"/>
      <c r="P902" s="120"/>
      <c r="Q902" s="120"/>
      <c r="R902" s="120"/>
      <c r="S902" s="120"/>
      <c r="T902" s="120"/>
      <c r="U902" s="120"/>
      <c r="V902" s="120"/>
      <c r="W902" s="120"/>
      <c r="X902" s="120"/>
      <c r="Y902" s="120"/>
      <c r="Z902" s="120"/>
    </row>
    <row r="903" spans="1:26" ht="11.25" customHeight="1" x14ac:dyDescent="0.25">
      <c r="A903" s="120"/>
      <c r="B903" s="120"/>
      <c r="C903" s="120"/>
      <c r="D903" s="120"/>
      <c r="E903" s="120"/>
      <c r="F903" s="120"/>
      <c r="G903" s="120"/>
      <c r="H903" s="120"/>
      <c r="I903" s="120"/>
      <c r="J903" s="128"/>
      <c r="K903" s="120"/>
      <c r="L903" s="120"/>
      <c r="M903" s="120"/>
      <c r="N903" s="120"/>
      <c r="O903" s="120"/>
      <c r="P903" s="120"/>
      <c r="Q903" s="120"/>
      <c r="R903" s="120"/>
      <c r="S903" s="120"/>
      <c r="T903" s="120"/>
      <c r="U903" s="120"/>
      <c r="V903" s="120"/>
      <c r="W903" s="120"/>
      <c r="X903" s="120"/>
      <c r="Y903" s="120"/>
      <c r="Z903" s="120"/>
    </row>
    <row r="904" spans="1:26" ht="11.25" customHeight="1" x14ac:dyDescent="0.25">
      <c r="A904" s="120"/>
      <c r="B904" s="120"/>
      <c r="C904" s="120"/>
      <c r="D904" s="120"/>
      <c r="E904" s="120"/>
      <c r="F904" s="120"/>
      <c r="G904" s="120"/>
      <c r="H904" s="120"/>
      <c r="I904" s="120"/>
      <c r="J904" s="128"/>
      <c r="K904" s="120"/>
      <c r="L904" s="120"/>
      <c r="M904" s="120"/>
      <c r="N904" s="120"/>
      <c r="O904" s="120"/>
      <c r="P904" s="120"/>
      <c r="Q904" s="120"/>
      <c r="R904" s="120"/>
      <c r="S904" s="120"/>
      <c r="T904" s="120"/>
      <c r="U904" s="120"/>
      <c r="V904" s="120"/>
      <c r="W904" s="120"/>
      <c r="X904" s="120"/>
      <c r="Y904" s="120"/>
      <c r="Z904" s="120"/>
    </row>
    <row r="905" spans="1:26" ht="11.25" customHeight="1" x14ac:dyDescent="0.25">
      <c r="A905" s="120"/>
      <c r="B905" s="120"/>
      <c r="C905" s="120"/>
      <c r="D905" s="120"/>
      <c r="E905" s="120"/>
      <c r="F905" s="120"/>
      <c r="G905" s="120"/>
      <c r="H905" s="120"/>
      <c r="I905" s="120"/>
      <c r="J905" s="128"/>
      <c r="K905" s="120"/>
      <c r="L905" s="120"/>
      <c r="M905" s="120"/>
      <c r="N905" s="120"/>
      <c r="O905" s="120"/>
      <c r="P905" s="120"/>
      <c r="Q905" s="120"/>
      <c r="R905" s="120"/>
      <c r="S905" s="120"/>
      <c r="T905" s="120"/>
      <c r="U905" s="120"/>
      <c r="V905" s="120"/>
      <c r="W905" s="120"/>
      <c r="X905" s="120"/>
      <c r="Y905" s="120"/>
      <c r="Z905" s="120"/>
    </row>
    <row r="906" spans="1:26" ht="11.25" customHeight="1" x14ac:dyDescent="0.25">
      <c r="A906" s="120"/>
      <c r="B906" s="120"/>
      <c r="C906" s="120"/>
      <c r="D906" s="120"/>
      <c r="E906" s="120"/>
      <c r="F906" s="120"/>
      <c r="G906" s="120"/>
      <c r="H906" s="120"/>
      <c r="I906" s="120"/>
      <c r="J906" s="128"/>
      <c r="K906" s="120"/>
      <c r="L906" s="120"/>
      <c r="M906" s="120"/>
      <c r="N906" s="120"/>
      <c r="O906" s="120"/>
      <c r="P906" s="120"/>
      <c r="Q906" s="120"/>
      <c r="R906" s="120"/>
      <c r="S906" s="120"/>
      <c r="T906" s="120"/>
      <c r="U906" s="120"/>
      <c r="V906" s="120"/>
      <c r="W906" s="120"/>
      <c r="X906" s="120"/>
      <c r="Y906" s="120"/>
      <c r="Z906" s="120"/>
    </row>
    <row r="907" spans="1:26" ht="11.25" customHeight="1" x14ac:dyDescent="0.25">
      <c r="A907" s="120"/>
      <c r="B907" s="120"/>
      <c r="C907" s="120"/>
      <c r="D907" s="120"/>
      <c r="E907" s="120"/>
      <c r="F907" s="120"/>
      <c r="G907" s="120"/>
      <c r="H907" s="120"/>
      <c r="I907" s="120"/>
      <c r="J907" s="128"/>
      <c r="K907" s="120"/>
      <c r="L907" s="120"/>
      <c r="M907" s="120"/>
      <c r="N907" s="120"/>
      <c r="O907" s="120"/>
      <c r="P907" s="120"/>
      <c r="Q907" s="120"/>
      <c r="R907" s="120"/>
      <c r="S907" s="120"/>
      <c r="T907" s="120"/>
      <c r="U907" s="120"/>
      <c r="V907" s="120"/>
      <c r="W907" s="120"/>
      <c r="X907" s="120"/>
      <c r="Y907" s="120"/>
      <c r="Z907" s="120"/>
    </row>
    <row r="908" spans="1:26" ht="11.25" customHeight="1" x14ac:dyDescent="0.25">
      <c r="A908" s="120"/>
      <c r="B908" s="120"/>
      <c r="C908" s="120"/>
      <c r="D908" s="120"/>
      <c r="E908" s="120"/>
      <c r="F908" s="120"/>
      <c r="G908" s="120"/>
      <c r="H908" s="120"/>
      <c r="I908" s="120"/>
      <c r="J908" s="128"/>
      <c r="K908" s="120"/>
      <c r="L908" s="120"/>
      <c r="M908" s="120"/>
      <c r="N908" s="120"/>
      <c r="O908" s="120"/>
      <c r="P908" s="120"/>
      <c r="Q908" s="120"/>
      <c r="R908" s="120"/>
      <c r="S908" s="120"/>
      <c r="T908" s="120"/>
      <c r="U908" s="120"/>
      <c r="V908" s="120"/>
      <c r="W908" s="120"/>
      <c r="X908" s="120"/>
      <c r="Y908" s="120"/>
      <c r="Z908" s="120"/>
    </row>
    <row r="909" spans="1:26" ht="11.25" customHeight="1" x14ac:dyDescent="0.25">
      <c r="A909" s="120"/>
      <c r="B909" s="120"/>
      <c r="C909" s="120"/>
      <c r="D909" s="120"/>
      <c r="E909" s="120"/>
      <c r="F909" s="120"/>
      <c r="G909" s="120"/>
      <c r="H909" s="120"/>
      <c r="I909" s="120"/>
      <c r="J909" s="128"/>
      <c r="K909" s="120"/>
      <c r="L909" s="120"/>
      <c r="M909" s="120"/>
      <c r="N909" s="120"/>
      <c r="O909" s="120"/>
      <c r="P909" s="120"/>
      <c r="Q909" s="120"/>
      <c r="R909" s="120"/>
      <c r="S909" s="120"/>
      <c r="T909" s="120"/>
      <c r="U909" s="120"/>
      <c r="V909" s="120"/>
      <c r="W909" s="120"/>
      <c r="X909" s="120"/>
      <c r="Y909" s="120"/>
      <c r="Z909" s="120"/>
    </row>
    <row r="910" spans="1:26" ht="11.25" customHeight="1" x14ac:dyDescent="0.25">
      <c r="A910" s="120"/>
      <c r="B910" s="120"/>
      <c r="C910" s="120"/>
      <c r="D910" s="120"/>
      <c r="E910" s="120"/>
      <c r="F910" s="120"/>
      <c r="G910" s="120"/>
      <c r="H910" s="120"/>
      <c r="I910" s="120"/>
      <c r="J910" s="128"/>
      <c r="K910" s="120"/>
      <c r="L910" s="120"/>
      <c r="M910" s="120"/>
      <c r="N910" s="120"/>
      <c r="O910" s="120"/>
      <c r="P910" s="120"/>
      <c r="Q910" s="120"/>
      <c r="R910" s="120"/>
      <c r="S910" s="120"/>
      <c r="T910" s="120"/>
      <c r="U910" s="120"/>
      <c r="V910" s="120"/>
      <c r="W910" s="120"/>
      <c r="X910" s="120"/>
      <c r="Y910" s="120"/>
      <c r="Z910" s="120"/>
    </row>
    <row r="911" spans="1:26" ht="11.25" customHeight="1" x14ac:dyDescent="0.25">
      <c r="A911" s="120"/>
      <c r="B911" s="120"/>
      <c r="C911" s="120"/>
      <c r="D911" s="120"/>
      <c r="E911" s="120"/>
      <c r="F911" s="120"/>
      <c r="G911" s="120"/>
      <c r="H911" s="120"/>
      <c r="I911" s="120"/>
      <c r="J911" s="128"/>
      <c r="K911" s="120"/>
      <c r="L911" s="120"/>
      <c r="M911" s="120"/>
      <c r="N911" s="120"/>
      <c r="O911" s="120"/>
      <c r="P911" s="120"/>
      <c r="Q911" s="120"/>
      <c r="R911" s="120"/>
      <c r="S911" s="120"/>
      <c r="T911" s="120"/>
      <c r="U911" s="120"/>
      <c r="V911" s="120"/>
      <c r="W911" s="120"/>
      <c r="X911" s="120"/>
      <c r="Y911" s="120"/>
      <c r="Z911" s="120"/>
    </row>
    <row r="912" spans="1:26" ht="11.25" customHeight="1" x14ac:dyDescent="0.25">
      <c r="A912" s="120"/>
      <c r="B912" s="120"/>
      <c r="C912" s="120"/>
      <c r="D912" s="120"/>
      <c r="E912" s="120"/>
      <c r="F912" s="120"/>
      <c r="G912" s="120"/>
      <c r="H912" s="120"/>
      <c r="I912" s="120"/>
      <c r="J912" s="128"/>
      <c r="K912" s="120"/>
      <c r="L912" s="120"/>
      <c r="M912" s="120"/>
      <c r="N912" s="120"/>
      <c r="O912" s="120"/>
      <c r="P912" s="120"/>
      <c r="Q912" s="120"/>
      <c r="R912" s="120"/>
      <c r="S912" s="120"/>
      <c r="T912" s="120"/>
      <c r="U912" s="120"/>
      <c r="V912" s="120"/>
      <c r="W912" s="120"/>
      <c r="X912" s="120"/>
      <c r="Y912" s="120"/>
      <c r="Z912" s="120"/>
    </row>
    <row r="913" spans="1:26" ht="11.25" customHeight="1" x14ac:dyDescent="0.25">
      <c r="A913" s="120"/>
      <c r="B913" s="120"/>
      <c r="C913" s="120"/>
      <c r="D913" s="120"/>
      <c r="E913" s="120"/>
      <c r="F913" s="120"/>
      <c r="G913" s="120"/>
      <c r="H913" s="120"/>
      <c r="I913" s="120"/>
      <c r="J913" s="128"/>
      <c r="K913" s="120"/>
      <c r="L913" s="120"/>
      <c r="M913" s="120"/>
      <c r="N913" s="120"/>
      <c r="O913" s="120"/>
      <c r="P913" s="120"/>
      <c r="Q913" s="120"/>
      <c r="R913" s="120"/>
      <c r="S913" s="120"/>
      <c r="T913" s="120"/>
      <c r="U913" s="120"/>
      <c r="V913" s="120"/>
      <c r="W913" s="120"/>
      <c r="X913" s="120"/>
      <c r="Y913" s="120"/>
      <c r="Z913" s="120"/>
    </row>
    <row r="914" spans="1:26" ht="11.25" customHeight="1" x14ac:dyDescent="0.25">
      <c r="A914" s="120"/>
      <c r="B914" s="120"/>
      <c r="C914" s="120"/>
      <c r="D914" s="120"/>
      <c r="E914" s="120"/>
      <c r="F914" s="120"/>
      <c r="G914" s="120"/>
      <c r="H914" s="120"/>
      <c r="I914" s="120"/>
      <c r="J914" s="128"/>
      <c r="K914" s="120"/>
      <c r="L914" s="120"/>
      <c r="M914" s="120"/>
      <c r="N914" s="120"/>
      <c r="O914" s="120"/>
      <c r="P914" s="120"/>
      <c r="Q914" s="120"/>
      <c r="R914" s="120"/>
      <c r="S914" s="120"/>
      <c r="T914" s="120"/>
      <c r="U914" s="120"/>
      <c r="V914" s="120"/>
      <c r="W914" s="120"/>
      <c r="X914" s="120"/>
      <c r="Y914" s="120"/>
      <c r="Z914" s="120"/>
    </row>
    <row r="915" spans="1:26" ht="11.25" customHeight="1" x14ac:dyDescent="0.25">
      <c r="A915" s="120"/>
      <c r="B915" s="120"/>
      <c r="C915" s="120"/>
      <c r="D915" s="120"/>
      <c r="E915" s="120"/>
      <c r="F915" s="120"/>
      <c r="G915" s="120"/>
      <c r="H915" s="120"/>
      <c r="I915" s="120"/>
      <c r="J915" s="128"/>
      <c r="K915" s="120"/>
      <c r="L915" s="120"/>
      <c r="M915" s="120"/>
      <c r="N915" s="120"/>
      <c r="O915" s="120"/>
      <c r="P915" s="120"/>
      <c r="Q915" s="120"/>
      <c r="R915" s="120"/>
      <c r="S915" s="120"/>
      <c r="T915" s="120"/>
      <c r="U915" s="120"/>
      <c r="V915" s="120"/>
      <c r="W915" s="120"/>
      <c r="X915" s="120"/>
      <c r="Y915" s="120"/>
      <c r="Z915" s="120"/>
    </row>
    <row r="916" spans="1:26" ht="11.25" customHeight="1" x14ac:dyDescent="0.25">
      <c r="A916" s="120"/>
      <c r="B916" s="120"/>
      <c r="C916" s="120"/>
      <c r="D916" s="120"/>
      <c r="E916" s="120"/>
      <c r="F916" s="120"/>
      <c r="G916" s="120"/>
      <c r="H916" s="120"/>
      <c r="I916" s="120"/>
      <c r="J916" s="128"/>
      <c r="K916" s="120"/>
      <c r="L916" s="120"/>
      <c r="M916" s="120"/>
      <c r="N916" s="120"/>
      <c r="O916" s="120"/>
      <c r="P916" s="120"/>
      <c r="Q916" s="120"/>
      <c r="R916" s="120"/>
      <c r="S916" s="120"/>
      <c r="T916" s="120"/>
      <c r="U916" s="120"/>
      <c r="V916" s="120"/>
      <c r="W916" s="120"/>
      <c r="X916" s="120"/>
      <c r="Y916" s="120"/>
      <c r="Z916" s="120"/>
    </row>
    <row r="917" spans="1:26" ht="11.25" customHeight="1" x14ac:dyDescent="0.25">
      <c r="A917" s="120"/>
      <c r="B917" s="120"/>
      <c r="C917" s="120"/>
      <c r="D917" s="120"/>
      <c r="E917" s="120"/>
      <c r="F917" s="120"/>
      <c r="G917" s="120"/>
      <c r="H917" s="120"/>
      <c r="I917" s="120"/>
      <c r="J917" s="128"/>
      <c r="K917" s="120"/>
      <c r="L917" s="120"/>
      <c r="M917" s="120"/>
      <c r="N917" s="120"/>
      <c r="O917" s="120"/>
      <c r="P917" s="120"/>
      <c r="Q917" s="120"/>
      <c r="R917" s="120"/>
      <c r="S917" s="120"/>
      <c r="T917" s="120"/>
      <c r="U917" s="120"/>
      <c r="V917" s="120"/>
      <c r="W917" s="120"/>
      <c r="X917" s="120"/>
      <c r="Y917" s="120"/>
      <c r="Z917" s="120"/>
    </row>
    <row r="918" spans="1:26" ht="11.25" customHeight="1" x14ac:dyDescent="0.25">
      <c r="A918" s="120"/>
      <c r="B918" s="120"/>
      <c r="C918" s="120"/>
      <c r="D918" s="120"/>
      <c r="E918" s="120"/>
      <c r="F918" s="120"/>
      <c r="G918" s="120"/>
      <c r="H918" s="120"/>
      <c r="I918" s="120"/>
      <c r="J918" s="128"/>
      <c r="K918" s="120"/>
      <c r="L918" s="120"/>
      <c r="M918" s="120"/>
      <c r="N918" s="120"/>
      <c r="O918" s="120"/>
      <c r="P918" s="120"/>
      <c r="Q918" s="120"/>
      <c r="R918" s="120"/>
      <c r="S918" s="120"/>
      <c r="T918" s="120"/>
      <c r="U918" s="120"/>
      <c r="V918" s="120"/>
      <c r="W918" s="120"/>
      <c r="X918" s="120"/>
      <c r="Y918" s="120"/>
      <c r="Z918" s="120"/>
    </row>
    <row r="919" spans="1:26" ht="11.25" customHeight="1" x14ac:dyDescent="0.25">
      <c r="A919" s="120"/>
      <c r="B919" s="120"/>
      <c r="C919" s="120"/>
      <c r="D919" s="120"/>
      <c r="E919" s="120"/>
      <c r="F919" s="120"/>
      <c r="G919" s="120"/>
      <c r="H919" s="120"/>
      <c r="I919" s="120"/>
      <c r="J919" s="128"/>
      <c r="K919" s="120"/>
      <c r="L919" s="120"/>
      <c r="M919" s="120"/>
      <c r="N919" s="120"/>
      <c r="O919" s="120"/>
      <c r="P919" s="120"/>
      <c r="Q919" s="120"/>
      <c r="R919" s="120"/>
      <c r="S919" s="120"/>
      <c r="T919" s="120"/>
      <c r="U919" s="120"/>
      <c r="V919" s="120"/>
      <c r="W919" s="120"/>
      <c r="X919" s="120"/>
      <c r="Y919" s="120"/>
      <c r="Z919" s="120"/>
    </row>
    <row r="920" spans="1:26" ht="11.25" customHeight="1" x14ac:dyDescent="0.25">
      <c r="A920" s="120"/>
      <c r="B920" s="120"/>
      <c r="C920" s="120"/>
      <c r="D920" s="120"/>
      <c r="E920" s="120"/>
      <c r="F920" s="120"/>
      <c r="G920" s="120"/>
      <c r="H920" s="120"/>
      <c r="I920" s="120"/>
      <c r="J920" s="128"/>
      <c r="K920" s="120"/>
      <c r="L920" s="120"/>
      <c r="M920" s="120"/>
      <c r="N920" s="120"/>
      <c r="O920" s="120"/>
      <c r="P920" s="120"/>
      <c r="Q920" s="120"/>
      <c r="R920" s="120"/>
      <c r="S920" s="120"/>
      <c r="T920" s="120"/>
      <c r="U920" s="120"/>
      <c r="V920" s="120"/>
      <c r="W920" s="120"/>
      <c r="X920" s="120"/>
      <c r="Y920" s="120"/>
      <c r="Z920" s="120"/>
    </row>
    <row r="921" spans="1:26" ht="11.25" customHeight="1" x14ac:dyDescent="0.25">
      <c r="A921" s="120"/>
      <c r="B921" s="120"/>
      <c r="C921" s="120"/>
      <c r="D921" s="120"/>
      <c r="E921" s="120"/>
      <c r="F921" s="120"/>
      <c r="G921" s="120"/>
      <c r="H921" s="120"/>
      <c r="I921" s="120"/>
      <c r="J921" s="128"/>
      <c r="K921" s="120"/>
      <c r="L921" s="120"/>
      <c r="M921" s="120"/>
      <c r="N921" s="120"/>
      <c r="O921" s="120"/>
      <c r="P921" s="120"/>
      <c r="Q921" s="120"/>
      <c r="R921" s="120"/>
      <c r="S921" s="120"/>
      <c r="T921" s="120"/>
      <c r="U921" s="120"/>
      <c r="V921" s="120"/>
      <c r="W921" s="120"/>
      <c r="X921" s="120"/>
      <c r="Y921" s="120"/>
      <c r="Z921" s="120"/>
    </row>
    <row r="922" spans="1:26" ht="11.25" customHeight="1" x14ac:dyDescent="0.25">
      <c r="A922" s="120"/>
      <c r="B922" s="120"/>
      <c r="C922" s="120"/>
      <c r="D922" s="120"/>
      <c r="E922" s="120"/>
      <c r="F922" s="120"/>
      <c r="G922" s="120"/>
      <c r="H922" s="120"/>
      <c r="I922" s="120"/>
      <c r="J922" s="128"/>
      <c r="K922" s="120"/>
      <c r="L922" s="120"/>
      <c r="M922" s="120"/>
      <c r="N922" s="120"/>
      <c r="O922" s="120"/>
      <c r="P922" s="120"/>
      <c r="Q922" s="120"/>
      <c r="R922" s="120"/>
      <c r="S922" s="120"/>
      <c r="T922" s="120"/>
      <c r="U922" s="120"/>
      <c r="V922" s="120"/>
      <c r="W922" s="120"/>
      <c r="X922" s="120"/>
      <c r="Y922" s="120"/>
      <c r="Z922" s="120"/>
    </row>
    <row r="923" spans="1:26" ht="11.25" customHeight="1" x14ac:dyDescent="0.25">
      <c r="A923" s="120"/>
      <c r="B923" s="120"/>
      <c r="C923" s="120"/>
      <c r="D923" s="120"/>
      <c r="E923" s="120"/>
      <c r="F923" s="120"/>
      <c r="G923" s="120"/>
      <c r="H923" s="120"/>
      <c r="I923" s="120"/>
      <c r="J923" s="128"/>
      <c r="K923" s="120"/>
      <c r="L923" s="120"/>
      <c r="M923" s="120"/>
      <c r="N923" s="120"/>
      <c r="O923" s="120"/>
      <c r="P923" s="120"/>
      <c r="Q923" s="120"/>
      <c r="R923" s="120"/>
      <c r="S923" s="120"/>
      <c r="T923" s="120"/>
      <c r="U923" s="120"/>
      <c r="V923" s="120"/>
      <c r="W923" s="120"/>
      <c r="X923" s="120"/>
      <c r="Y923" s="120"/>
      <c r="Z923" s="120"/>
    </row>
    <row r="924" spans="1:26" ht="11.25" customHeight="1" x14ac:dyDescent="0.25">
      <c r="A924" s="120"/>
      <c r="B924" s="120"/>
      <c r="C924" s="120"/>
      <c r="D924" s="120"/>
      <c r="E924" s="120"/>
      <c r="F924" s="120"/>
      <c r="G924" s="120"/>
      <c r="H924" s="120"/>
      <c r="I924" s="120"/>
      <c r="J924" s="128"/>
      <c r="K924" s="120"/>
      <c r="L924" s="120"/>
      <c r="M924" s="120"/>
      <c r="N924" s="120"/>
      <c r="O924" s="120"/>
      <c r="P924" s="120"/>
      <c r="Q924" s="120"/>
      <c r="R924" s="120"/>
      <c r="S924" s="120"/>
      <c r="T924" s="120"/>
      <c r="U924" s="120"/>
      <c r="V924" s="120"/>
      <c r="W924" s="120"/>
      <c r="X924" s="120"/>
      <c r="Y924" s="120"/>
      <c r="Z924" s="120"/>
    </row>
    <row r="925" spans="1:26" ht="11.25" customHeight="1" x14ac:dyDescent="0.25">
      <c r="A925" s="120"/>
      <c r="B925" s="120"/>
      <c r="C925" s="120"/>
      <c r="D925" s="120"/>
      <c r="E925" s="120"/>
      <c r="F925" s="120"/>
      <c r="G925" s="120"/>
      <c r="H925" s="120"/>
      <c r="I925" s="120"/>
      <c r="J925" s="128"/>
      <c r="K925" s="120"/>
      <c r="L925" s="120"/>
      <c r="M925" s="120"/>
      <c r="N925" s="120"/>
      <c r="O925" s="120"/>
      <c r="P925" s="120"/>
      <c r="Q925" s="120"/>
      <c r="R925" s="120"/>
      <c r="S925" s="120"/>
      <c r="T925" s="120"/>
      <c r="U925" s="120"/>
      <c r="V925" s="120"/>
      <c r="W925" s="120"/>
      <c r="X925" s="120"/>
      <c r="Y925" s="120"/>
      <c r="Z925" s="120"/>
    </row>
    <row r="926" spans="1:26" ht="11.25" customHeight="1" x14ac:dyDescent="0.25">
      <c r="A926" s="120"/>
      <c r="B926" s="120"/>
      <c r="C926" s="120"/>
      <c r="D926" s="120"/>
      <c r="E926" s="120"/>
      <c r="F926" s="120"/>
      <c r="G926" s="120"/>
      <c r="H926" s="120"/>
      <c r="I926" s="120"/>
      <c r="J926" s="128"/>
      <c r="K926" s="120"/>
      <c r="L926" s="120"/>
      <c r="M926" s="120"/>
      <c r="N926" s="120"/>
      <c r="O926" s="120"/>
      <c r="P926" s="120"/>
      <c r="Q926" s="120"/>
      <c r="R926" s="120"/>
      <c r="S926" s="120"/>
      <c r="T926" s="120"/>
      <c r="U926" s="120"/>
      <c r="V926" s="120"/>
      <c r="W926" s="120"/>
      <c r="X926" s="120"/>
      <c r="Y926" s="120"/>
      <c r="Z926" s="120"/>
    </row>
    <row r="927" spans="1:26" ht="11.25" customHeight="1" x14ac:dyDescent="0.25">
      <c r="A927" s="120"/>
      <c r="B927" s="120"/>
      <c r="C927" s="120"/>
      <c r="D927" s="120"/>
      <c r="E927" s="120"/>
      <c r="F927" s="120"/>
      <c r="G927" s="120"/>
      <c r="H927" s="120"/>
      <c r="I927" s="120"/>
      <c r="J927" s="128"/>
      <c r="K927" s="120"/>
      <c r="L927" s="120"/>
      <c r="M927" s="120"/>
      <c r="N927" s="120"/>
      <c r="O927" s="120"/>
      <c r="P927" s="120"/>
      <c r="Q927" s="120"/>
      <c r="R927" s="120"/>
      <c r="S927" s="120"/>
      <c r="T927" s="120"/>
      <c r="U927" s="120"/>
      <c r="V927" s="120"/>
      <c r="W927" s="120"/>
      <c r="X927" s="120"/>
      <c r="Y927" s="120"/>
      <c r="Z927" s="120"/>
    </row>
    <row r="928" spans="1:26" ht="11.25" customHeight="1" x14ac:dyDescent="0.25">
      <c r="A928" s="120"/>
      <c r="B928" s="120"/>
      <c r="C928" s="120"/>
      <c r="D928" s="120"/>
      <c r="E928" s="120"/>
      <c r="F928" s="120"/>
      <c r="G928" s="120"/>
      <c r="H928" s="120"/>
      <c r="I928" s="120"/>
      <c r="J928" s="128"/>
      <c r="K928" s="120"/>
      <c r="L928" s="120"/>
      <c r="M928" s="120"/>
      <c r="N928" s="120"/>
      <c r="O928" s="120"/>
      <c r="P928" s="120"/>
      <c r="Q928" s="120"/>
      <c r="R928" s="120"/>
      <c r="S928" s="120"/>
      <c r="T928" s="120"/>
      <c r="U928" s="120"/>
      <c r="V928" s="120"/>
      <c r="W928" s="120"/>
      <c r="X928" s="120"/>
      <c r="Y928" s="120"/>
      <c r="Z928" s="120"/>
    </row>
    <row r="929" spans="1:26" ht="11.25" customHeight="1" x14ac:dyDescent="0.25">
      <c r="A929" s="120"/>
      <c r="B929" s="120"/>
      <c r="C929" s="120"/>
      <c r="D929" s="120"/>
      <c r="E929" s="120"/>
      <c r="F929" s="120"/>
      <c r="G929" s="120"/>
      <c r="H929" s="120"/>
      <c r="I929" s="120"/>
      <c r="J929" s="128"/>
      <c r="K929" s="120"/>
      <c r="L929" s="120"/>
      <c r="M929" s="120"/>
      <c r="N929" s="120"/>
      <c r="O929" s="120"/>
      <c r="P929" s="120"/>
      <c r="Q929" s="120"/>
      <c r="R929" s="120"/>
      <c r="S929" s="120"/>
      <c r="T929" s="120"/>
      <c r="U929" s="120"/>
      <c r="V929" s="120"/>
      <c r="W929" s="120"/>
      <c r="X929" s="120"/>
      <c r="Y929" s="120"/>
      <c r="Z929" s="120"/>
    </row>
    <row r="930" spans="1:26" ht="11.25" customHeight="1" x14ac:dyDescent="0.25">
      <c r="A930" s="120"/>
      <c r="B930" s="120"/>
      <c r="C930" s="120"/>
      <c r="D930" s="120"/>
      <c r="E930" s="120"/>
      <c r="F930" s="120"/>
      <c r="G930" s="120"/>
      <c r="H930" s="120"/>
      <c r="I930" s="120"/>
      <c r="J930" s="128"/>
      <c r="K930" s="120"/>
      <c r="L930" s="120"/>
      <c r="M930" s="120"/>
      <c r="N930" s="120"/>
      <c r="O930" s="120"/>
      <c r="P930" s="120"/>
      <c r="Q930" s="120"/>
      <c r="R930" s="120"/>
      <c r="S930" s="120"/>
      <c r="T930" s="120"/>
      <c r="U930" s="120"/>
      <c r="V930" s="120"/>
      <c r="W930" s="120"/>
      <c r="X930" s="120"/>
      <c r="Y930" s="120"/>
      <c r="Z930" s="120"/>
    </row>
    <row r="931" spans="1:26" ht="11.25" customHeight="1" x14ac:dyDescent="0.25">
      <c r="A931" s="120"/>
      <c r="B931" s="120"/>
      <c r="C931" s="120"/>
      <c r="D931" s="120"/>
      <c r="E931" s="120"/>
      <c r="F931" s="120"/>
      <c r="G931" s="120"/>
      <c r="H931" s="120"/>
      <c r="I931" s="120"/>
      <c r="J931" s="128"/>
      <c r="K931" s="120"/>
      <c r="L931" s="120"/>
      <c r="M931" s="120"/>
      <c r="N931" s="120"/>
      <c r="O931" s="120"/>
      <c r="P931" s="120"/>
      <c r="Q931" s="120"/>
      <c r="R931" s="120"/>
      <c r="S931" s="120"/>
      <c r="T931" s="120"/>
      <c r="U931" s="120"/>
      <c r="V931" s="120"/>
      <c r="W931" s="120"/>
      <c r="X931" s="120"/>
      <c r="Y931" s="120"/>
      <c r="Z931" s="120"/>
    </row>
    <row r="932" spans="1:26" ht="11.25" customHeight="1" x14ac:dyDescent="0.25">
      <c r="A932" s="120"/>
      <c r="B932" s="120"/>
      <c r="C932" s="120"/>
      <c r="D932" s="120"/>
      <c r="E932" s="120"/>
      <c r="F932" s="120"/>
      <c r="G932" s="120"/>
      <c r="H932" s="120"/>
      <c r="I932" s="120"/>
      <c r="J932" s="128"/>
      <c r="K932" s="120"/>
      <c r="L932" s="120"/>
      <c r="M932" s="120"/>
      <c r="N932" s="120"/>
      <c r="O932" s="120"/>
      <c r="P932" s="120"/>
      <c r="Q932" s="120"/>
      <c r="R932" s="120"/>
      <c r="S932" s="120"/>
      <c r="T932" s="120"/>
      <c r="U932" s="120"/>
      <c r="V932" s="120"/>
      <c r="W932" s="120"/>
      <c r="X932" s="120"/>
      <c r="Y932" s="120"/>
      <c r="Z932" s="120"/>
    </row>
    <row r="933" spans="1:26" ht="11.25" customHeight="1" x14ac:dyDescent="0.25">
      <c r="A933" s="120"/>
      <c r="B933" s="120"/>
      <c r="C933" s="120"/>
      <c r="D933" s="120"/>
      <c r="E933" s="120"/>
      <c r="F933" s="120"/>
      <c r="G933" s="120"/>
      <c r="H933" s="120"/>
      <c r="I933" s="120"/>
      <c r="J933" s="128"/>
      <c r="K933" s="120"/>
      <c r="L933" s="120"/>
      <c r="M933" s="120"/>
      <c r="N933" s="120"/>
      <c r="O933" s="120"/>
      <c r="P933" s="120"/>
      <c r="Q933" s="120"/>
      <c r="R933" s="120"/>
      <c r="S933" s="120"/>
      <c r="T933" s="120"/>
      <c r="U933" s="120"/>
      <c r="V933" s="120"/>
      <c r="W933" s="120"/>
      <c r="X933" s="120"/>
      <c r="Y933" s="120"/>
      <c r="Z933" s="120"/>
    </row>
    <row r="934" spans="1:26" ht="11.25" customHeight="1" x14ac:dyDescent="0.25">
      <c r="A934" s="120"/>
      <c r="B934" s="120"/>
      <c r="C934" s="120"/>
      <c r="D934" s="120"/>
      <c r="E934" s="120"/>
      <c r="F934" s="120"/>
      <c r="G934" s="120"/>
      <c r="H934" s="120"/>
      <c r="I934" s="120"/>
      <c r="J934" s="128"/>
      <c r="K934" s="120"/>
      <c r="L934" s="120"/>
      <c r="M934" s="120"/>
      <c r="N934" s="120"/>
      <c r="O934" s="120"/>
      <c r="P934" s="120"/>
      <c r="Q934" s="120"/>
      <c r="R934" s="120"/>
      <c r="S934" s="120"/>
      <c r="T934" s="120"/>
      <c r="U934" s="120"/>
      <c r="V934" s="120"/>
      <c r="W934" s="120"/>
      <c r="X934" s="120"/>
      <c r="Y934" s="120"/>
      <c r="Z934" s="120"/>
    </row>
    <row r="935" spans="1:26" ht="11.25" customHeight="1" x14ac:dyDescent="0.25">
      <c r="A935" s="120"/>
      <c r="B935" s="120"/>
      <c r="C935" s="120"/>
      <c r="D935" s="120"/>
      <c r="E935" s="120"/>
      <c r="F935" s="120"/>
      <c r="G935" s="120"/>
      <c r="H935" s="120"/>
      <c r="I935" s="120"/>
      <c r="J935" s="128"/>
      <c r="K935" s="120"/>
      <c r="L935" s="120"/>
      <c r="M935" s="120"/>
      <c r="N935" s="120"/>
      <c r="O935" s="120"/>
      <c r="P935" s="120"/>
      <c r="Q935" s="120"/>
      <c r="R935" s="120"/>
      <c r="S935" s="120"/>
      <c r="T935" s="120"/>
      <c r="U935" s="120"/>
      <c r="V935" s="120"/>
      <c r="W935" s="120"/>
      <c r="X935" s="120"/>
      <c r="Y935" s="120"/>
      <c r="Z935" s="120"/>
    </row>
    <row r="936" spans="1:26" ht="11.25" customHeight="1" x14ac:dyDescent="0.25">
      <c r="A936" s="120"/>
      <c r="B936" s="120"/>
      <c r="C936" s="120"/>
      <c r="D936" s="120"/>
      <c r="E936" s="120"/>
      <c r="F936" s="120"/>
      <c r="G936" s="120"/>
      <c r="H936" s="120"/>
      <c r="I936" s="120"/>
      <c r="J936" s="128"/>
      <c r="K936" s="120"/>
      <c r="L936" s="120"/>
      <c r="M936" s="120"/>
      <c r="N936" s="120"/>
      <c r="O936" s="120"/>
      <c r="P936" s="120"/>
      <c r="Q936" s="120"/>
      <c r="R936" s="120"/>
      <c r="S936" s="120"/>
      <c r="T936" s="120"/>
      <c r="U936" s="120"/>
      <c r="V936" s="120"/>
      <c r="W936" s="120"/>
      <c r="X936" s="120"/>
      <c r="Y936" s="120"/>
      <c r="Z936" s="120"/>
    </row>
    <row r="937" spans="1:26" ht="11.25" customHeight="1" x14ac:dyDescent="0.25">
      <c r="A937" s="120"/>
      <c r="B937" s="120"/>
      <c r="C937" s="120"/>
      <c r="D937" s="120"/>
      <c r="E937" s="120"/>
      <c r="F937" s="120"/>
      <c r="G937" s="120"/>
      <c r="H937" s="120"/>
      <c r="I937" s="120"/>
      <c r="J937" s="128"/>
      <c r="K937" s="120"/>
      <c r="L937" s="120"/>
      <c r="M937" s="120"/>
      <c r="N937" s="120"/>
      <c r="O937" s="120"/>
      <c r="P937" s="120"/>
      <c r="Q937" s="120"/>
      <c r="R937" s="120"/>
      <c r="S937" s="120"/>
      <c r="T937" s="120"/>
      <c r="U937" s="120"/>
      <c r="V937" s="120"/>
      <c r="W937" s="120"/>
      <c r="X937" s="120"/>
      <c r="Y937" s="120"/>
      <c r="Z937" s="120"/>
    </row>
    <row r="938" spans="1:26" ht="11.25" customHeight="1" x14ac:dyDescent="0.25">
      <c r="A938" s="120"/>
      <c r="B938" s="120"/>
      <c r="C938" s="120"/>
      <c r="D938" s="120"/>
      <c r="E938" s="120"/>
      <c r="F938" s="120"/>
      <c r="G938" s="120"/>
      <c r="H938" s="120"/>
      <c r="I938" s="120"/>
      <c r="J938" s="128"/>
      <c r="K938" s="120"/>
      <c r="L938" s="120"/>
      <c r="M938" s="120"/>
      <c r="N938" s="120"/>
      <c r="O938" s="120"/>
      <c r="P938" s="120"/>
      <c r="Q938" s="120"/>
      <c r="R938" s="120"/>
      <c r="S938" s="120"/>
      <c r="T938" s="120"/>
      <c r="U938" s="120"/>
      <c r="V938" s="120"/>
      <c r="W938" s="120"/>
      <c r="X938" s="120"/>
      <c r="Y938" s="120"/>
      <c r="Z938" s="120"/>
    </row>
    <row r="939" spans="1:26" ht="11.25" customHeight="1" x14ac:dyDescent="0.25">
      <c r="A939" s="120"/>
      <c r="B939" s="120"/>
      <c r="C939" s="120"/>
      <c r="D939" s="120"/>
      <c r="E939" s="120"/>
      <c r="F939" s="120"/>
      <c r="G939" s="120"/>
      <c r="H939" s="120"/>
      <c r="I939" s="120"/>
      <c r="J939" s="128"/>
      <c r="K939" s="120"/>
      <c r="L939" s="120"/>
      <c r="M939" s="120"/>
      <c r="N939" s="120"/>
      <c r="O939" s="120"/>
      <c r="P939" s="120"/>
      <c r="Q939" s="120"/>
      <c r="R939" s="120"/>
      <c r="S939" s="120"/>
      <c r="T939" s="120"/>
      <c r="U939" s="120"/>
      <c r="V939" s="120"/>
      <c r="W939" s="120"/>
      <c r="X939" s="120"/>
      <c r="Y939" s="120"/>
      <c r="Z939" s="120"/>
    </row>
    <row r="940" spans="1:26" ht="11.25" customHeight="1" x14ac:dyDescent="0.25">
      <c r="A940" s="120"/>
      <c r="B940" s="120"/>
      <c r="C940" s="120"/>
      <c r="D940" s="120"/>
      <c r="E940" s="120"/>
      <c r="F940" s="120"/>
      <c r="G940" s="120"/>
      <c r="H940" s="120"/>
      <c r="I940" s="120"/>
      <c r="J940" s="128"/>
      <c r="K940" s="120"/>
      <c r="L940" s="120"/>
      <c r="M940" s="120"/>
      <c r="N940" s="120"/>
      <c r="O940" s="120"/>
      <c r="P940" s="120"/>
      <c r="Q940" s="120"/>
      <c r="R940" s="120"/>
      <c r="S940" s="120"/>
      <c r="T940" s="120"/>
      <c r="U940" s="120"/>
      <c r="V940" s="120"/>
      <c r="W940" s="120"/>
      <c r="X940" s="120"/>
      <c r="Y940" s="120"/>
      <c r="Z940" s="120"/>
    </row>
    <row r="941" spans="1:26" ht="11.25" customHeight="1" x14ac:dyDescent="0.25">
      <c r="A941" s="120"/>
      <c r="B941" s="120"/>
      <c r="C941" s="120"/>
      <c r="D941" s="120"/>
      <c r="E941" s="120"/>
      <c r="F941" s="120"/>
      <c r="G941" s="120"/>
      <c r="H941" s="120"/>
      <c r="I941" s="120"/>
      <c r="J941" s="128"/>
      <c r="K941" s="120"/>
      <c r="L941" s="120"/>
      <c r="M941" s="120"/>
      <c r="N941" s="120"/>
      <c r="O941" s="120"/>
      <c r="P941" s="120"/>
      <c r="Q941" s="120"/>
      <c r="R941" s="120"/>
      <c r="S941" s="120"/>
      <c r="T941" s="120"/>
      <c r="U941" s="120"/>
      <c r="V941" s="120"/>
      <c r="W941" s="120"/>
      <c r="X941" s="120"/>
      <c r="Y941" s="120"/>
      <c r="Z941" s="120"/>
    </row>
    <row r="942" spans="1:26" ht="11.25" customHeight="1" x14ac:dyDescent="0.25">
      <c r="A942" s="120"/>
      <c r="B942" s="120"/>
      <c r="C942" s="120"/>
      <c r="D942" s="120"/>
      <c r="E942" s="120"/>
      <c r="F942" s="120"/>
      <c r="G942" s="120"/>
      <c r="H942" s="120"/>
      <c r="I942" s="120"/>
      <c r="J942" s="128"/>
      <c r="K942" s="120"/>
      <c r="L942" s="120"/>
      <c r="M942" s="120"/>
      <c r="N942" s="120"/>
      <c r="O942" s="120"/>
      <c r="P942" s="120"/>
      <c r="Q942" s="120"/>
      <c r="R942" s="120"/>
      <c r="S942" s="120"/>
      <c r="T942" s="120"/>
      <c r="U942" s="120"/>
      <c r="V942" s="120"/>
      <c r="W942" s="120"/>
      <c r="X942" s="120"/>
      <c r="Y942" s="120"/>
      <c r="Z942" s="120"/>
    </row>
    <row r="943" spans="1:26" ht="11.25" customHeight="1" x14ac:dyDescent="0.25">
      <c r="A943" s="120"/>
      <c r="B943" s="120"/>
      <c r="C943" s="120"/>
      <c r="D943" s="120"/>
      <c r="E943" s="120"/>
      <c r="F943" s="120"/>
      <c r="G943" s="120"/>
      <c r="H943" s="120"/>
      <c r="I943" s="120"/>
      <c r="J943" s="128"/>
      <c r="K943" s="120"/>
      <c r="L943" s="120"/>
      <c r="M943" s="120"/>
      <c r="N943" s="120"/>
      <c r="O943" s="120"/>
      <c r="P943" s="120"/>
      <c r="Q943" s="120"/>
      <c r="R943" s="120"/>
      <c r="S943" s="120"/>
      <c r="T943" s="120"/>
      <c r="U943" s="120"/>
      <c r="V943" s="120"/>
      <c r="W943" s="120"/>
      <c r="X943" s="120"/>
      <c r="Y943" s="120"/>
      <c r="Z943" s="120"/>
    </row>
    <row r="944" spans="1:26" ht="11.25" customHeight="1" x14ac:dyDescent="0.25">
      <c r="A944" s="120"/>
      <c r="B944" s="120"/>
      <c r="C944" s="120"/>
      <c r="D944" s="120"/>
      <c r="E944" s="120"/>
      <c r="F944" s="120"/>
      <c r="G944" s="120"/>
      <c r="H944" s="120"/>
      <c r="I944" s="120"/>
      <c r="J944" s="128"/>
      <c r="K944" s="120"/>
      <c r="L944" s="120"/>
      <c r="M944" s="120"/>
      <c r="N944" s="120"/>
      <c r="O944" s="120"/>
      <c r="P944" s="120"/>
      <c r="Q944" s="120"/>
      <c r="R944" s="120"/>
      <c r="S944" s="120"/>
      <c r="T944" s="120"/>
      <c r="U944" s="120"/>
      <c r="V944" s="120"/>
      <c r="W944" s="120"/>
      <c r="X944" s="120"/>
      <c r="Y944" s="120"/>
      <c r="Z944" s="120"/>
    </row>
    <row r="945" spans="1:26" ht="11.25" customHeight="1" x14ac:dyDescent="0.25">
      <c r="A945" s="120"/>
      <c r="B945" s="120"/>
      <c r="C945" s="120"/>
      <c r="D945" s="120"/>
      <c r="E945" s="120"/>
      <c r="F945" s="120"/>
      <c r="G945" s="120"/>
      <c r="H945" s="120"/>
      <c r="I945" s="120"/>
      <c r="J945" s="128"/>
      <c r="K945" s="120"/>
      <c r="L945" s="120"/>
      <c r="M945" s="120"/>
      <c r="N945" s="120"/>
      <c r="O945" s="120"/>
      <c r="P945" s="120"/>
      <c r="Q945" s="120"/>
      <c r="R945" s="120"/>
      <c r="S945" s="120"/>
      <c r="T945" s="120"/>
      <c r="U945" s="120"/>
      <c r="V945" s="120"/>
      <c r="W945" s="120"/>
      <c r="X945" s="120"/>
      <c r="Y945" s="120"/>
      <c r="Z945" s="120"/>
    </row>
    <row r="946" spans="1:26" ht="11.25" customHeight="1" x14ac:dyDescent="0.25">
      <c r="A946" s="120"/>
      <c r="B946" s="120"/>
      <c r="C946" s="120"/>
      <c r="D946" s="120"/>
      <c r="E946" s="120"/>
      <c r="F946" s="120"/>
      <c r="G946" s="120"/>
      <c r="H946" s="120"/>
      <c r="I946" s="120"/>
      <c r="J946" s="128"/>
      <c r="K946" s="120"/>
      <c r="L946" s="120"/>
      <c r="M946" s="120"/>
      <c r="N946" s="120"/>
      <c r="O946" s="120"/>
      <c r="P946" s="120"/>
      <c r="Q946" s="120"/>
      <c r="R946" s="120"/>
      <c r="S946" s="120"/>
      <c r="T946" s="120"/>
      <c r="U946" s="120"/>
      <c r="V946" s="120"/>
      <c r="W946" s="120"/>
      <c r="X946" s="120"/>
      <c r="Y946" s="120"/>
      <c r="Z946" s="120"/>
    </row>
    <row r="947" spans="1:26" ht="11.25" customHeight="1" x14ac:dyDescent="0.25">
      <c r="A947" s="120"/>
      <c r="B947" s="120"/>
      <c r="C947" s="120"/>
      <c r="D947" s="120"/>
      <c r="E947" s="120"/>
      <c r="F947" s="120"/>
      <c r="G947" s="120"/>
      <c r="H947" s="120"/>
      <c r="I947" s="120"/>
      <c r="J947" s="128"/>
      <c r="K947" s="120"/>
      <c r="L947" s="120"/>
      <c r="M947" s="120"/>
      <c r="N947" s="120"/>
      <c r="O947" s="120"/>
      <c r="P947" s="120"/>
      <c r="Q947" s="120"/>
      <c r="R947" s="120"/>
      <c r="S947" s="120"/>
      <c r="T947" s="120"/>
      <c r="U947" s="120"/>
      <c r="V947" s="120"/>
      <c r="W947" s="120"/>
      <c r="X947" s="120"/>
      <c r="Y947" s="120"/>
      <c r="Z947" s="120"/>
    </row>
    <row r="948" spans="1:26" ht="11.25" customHeight="1" x14ac:dyDescent="0.25">
      <c r="A948" s="120"/>
      <c r="B948" s="120"/>
      <c r="C948" s="120"/>
      <c r="D948" s="120"/>
      <c r="E948" s="120"/>
      <c r="F948" s="120"/>
      <c r="G948" s="120"/>
      <c r="H948" s="120"/>
      <c r="I948" s="120"/>
      <c r="J948" s="128"/>
      <c r="K948" s="120"/>
      <c r="L948" s="120"/>
      <c r="M948" s="120"/>
      <c r="N948" s="120"/>
      <c r="O948" s="120"/>
      <c r="P948" s="120"/>
      <c r="Q948" s="120"/>
      <c r="R948" s="120"/>
      <c r="S948" s="120"/>
      <c r="T948" s="120"/>
      <c r="U948" s="120"/>
      <c r="V948" s="120"/>
      <c r="W948" s="120"/>
      <c r="X948" s="120"/>
      <c r="Y948" s="120"/>
      <c r="Z948" s="120"/>
    </row>
    <row r="949" spans="1:26" ht="11.25" customHeight="1" x14ac:dyDescent="0.25">
      <c r="A949" s="120"/>
      <c r="B949" s="120"/>
      <c r="C949" s="120"/>
      <c r="D949" s="120"/>
      <c r="E949" s="120"/>
      <c r="F949" s="120"/>
      <c r="G949" s="120"/>
      <c r="H949" s="120"/>
      <c r="I949" s="120"/>
      <c r="J949" s="128"/>
      <c r="K949" s="120"/>
      <c r="L949" s="120"/>
      <c r="M949" s="120"/>
      <c r="N949" s="120"/>
      <c r="O949" s="120"/>
      <c r="P949" s="120"/>
      <c r="Q949" s="120"/>
      <c r="R949" s="120"/>
      <c r="S949" s="120"/>
      <c r="T949" s="120"/>
      <c r="U949" s="120"/>
      <c r="V949" s="120"/>
      <c r="W949" s="120"/>
      <c r="X949" s="120"/>
      <c r="Y949" s="120"/>
      <c r="Z949" s="120"/>
    </row>
    <row r="950" spans="1:26" ht="11.25" customHeight="1" x14ac:dyDescent="0.25">
      <c r="A950" s="120"/>
      <c r="B950" s="120"/>
      <c r="C950" s="120"/>
      <c r="D950" s="120"/>
      <c r="E950" s="120"/>
      <c r="F950" s="120"/>
      <c r="G950" s="120"/>
      <c r="H950" s="120"/>
      <c r="I950" s="120"/>
      <c r="J950" s="128"/>
      <c r="K950" s="120"/>
      <c r="L950" s="120"/>
      <c r="M950" s="120"/>
      <c r="N950" s="120"/>
      <c r="O950" s="120"/>
      <c r="P950" s="120"/>
      <c r="Q950" s="120"/>
      <c r="R950" s="120"/>
      <c r="S950" s="120"/>
      <c r="T950" s="120"/>
      <c r="U950" s="120"/>
      <c r="V950" s="120"/>
      <c r="W950" s="120"/>
      <c r="X950" s="120"/>
      <c r="Y950" s="120"/>
      <c r="Z950" s="120"/>
    </row>
    <row r="951" spans="1:26" ht="11.25" customHeight="1" x14ac:dyDescent="0.25">
      <c r="A951" s="120"/>
      <c r="B951" s="120"/>
      <c r="C951" s="120"/>
      <c r="D951" s="120"/>
      <c r="E951" s="120"/>
      <c r="F951" s="120"/>
      <c r="G951" s="120"/>
      <c r="H951" s="120"/>
      <c r="I951" s="120"/>
      <c r="J951" s="128"/>
      <c r="K951" s="120"/>
      <c r="L951" s="120"/>
      <c r="M951" s="120"/>
      <c r="N951" s="120"/>
      <c r="O951" s="120"/>
      <c r="P951" s="120"/>
      <c r="Q951" s="120"/>
      <c r="R951" s="120"/>
      <c r="S951" s="120"/>
      <c r="T951" s="120"/>
      <c r="U951" s="120"/>
      <c r="V951" s="120"/>
      <c r="W951" s="120"/>
      <c r="X951" s="120"/>
      <c r="Y951" s="120"/>
      <c r="Z951" s="120"/>
    </row>
    <row r="952" spans="1:26" ht="11.25" customHeight="1" x14ac:dyDescent="0.25">
      <c r="A952" s="120"/>
      <c r="B952" s="120"/>
      <c r="C952" s="120"/>
      <c r="D952" s="120"/>
      <c r="E952" s="120"/>
      <c r="F952" s="120"/>
      <c r="G952" s="120"/>
      <c r="H952" s="120"/>
      <c r="I952" s="120"/>
      <c r="J952" s="128"/>
      <c r="K952" s="120"/>
      <c r="L952" s="120"/>
      <c r="M952" s="120"/>
      <c r="N952" s="120"/>
      <c r="O952" s="120"/>
      <c r="P952" s="120"/>
      <c r="Q952" s="120"/>
      <c r="R952" s="120"/>
      <c r="S952" s="120"/>
      <c r="T952" s="120"/>
      <c r="U952" s="120"/>
      <c r="V952" s="120"/>
      <c r="W952" s="120"/>
      <c r="X952" s="120"/>
      <c r="Y952" s="120"/>
      <c r="Z952" s="120"/>
    </row>
    <row r="953" spans="1:26" ht="11.25" customHeight="1" x14ac:dyDescent="0.25">
      <c r="A953" s="120"/>
      <c r="B953" s="120"/>
      <c r="C953" s="120"/>
      <c r="D953" s="120"/>
      <c r="E953" s="120"/>
      <c r="F953" s="120"/>
      <c r="G953" s="120"/>
      <c r="H953" s="120"/>
      <c r="I953" s="120"/>
      <c r="J953" s="128"/>
      <c r="K953" s="120"/>
      <c r="L953" s="120"/>
      <c r="M953" s="120"/>
      <c r="N953" s="120"/>
      <c r="O953" s="120"/>
      <c r="P953" s="120"/>
      <c r="Q953" s="120"/>
      <c r="R953" s="120"/>
      <c r="S953" s="120"/>
      <c r="T953" s="120"/>
      <c r="U953" s="120"/>
      <c r="V953" s="120"/>
      <c r="W953" s="120"/>
      <c r="X953" s="120"/>
      <c r="Y953" s="120"/>
      <c r="Z953" s="120"/>
    </row>
    <row r="954" spans="1:26" ht="11.25" customHeight="1" x14ac:dyDescent="0.25">
      <c r="A954" s="120"/>
      <c r="B954" s="120"/>
      <c r="C954" s="120"/>
      <c r="D954" s="120"/>
      <c r="E954" s="120"/>
      <c r="F954" s="120"/>
      <c r="G954" s="120"/>
      <c r="H954" s="120"/>
      <c r="I954" s="120"/>
      <c r="J954" s="128"/>
      <c r="K954" s="120"/>
      <c r="L954" s="120"/>
      <c r="M954" s="120"/>
      <c r="N954" s="120"/>
      <c r="O954" s="120"/>
      <c r="P954" s="120"/>
      <c r="Q954" s="120"/>
      <c r="R954" s="120"/>
      <c r="S954" s="120"/>
      <c r="T954" s="120"/>
      <c r="U954" s="120"/>
      <c r="V954" s="120"/>
      <c r="W954" s="120"/>
      <c r="X954" s="120"/>
      <c r="Y954" s="120"/>
      <c r="Z954" s="120"/>
    </row>
    <row r="955" spans="1:26" ht="11.25" customHeight="1" x14ac:dyDescent="0.25">
      <c r="A955" s="120"/>
      <c r="B955" s="120"/>
      <c r="C955" s="120"/>
      <c r="D955" s="120"/>
      <c r="E955" s="120"/>
      <c r="F955" s="120"/>
      <c r="G955" s="120"/>
      <c r="H955" s="120"/>
      <c r="I955" s="120"/>
      <c r="J955" s="128"/>
      <c r="K955" s="120"/>
      <c r="L955" s="120"/>
      <c r="M955" s="120"/>
      <c r="N955" s="120"/>
      <c r="O955" s="120"/>
      <c r="P955" s="120"/>
      <c r="Q955" s="120"/>
      <c r="R955" s="120"/>
      <c r="S955" s="120"/>
      <c r="T955" s="120"/>
      <c r="U955" s="120"/>
      <c r="V955" s="120"/>
      <c r="W955" s="120"/>
      <c r="X955" s="120"/>
      <c r="Y955" s="120"/>
      <c r="Z955" s="120"/>
    </row>
    <row r="956" spans="1:26" ht="11.25" customHeight="1" x14ac:dyDescent="0.25">
      <c r="A956" s="120"/>
      <c r="B956" s="120"/>
      <c r="C956" s="120"/>
      <c r="D956" s="120"/>
      <c r="E956" s="120"/>
      <c r="F956" s="120"/>
      <c r="G956" s="120"/>
      <c r="H956" s="120"/>
      <c r="I956" s="120"/>
      <c r="J956" s="128"/>
      <c r="K956" s="120"/>
      <c r="L956" s="120"/>
      <c r="M956" s="120"/>
      <c r="N956" s="120"/>
      <c r="O956" s="120"/>
      <c r="P956" s="120"/>
      <c r="Q956" s="120"/>
      <c r="R956" s="120"/>
      <c r="S956" s="120"/>
      <c r="T956" s="120"/>
      <c r="U956" s="120"/>
      <c r="V956" s="120"/>
      <c r="W956" s="120"/>
      <c r="X956" s="120"/>
      <c r="Y956" s="120"/>
      <c r="Z956" s="120"/>
    </row>
    <row r="957" spans="1:26" ht="11.25" customHeight="1" x14ac:dyDescent="0.25">
      <c r="A957" s="120"/>
      <c r="B957" s="120"/>
      <c r="C957" s="120"/>
      <c r="D957" s="120"/>
      <c r="E957" s="120"/>
      <c r="F957" s="120"/>
      <c r="G957" s="120"/>
      <c r="H957" s="120"/>
      <c r="I957" s="120"/>
      <c r="J957" s="128"/>
      <c r="K957" s="120"/>
      <c r="L957" s="120"/>
      <c r="M957" s="120"/>
      <c r="N957" s="120"/>
      <c r="O957" s="120"/>
      <c r="P957" s="120"/>
      <c r="Q957" s="120"/>
      <c r="R957" s="120"/>
      <c r="S957" s="120"/>
      <c r="T957" s="120"/>
      <c r="U957" s="120"/>
      <c r="V957" s="120"/>
      <c r="W957" s="120"/>
      <c r="X957" s="120"/>
      <c r="Y957" s="120"/>
      <c r="Z957" s="120"/>
    </row>
    <row r="958" spans="1:26" ht="11.25" customHeight="1" x14ac:dyDescent="0.25">
      <c r="A958" s="120"/>
      <c r="B958" s="120"/>
      <c r="C958" s="120"/>
      <c r="D958" s="120"/>
      <c r="E958" s="120"/>
      <c r="F958" s="120"/>
      <c r="G958" s="120"/>
      <c r="H958" s="120"/>
      <c r="I958" s="120"/>
      <c r="J958" s="128"/>
      <c r="K958" s="120"/>
      <c r="L958" s="120"/>
      <c r="M958" s="120"/>
      <c r="N958" s="120"/>
      <c r="O958" s="120"/>
      <c r="P958" s="120"/>
      <c r="Q958" s="120"/>
      <c r="R958" s="120"/>
      <c r="S958" s="120"/>
      <c r="T958" s="120"/>
      <c r="U958" s="120"/>
      <c r="V958" s="120"/>
      <c r="W958" s="120"/>
      <c r="X958" s="120"/>
      <c r="Y958" s="120"/>
      <c r="Z958" s="120"/>
    </row>
    <row r="959" spans="1:26" ht="11.25" customHeight="1" x14ac:dyDescent="0.25">
      <c r="A959" s="120"/>
      <c r="B959" s="120"/>
      <c r="C959" s="120"/>
      <c r="D959" s="120"/>
      <c r="E959" s="120"/>
      <c r="F959" s="120"/>
      <c r="G959" s="120"/>
      <c r="H959" s="120"/>
      <c r="I959" s="120"/>
      <c r="J959" s="128"/>
      <c r="K959" s="120"/>
      <c r="L959" s="120"/>
      <c r="M959" s="120"/>
      <c r="N959" s="120"/>
      <c r="O959" s="120"/>
      <c r="P959" s="120"/>
      <c r="Q959" s="120"/>
      <c r="R959" s="120"/>
      <c r="S959" s="120"/>
      <c r="T959" s="120"/>
      <c r="U959" s="120"/>
      <c r="V959" s="120"/>
      <c r="W959" s="120"/>
      <c r="X959" s="120"/>
      <c r="Y959" s="120"/>
      <c r="Z959" s="120"/>
    </row>
    <row r="960" spans="1:26" ht="11.25" customHeight="1" x14ac:dyDescent="0.25">
      <c r="A960" s="120"/>
      <c r="B960" s="120"/>
      <c r="C960" s="120"/>
      <c r="D960" s="120"/>
      <c r="E960" s="120"/>
      <c r="F960" s="120"/>
      <c r="G960" s="120"/>
      <c r="H960" s="120"/>
      <c r="I960" s="120"/>
      <c r="J960" s="128"/>
      <c r="K960" s="120"/>
      <c r="L960" s="120"/>
      <c r="M960" s="120"/>
      <c r="N960" s="120"/>
      <c r="O960" s="120"/>
      <c r="P960" s="120"/>
      <c r="Q960" s="120"/>
      <c r="R960" s="120"/>
      <c r="S960" s="120"/>
      <c r="T960" s="120"/>
      <c r="U960" s="120"/>
      <c r="V960" s="120"/>
      <c r="W960" s="120"/>
      <c r="X960" s="120"/>
      <c r="Y960" s="120"/>
      <c r="Z960" s="120"/>
    </row>
    <row r="961" spans="1:26" ht="11.25" customHeight="1" x14ac:dyDescent="0.25">
      <c r="A961" s="120"/>
      <c r="B961" s="120"/>
      <c r="C961" s="120"/>
      <c r="D961" s="120"/>
      <c r="E961" s="120"/>
      <c r="F961" s="120"/>
      <c r="G961" s="120"/>
      <c r="H961" s="120"/>
      <c r="I961" s="120"/>
      <c r="J961" s="128"/>
      <c r="K961" s="120"/>
      <c r="L961" s="120"/>
      <c r="M961" s="120"/>
      <c r="N961" s="120"/>
      <c r="O961" s="120"/>
      <c r="P961" s="120"/>
      <c r="Q961" s="120"/>
      <c r="R961" s="120"/>
      <c r="S961" s="120"/>
      <c r="T961" s="120"/>
      <c r="U961" s="120"/>
      <c r="V961" s="120"/>
      <c r="W961" s="120"/>
      <c r="X961" s="120"/>
      <c r="Y961" s="120"/>
      <c r="Z961" s="120"/>
    </row>
    <row r="962" spans="1:26" ht="11.25" customHeight="1" x14ac:dyDescent="0.25">
      <c r="A962" s="120"/>
      <c r="B962" s="120"/>
      <c r="C962" s="120"/>
      <c r="D962" s="120"/>
      <c r="E962" s="120"/>
      <c r="F962" s="120"/>
      <c r="G962" s="120"/>
      <c r="H962" s="120"/>
      <c r="I962" s="120"/>
      <c r="J962" s="128"/>
      <c r="K962" s="120"/>
      <c r="L962" s="120"/>
      <c r="M962" s="120"/>
      <c r="N962" s="120"/>
      <c r="O962" s="120"/>
      <c r="P962" s="120"/>
      <c r="Q962" s="120"/>
      <c r="R962" s="120"/>
      <c r="S962" s="120"/>
      <c r="T962" s="120"/>
      <c r="U962" s="120"/>
      <c r="V962" s="120"/>
      <c r="W962" s="120"/>
      <c r="X962" s="120"/>
      <c r="Y962" s="120"/>
      <c r="Z962" s="120"/>
    </row>
    <row r="963" spans="1:26" ht="11.25" customHeight="1" x14ac:dyDescent="0.25">
      <c r="A963" s="120"/>
      <c r="B963" s="120"/>
      <c r="C963" s="120"/>
      <c r="D963" s="120"/>
      <c r="E963" s="120"/>
      <c r="F963" s="120"/>
      <c r="G963" s="120"/>
      <c r="H963" s="120"/>
      <c r="I963" s="120"/>
      <c r="J963" s="128"/>
      <c r="K963" s="120"/>
      <c r="L963" s="120"/>
      <c r="M963" s="120"/>
      <c r="N963" s="120"/>
      <c r="O963" s="120"/>
      <c r="P963" s="120"/>
      <c r="Q963" s="120"/>
      <c r="R963" s="120"/>
      <c r="S963" s="120"/>
      <c r="T963" s="120"/>
      <c r="U963" s="120"/>
      <c r="V963" s="120"/>
      <c r="W963" s="120"/>
      <c r="X963" s="120"/>
      <c r="Y963" s="120"/>
      <c r="Z963" s="120"/>
    </row>
    <row r="964" spans="1:26" ht="11.25" customHeight="1" x14ac:dyDescent="0.25">
      <c r="A964" s="120"/>
      <c r="B964" s="120"/>
      <c r="C964" s="120"/>
      <c r="D964" s="120"/>
      <c r="E964" s="120"/>
      <c r="F964" s="120"/>
      <c r="G964" s="120"/>
      <c r="H964" s="120"/>
      <c r="I964" s="120"/>
      <c r="J964" s="128"/>
      <c r="K964" s="120"/>
      <c r="L964" s="120"/>
      <c r="M964" s="120"/>
      <c r="N964" s="120"/>
      <c r="O964" s="120"/>
      <c r="P964" s="120"/>
      <c r="Q964" s="120"/>
      <c r="R964" s="120"/>
      <c r="S964" s="120"/>
      <c r="T964" s="120"/>
      <c r="U964" s="120"/>
      <c r="V964" s="120"/>
      <c r="W964" s="120"/>
      <c r="X964" s="120"/>
      <c r="Y964" s="120"/>
      <c r="Z964" s="120"/>
    </row>
    <row r="965" spans="1:26" ht="11.25" customHeight="1" x14ac:dyDescent="0.25">
      <c r="A965" s="120"/>
      <c r="B965" s="120"/>
      <c r="C965" s="120"/>
      <c r="D965" s="120"/>
      <c r="E965" s="120"/>
      <c r="F965" s="120"/>
      <c r="G965" s="120"/>
      <c r="H965" s="120"/>
      <c r="I965" s="120"/>
      <c r="J965" s="128"/>
      <c r="K965" s="120"/>
      <c r="L965" s="120"/>
      <c r="M965" s="120"/>
      <c r="N965" s="120"/>
      <c r="O965" s="120"/>
      <c r="P965" s="120"/>
      <c r="Q965" s="120"/>
      <c r="R965" s="120"/>
      <c r="S965" s="120"/>
      <c r="T965" s="120"/>
      <c r="U965" s="120"/>
      <c r="V965" s="120"/>
      <c r="W965" s="120"/>
      <c r="X965" s="120"/>
      <c r="Y965" s="120"/>
      <c r="Z965" s="120"/>
    </row>
    <row r="966" spans="1:26" ht="11.25" customHeight="1" x14ac:dyDescent="0.25">
      <c r="A966" s="120"/>
      <c r="B966" s="120"/>
      <c r="C966" s="120"/>
      <c r="D966" s="120"/>
      <c r="E966" s="120"/>
      <c r="F966" s="120"/>
      <c r="G966" s="120"/>
      <c r="H966" s="120"/>
      <c r="I966" s="120"/>
      <c r="J966" s="128"/>
      <c r="K966" s="120"/>
      <c r="L966" s="120"/>
      <c r="M966" s="120"/>
      <c r="N966" s="120"/>
      <c r="O966" s="120"/>
      <c r="P966" s="120"/>
      <c r="Q966" s="120"/>
      <c r="R966" s="120"/>
      <c r="S966" s="120"/>
      <c r="T966" s="120"/>
      <c r="U966" s="120"/>
      <c r="V966" s="120"/>
      <c r="W966" s="120"/>
      <c r="X966" s="120"/>
      <c r="Y966" s="120"/>
      <c r="Z966" s="120"/>
    </row>
    <row r="967" spans="1:26" ht="11.25" customHeight="1" x14ac:dyDescent="0.25">
      <c r="A967" s="120"/>
      <c r="B967" s="120"/>
      <c r="C967" s="120"/>
      <c r="D967" s="120"/>
      <c r="E967" s="120"/>
      <c r="F967" s="120"/>
      <c r="G967" s="120"/>
      <c r="H967" s="120"/>
      <c r="I967" s="120"/>
      <c r="J967" s="128"/>
      <c r="K967" s="120"/>
      <c r="L967" s="120"/>
      <c r="M967" s="120"/>
      <c r="N967" s="120"/>
      <c r="O967" s="120"/>
      <c r="P967" s="120"/>
      <c r="Q967" s="120"/>
      <c r="R967" s="120"/>
      <c r="S967" s="120"/>
      <c r="T967" s="120"/>
      <c r="U967" s="120"/>
      <c r="V967" s="120"/>
      <c r="W967" s="120"/>
      <c r="X967" s="120"/>
      <c r="Y967" s="120"/>
      <c r="Z967" s="120"/>
    </row>
    <row r="968" spans="1:26" ht="11.25" customHeight="1" x14ac:dyDescent="0.25">
      <c r="A968" s="120"/>
      <c r="B968" s="120"/>
      <c r="C968" s="120"/>
      <c r="D968" s="120"/>
      <c r="E968" s="120"/>
      <c r="F968" s="120"/>
      <c r="G968" s="120"/>
      <c r="H968" s="120"/>
      <c r="I968" s="120"/>
      <c r="J968" s="128"/>
      <c r="K968" s="120"/>
      <c r="L968" s="120"/>
      <c r="M968" s="120"/>
      <c r="N968" s="120"/>
      <c r="O968" s="120"/>
      <c r="P968" s="120"/>
      <c r="Q968" s="120"/>
      <c r="R968" s="120"/>
      <c r="S968" s="120"/>
      <c r="T968" s="120"/>
      <c r="U968" s="120"/>
      <c r="V968" s="120"/>
      <c r="W968" s="120"/>
      <c r="X968" s="120"/>
      <c r="Y968" s="120"/>
      <c r="Z968" s="120"/>
    </row>
    <row r="969" spans="1:26" ht="11.25" customHeight="1" x14ac:dyDescent="0.25">
      <c r="A969" s="120"/>
      <c r="B969" s="120"/>
      <c r="C969" s="120"/>
      <c r="D969" s="120"/>
      <c r="E969" s="120"/>
      <c r="F969" s="120"/>
      <c r="G969" s="120"/>
      <c r="H969" s="120"/>
      <c r="I969" s="120"/>
      <c r="J969" s="128"/>
      <c r="K969" s="120"/>
      <c r="L969" s="120"/>
      <c r="M969" s="120"/>
      <c r="N969" s="120"/>
      <c r="O969" s="120"/>
      <c r="P969" s="120"/>
      <c r="Q969" s="120"/>
      <c r="R969" s="120"/>
      <c r="S969" s="120"/>
      <c r="T969" s="120"/>
      <c r="U969" s="120"/>
      <c r="V969" s="120"/>
      <c r="W969" s="120"/>
      <c r="X969" s="120"/>
      <c r="Y969" s="120"/>
      <c r="Z969" s="120"/>
    </row>
    <row r="970" spans="1:26" ht="11.25" customHeight="1" x14ac:dyDescent="0.25">
      <c r="A970" s="120"/>
      <c r="B970" s="120"/>
      <c r="C970" s="120"/>
      <c r="D970" s="120"/>
      <c r="E970" s="120"/>
      <c r="F970" s="120"/>
      <c r="G970" s="120"/>
      <c r="H970" s="120"/>
      <c r="I970" s="120"/>
      <c r="J970" s="128"/>
      <c r="K970" s="120"/>
      <c r="L970" s="120"/>
      <c r="M970" s="120"/>
      <c r="N970" s="120"/>
      <c r="O970" s="120"/>
      <c r="P970" s="120"/>
      <c r="Q970" s="120"/>
      <c r="R970" s="120"/>
      <c r="S970" s="120"/>
      <c r="T970" s="120"/>
      <c r="U970" s="120"/>
      <c r="V970" s="120"/>
      <c r="W970" s="120"/>
      <c r="X970" s="120"/>
      <c r="Y970" s="120"/>
      <c r="Z970" s="120"/>
    </row>
    <row r="971" spans="1:26" ht="11.25" customHeight="1" x14ac:dyDescent="0.25">
      <c r="A971" s="120"/>
      <c r="B971" s="120"/>
      <c r="C971" s="120"/>
      <c r="D971" s="120"/>
      <c r="E971" s="120"/>
      <c r="F971" s="120"/>
      <c r="G971" s="120"/>
      <c r="H971" s="120"/>
      <c r="I971" s="120"/>
      <c r="J971" s="128"/>
      <c r="K971" s="120"/>
      <c r="L971" s="120"/>
      <c r="M971" s="120"/>
      <c r="N971" s="120"/>
      <c r="O971" s="120"/>
      <c r="P971" s="120"/>
      <c r="Q971" s="120"/>
      <c r="R971" s="120"/>
      <c r="S971" s="120"/>
      <c r="T971" s="120"/>
      <c r="U971" s="120"/>
      <c r="V971" s="120"/>
      <c r="W971" s="120"/>
      <c r="X971" s="120"/>
      <c r="Y971" s="120"/>
      <c r="Z971" s="120"/>
    </row>
    <row r="972" spans="1:26" ht="11.25" customHeight="1" x14ac:dyDescent="0.25">
      <c r="A972" s="120"/>
      <c r="B972" s="120"/>
      <c r="C972" s="120"/>
      <c r="D972" s="120"/>
      <c r="E972" s="120"/>
      <c r="F972" s="120"/>
      <c r="G972" s="120"/>
      <c r="H972" s="120"/>
      <c r="I972" s="120"/>
      <c r="J972" s="128"/>
      <c r="K972" s="120"/>
      <c r="L972" s="120"/>
      <c r="M972" s="120"/>
      <c r="N972" s="120"/>
      <c r="O972" s="120"/>
      <c r="P972" s="120"/>
      <c r="Q972" s="120"/>
      <c r="R972" s="120"/>
      <c r="S972" s="120"/>
      <c r="T972" s="120"/>
      <c r="U972" s="120"/>
      <c r="V972" s="120"/>
      <c r="W972" s="120"/>
      <c r="X972" s="120"/>
      <c r="Y972" s="120"/>
      <c r="Z972" s="120"/>
    </row>
    <row r="973" spans="1:26" ht="11.25" customHeight="1" x14ac:dyDescent="0.25">
      <c r="A973" s="120"/>
      <c r="B973" s="120"/>
      <c r="C973" s="120"/>
      <c r="D973" s="120"/>
      <c r="E973" s="120"/>
      <c r="F973" s="120"/>
      <c r="G973" s="120"/>
      <c r="H973" s="120"/>
      <c r="I973" s="120"/>
      <c r="J973" s="128"/>
      <c r="K973" s="120"/>
      <c r="L973" s="120"/>
      <c r="M973" s="120"/>
      <c r="N973" s="120"/>
      <c r="O973" s="120"/>
      <c r="P973" s="120"/>
      <c r="Q973" s="120"/>
      <c r="R973" s="120"/>
      <c r="S973" s="120"/>
      <c r="T973" s="120"/>
      <c r="U973" s="120"/>
      <c r="V973" s="120"/>
      <c r="W973" s="120"/>
      <c r="X973" s="120"/>
      <c r="Y973" s="120"/>
      <c r="Z973" s="120"/>
    </row>
    <row r="974" spans="1:26" ht="11.25" customHeight="1" x14ac:dyDescent="0.25">
      <c r="A974" s="120"/>
      <c r="B974" s="120"/>
      <c r="C974" s="120"/>
      <c r="D974" s="120"/>
      <c r="E974" s="120"/>
      <c r="F974" s="120"/>
      <c r="G974" s="120"/>
      <c r="H974" s="120"/>
      <c r="I974" s="120"/>
      <c r="J974" s="128"/>
      <c r="K974" s="120"/>
      <c r="L974" s="120"/>
      <c r="M974" s="120"/>
      <c r="N974" s="120"/>
      <c r="O974" s="120"/>
      <c r="P974" s="120"/>
      <c r="Q974" s="120"/>
      <c r="R974" s="120"/>
      <c r="S974" s="120"/>
      <c r="T974" s="120"/>
      <c r="U974" s="120"/>
      <c r="V974" s="120"/>
      <c r="W974" s="120"/>
      <c r="X974" s="120"/>
      <c r="Y974" s="120"/>
      <c r="Z974" s="120"/>
    </row>
    <row r="975" spans="1:26" ht="11.25" customHeight="1" x14ac:dyDescent="0.25">
      <c r="A975" s="120"/>
      <c r="B975" s="120"/>
      <c r="C975" s="120"/>
      <c r="D975" s="120"/>
      <c r="E975" s="120"/>
      <c r="F975" s="120"/>
      <c r="G975" s="120"/>
      <c r="H975" s="120"/>
      <c r="I975" s="120"/>
      <c r="J975" s="128"/>
      <c r="K975" s="120"/>
      <c r="L975" s="120"/>
      <c r="M975" s="120"/>
      <c r="N975" s="120"/>
      <c r="O975" s="120"/>
      <c r="P975" s="120"/>
      <c r="Q975" s="120"/>
      <c r="R975" s="120"/>
      <c r="S975" s="120"/>
      <c r="T975" s="120"/>
      <c r="U975" s="120"/>
      <c r="V975" s="120"/>
      <c r="W975" s="120"/>
      <c r="X975" s="120"/>
      <c r="Y975" s="120"/>
      <c r="Z975" s="120"/>
    </row>
    <row r="976" spans="1:26" ht="11.25" customHeight="1" x14ac:dyDescent="0.25">
      <c r="A976" s="120"/>
      <c r="B976" s="120"/>
      <c r="C976" s="120"/>
      <c r="D976" s="120"/>
      <c r="E976" s="120"/>
      <c r="F976" s="120"/>
      <c r="G976" s="120"/>
      <c r="H976" s="120"/>
      <c r="I976" s="120"/>
      <c r="J976" s="128"/>
      <c r="K976" s="120"/>
      <c r="L976" s="120"/>
      <c r="M976" s="120"/>
      <c r="N976" s="120"/>
      <c r="O976" s="120"/>
      <c r="P976" s="120"/>
      <c r="Q976" s="120"/>
      <c r="R976" s="120"/>
      <c r="S976" s="120"/>
      <c r="T976" s="120"/>
      <c r="U976" s="120"/>
      <c r="V976" s="120"/>
      <c r="W976" s="120"/>
      <c r="X976" s="120"/>
      <c r="Y976" s="120"/>
      <c r="Z976" s="120"/>
    </row>
    <row r="977" spans="1:26" ht="11.25" customHeight="1" x14ac:dyDescent="0.25">
      <c r="A977" s="120"/>
      <c r="B977" s="120"/>
      <c r="C977" s="120"/>
      <c r="D977" s="120"/>
      <c r="E977" s="120"/>
      <c r="F977" s="120"/>
      <c r="G977" s="120"/>
      <c r="H977" s="120"/>
      <c r="I977" s="120"/>
      <c r="J977" s="128"/>
      <c r="K977" s="120"/>
      <c r="L977" s="120"/>
      <c r="M977" s="120"/>
      <c r="N977" s="120"/>
      <c r="O977" s="120"/>
      <c r="P977" s="120"/>
      <c r="Q977" s="120"/>
      <c r="R977" s="120"/>
      <c r="S977" s="120"/>
      <c r="T977" s="120"/>
      <c r="U977" s="120"/>
      <c r="V977" s="120"/>
      <c r="W977" s="120"/>
      <c r="X977" s="120"/>
      <c r="Y977" s="120"/>
      <c r="Z977" s="120"/>
    </row>
    <row r="978" spans="1:26" ht="11.25" customHeight="1" x14ac:dyDescent="0.25">
      <c r="A978" s="120"/>
      <c r="B978" s="120"/>
      <c r="C978" s="120"/>
      <c r="D978" s="120"/>
      <c r="E978" s="120"/>
      <c r="F978" s="120"/>
      <c r="G978" s="120"/>
      <c r="H978" s="120"/>
      <c r="I978" s="120"/>
      <c r="J978" s="128"/>
      <c r="K978" s="120"/>
      <c r="L978" s="120"/>
      <c r="M978" s="120"/>
      <c r="N978" s="120"/>
      <c r="O978" s="120"/>
      <c r="P978" s="120"/>
      <c r="Q978" s="120"/>
      <c r="R978" s="120"/>
      <c r="S978" s="120"/>
      <c r="T978" s="120"/>
      <c r="U978" s="120"/>
      <c r="V978" s="120"/>
      <c r="W978" s="120"/>
      <c r="X978" s="120"/>
      <c r="Y978" s="120"/>
      <c r="Z978" s="120"/>
    </row>
    <row r="979" spans="1:26" ht="11.25" customHeight="1" x14ac:dyDescent="0.25">
      <c r="A979" s="120"/>
      <c r="B979" s="120"/>
      <c r="C979" s="120"/>
      <c r="D979" s="120"/>
      <c r="E979" s="120"/>
      <c r="F979" s="120"/>
      <c r="G979" s="120"/>
      <c r="H979" s="120"/>
      <c r="I979" s="120"/>
      <c r="J979" s="128"/>
      <c r="K979" s="120"/>
      <c r="L979" s="120"/>
      <c r="M979" s="120"/>
      <c r="N979" s="120"/>
      <c r="O979" s="120"/>
      <c r="P979" s="120"/>
      <c r="Q979" s="120"/>
      <c r="R979" s="120"/>
      <c r="S979" s="120"/>
      <c r="T979" s="120"/>
      <c r="U979" s="120"/>
      <c r="V979" s="120"/>
      <c r="W979" s="120"/>
      <c r="X979" s="120"/>
      <c r="Y979" s="120"/>
      <c r="Z979" s="120"/>
    </row>
    <row r="980" spans="1:26" ht="11.25" customHeight="1" x14ac:dyDescent="0.25">
      <c r="A980" s="120"/>
      <c r="B980" s="120"/>
      <c r="C980" s="120"/>
      <c r="D980" s="120"/>
      <c r="E980" s="120"/>
      <c r="F980" s="120"/>
      <c r="G980" s="120"/>
      <c r="H980" s="120"/>
      <c r="I980" s="120"/>
      <c r="J980" s="128"/>
      <c r="K980" s="120"/>
      <c r="L980" s="120"/>
      <c r="M980" s="120"/>
      <c r="N980" s="120"/>
      <c r="O980" s="120"/>
      <c r="P980" s="120"/>
      <c r="Q980" s="120"/>
      <c r="R980" s="120"/>
      <c r="S980" s="120"/>
      <c r="T980" s="120"/>
      <c r="U980" s="120"/>
      <c r="V980" s="120"/>
      <c r="W980" s="120"/>
      <c r="X980" s="120"/>
      <c r="Y980" s="120"/>
      <c r="Z980" s="120"/>
    </row>
    <row r="981" spans="1:26" ht="11.25" customHeight="1" x14ac:dyDescent="0.25">
      <c r="A981" s="120"/>
      <c r="B981" s="120"/>
      <c r="C981" s="120"/>
      <c r="D981" s="120"/>
      <c r="E981" s="120"/>
      <c r="F981" s="120"/>
      <c r="G981" s="120"/>
      <c r="H981" s="120"/>
      <c r="I981" s="120"/>
      <c r="J981" s="128"/>
      <c r="K981" s="120"/>
      <c r="L981" s="120"/>
      <c r="M981" s="120"/>
      <c r="N981" s="120"/>
      <c r="O981" s="120"/>
      <c r="P981" s="120"/>
      <c r="Q981" s="120"/>
      <c r="R981" s="120"/>
      <c r="S981" s="120"/>
      <c r="T981" s="120"/>
      <c r="U981" s="120"/>
      <c r="V981" s="120"/>
      <c r="W981" s="120"/>
      <c r="X981" s="120"/>
      <c r="Y981" s="120"/>
      <c r="Z981" s="120"/>
    </row>
    <row r="982" spans="1:26" ht="11.25" customHeight="1" x14ac:dyDescent="0.25">
      <c r="A982" s="120"/>
      <c r="B982" s="120"/>
      <c r="C982" s="120"/>
      <c r="D982" s="120"/>
      <c r="E982" s="120"/>
      <c r="F982" s="120"/>
      <c r="G982" s="120"/>
      <c r="H982" s="120"/>
      <c r="I982" s="120"/>
      <c r="J982" s="128"/>
      <c r="K982" s="120"/>
      <c r="L982" s="120"/>
      <c r="M982" s="120"/>
      <c r="N982" s="120"/>
      <c r="O982" s="120"/>
      <c r="P982" s="120"/>
      <c r="Q982" s="120"/>
      <c r="R982" s="120"/>
      <c r="S982" s="120"/>
      <c r="T982" s="120"/>
      <c r="U982" s="120"/>
      <c r="V982" s="120"/>
      <c r="W982" s="120"/>
      <c r="X982" s="120"/>
      <c r="Y982" s="120"/>
      <c r="Z982" s="120"/>
    </row>
    <row r="983" spans="1:26" ht="11.25" customHeight="1" x14ac:dyDescent="0.25">
      <c r="A983" s="120"/>
      <c r="B983" s="120"/>
      <c r="C983" s="120"/>
      <c r="D983" s="120"/>
      <c r="E983" s="120"/>
      <c r="F983" s="120"/>
      <c r="G983" s="120"/>
      <c r="H983" s="120"/>
      <c r="I983" s="120"/>
      <c r="J983" s="128"/>
      <c r="K983" s="120"/>
      <c r="L983" s="120"/>
      <c r="M983" s="120"/>
      <c r="N983" s="120"/>
      <c r="O983" s="120"/>
      <c r="P983" s="120"/>
      <c r="Q983" s="120"/>
      <c r="R983" s="120"/>
      <c r="S983" s="120"/>
      <c r="T983" s="120"/>
      <c r="U983" s="120"/>
      <c r="V983" s="120"/>
      <c r="W983" s="120"/>
      <c r="X983" s="120"/>
      <c r="Y983" s="120"/>
      <c r="Z983" s="120"/>
    </row>
    <row r="984" spans="1:26" ht="11.25" customHeight="1" x14ac:dyDescent="0.25">
      <c r="A984" s="120"/>
      <c r="B984" s="120"/>
      <c r="C984" s="120"/>
      <c r="D984" s="120"/>
      <c r="E984" s="120"/>
      <c r="F984" s="120"/>
      <c r="G984" s="120"/>
      <c r="H984" s="120"/>
      <c r="I984" s="120"/>
      <c r="J984" s="128"/>
      <c r="K984" s="120"/>
      <c r="L984" s="120"/>
      <c r="M984" s="120"/>
      <c r="N984" s="120"/>
      <c r="O984" s="120"/>
      <c r="P984" s="120"/>
      <c r="Q984" s="120"/>
      <c r="R984" s="120"/>
      <c r="S984" s="120"/>
      <c r="T984" s="120"/>
      <c r="U984" s="120"/>
      <c r="V984" s="120"/>
      <c r="W984" s="120"/>
      <c r="X984" s="120"/>
      <c r="Y984" s="120"/>
      <c r="Z984" s="120"/>
    </row>
    <row r="985" spans="1:26" ht="11.25" customHeight="1" x14ac:dyDescent="0.25">
      <c r="A985" s="120"/>
      <c r="B985" s="120"/>
      <c r="C985" s="120"/>
      <c r="D985" s="120"/>
      <c r="E985" s="120"/>
      <c r="F985" s="120"/>
      <c r="G985" s="120"/>
      <c r="H985" s="120"/>
      <c r="I985" s="120"/>
      <c r="J985" s="128"/>
      <c r="K985" s="120"/>
      <c r="L985" s="120"/>
      <c r="M985" s="120"/>
      <c r="N985" s="120"/>
      <c r="O985" s="120"/>
      <c r="P985" s="120"/>
      <c r="Q985" s="120"/>
      <c r="R985" s="120"/>
      <c r="S985" s="120"/>
      <c r="T985" s="120"/>
      <c r="U985" s="120"/>
      <c r="V985" s="120"/>
      <c r="W985" s="120"/>
      <c r="X985" s="120"/>
      <c r="Y985" s="120"/>
      <c r="Z985" s="120"/>
    </row>
    <row r="986" spans="1:26" ht="11.25" customHeight="1" x14ac:dyDescent="0.25">
      <c r="A986" s="120"/>
      <c r="B986" s="120"/>
      <c r="C986" s="120"/>
      <c r="D986" s="120"/>
      <c r="E986" s="120"/>
      <c r="F986" s="120"/>
      <c r="G986" s="120"/>
      <c r="H986" s="120"/>
      <c r="I986" s="120"/>
      <c r="J986" s="128"/>
      <c r="K986" s="120"/>
      <c r="L986" s="120"/>
      <c r="M986" s="120"/>
      <c r="N986" s="120"/>
      <c r="O986" s="120"/>
      <c r="P986" s="120"/>
      <c r="Q986" s="120"/>
      <c r="R986" s="120"/>
      <c r="S986" s="120"/>
      <c r="T986" s="120"/>
      <c r="U986" s="120"/>
      <c r="V986" s="120"/>
      <c r="W986" s="120"/>
      <c r="X986" s="120"/>
      <c r="Y986" s="120"/>
      <c r="Z986" s="120"/>
    </row>
    <row r="987" spans="1:26" ht="11.25" customHeight="1" x14ac:dyDescent="0.25">
      <c r="A987" s="120"/>
      <c r="B987" s="120"/>
      <c r="C987" s="120"/>
      <c r="D987" s="120"/>
      <c r="E987" s="120"/>
      <c r="F987" s="120"/>
      <c r="G987" s="120"/>
      <c r="H987" s="120"/>
      <c r="I987" s="120"/>
      <c r="J987" s="128"/>
      <c r="K987" s="120"/>
      <c r="L987" s="120"/>
      <c r="M987" s="120"/>
      <c r="N987" s="120"/>
      <c r="O987" s="120"/>
      <c r="P987" s="120"/>
      <c r="Q987" s="120"/>
      <c r="R987" s="120"/>
      <c r="S987" s="120"/>
      <c r="T987" s="120"/>
      <c r="U987" s="120"/>
      <c r="V987" s="120"/>
      <c r="W987" s="120"/>
      <c r="X987" s="120"/>
      <c r="Y987" s="120"/>
      <c r="Z987" s="120"/>
    </row>
    <row r="988" spans="1:26" ht="11.25" customHeight="1" x14ac:dyDescent="0.25">
      <c r="A988" s="120"/>
      <c r="B988" s="120"/>
      <c r="C988" s="120"/>
      <c r="D988" s="120"/>
      <c r="E988" s="120"/>
      <c r="F988" s="120"/>
      <c r="G988" s="120"/>
      <c r="H988" s="120"/>
      <c r="I988" s="120"/>
      <c r="J988" s="128"/>
      <c r="K988" s="120"/>
      <c r="L988" s="120"/>
      <c r="M988" s="120"/>
      <c r="N988" s="120"/>
      <c r="O988" s="120"/>
      <c r="P988" s="120"/>
      <c r="Q988" s="120"/>
      <c r="R988" s="120"/>
      <c r="S988" s="120"/>
      <c r="T988" s="120"/>
      <c r="U988" s="120"/>
      <c r="V988" s="120"/>
      <c r="W988" s="120"/>
      <c r="X988" s="120"/>
      <c r="Y988" s="120"/>
      <c r="Z988" s="120"/>
    </row>
    <row r="989" spans="1:26" ht="11.25" customHeight="1" x14ac:dyDescent="0.25">
      <c r="A989" s="120"/>
      <c r="B989" s="120"/>
      <c r="C989" s="120"/>
      <c r="D989" s="120"/>
      <c r="E989" s="120"/>
      <c r="F989" s="120"/>
      <c r="G989" s="120"/>
      <c r="H989" s="120"/>
      <c r="I989" s="120"/>
      <c r="J989" s="128"/>
      <c r="K989" s="120"/>
      <c r="L989" s="120"/>
      <c r="M989" s="120"/>
      <c r="N989" s="120"/>
      <c r="O989" s="120"/>
      <c r="P989" s="120"/>
      <c r="Q989" s="120"/>
      <c r="R989" s="120"/>
      <c r="S989" s="120"/>
      <c r="T989" s="120"/>
      <c r="U989" s="120"/>
      <c r="V989" s="120"/>
      <c r="W989" s="120"/>
      <c r="X989" s="120"/>
      <c r="Y989" s="120"/>
      <c r="Z989" s="120"/>
    </row>
    <row r="990" spans="1:26" ht="11.25" customHeight="1" x14ac:dyDescent="0.25">
      <c r="A990" s="120"/>
      <c r="B990" s="120"/>
      <c r="C990" s="120"/>
      <c r="D990" s="120"/>
      <c r="E990" s="120"/>
      <c r="F990" s="120"/>
      <c r="G990" s="120"/>
      <c r="H990" s="120"/>
      <c r="I990" s="120"/>
      <c r="J990" s="128"/>
      <c r="K990" s="120"/>
      <c r="L990" s="120"/>
      <c r="M990" s="120"/>
      <c r="N990" s="120"/>
      <c r="O990" s="120"/>
      <c r="P990" s="120"/>
      <c r="Q990" s="120"/>
      <c r="R990" s="120"/>
      <c r="S990" s="120"/>
      <c r="T990" s="120"/>
      <c r="U990" s="120"/>
      <c r="V990" s="120"/>
      <c r="W990" s="120"/>
      <c r="X990" s="120"/>
      <c r="Y990" s="120"/>
      <c r="Z990" s="120"/>
    </row>
    <row r="991" spans="1:26" ht="11.25" customHeight="1" x14ac:dyDescent="0.25">
      <c r="A991" s="120"/>
      <c r="B991" s="120"/>
      <c r="C991" s="120"/>
      <c r="D991" s="120"/>
      <c r="E991" s="120"/>
      <c r="F991" s="120"/>
      <c r="G991" s="120"/>
      <c r="H991" s="120"/>
      <c r="I991" s="120"/>
      <c r="J991" s="128"/>
      <c r="K991" s="120"/>
      <c r="L991" s="120"/>
      <c r="M991" s="120"/>
      <c r="N991" s="120"/>
      <c r="O991" s="120"/>
      <c r="P991" s="120"/>
      <c r="Q991" s="120"/>
      <c r="R991" s="120"/>
      <c r="S991" s="120"/>
      <c r="T991" s="120"/>
      <c r="U991" s="120"/>
      <c r="V991" s="120"/>
      <c r="W991" s="120"/>
      <c r="X991" s="120"/>
      <c r="Y991" s="120"/>
      <c r="Z991" s="120"/>
    </row>
    <row r="992" spans="1:26" ht="11.25" customHeight="1" x14ac:dyDescent="0.25">
      <c r="A992" s="120"/>
      <c r="B992" s="120"/>
      <c r="C992" s="120"/>
      <c r="D992" s="120"/>
      <c r="E992" s="120"/>
      <c r="F992" s="120"/>
      <c r="G992" s="120"/>
      <c r="H992" s="120"/>
      <c r="I992" s="120"/>
      <c r="J992" s="128"/>
      <c r="K992" s="120"/>
      <c r="L992" s="120"/>
      <c r="M992" s="120"/>
      <c r="N992" s="120"/>
      <c r="O992" s="120"/>
      <c r="P992" s="120"/>
      <c r="Q992" s="120"/>
      <c r="R992" s="120"/>
      <c r="S992" s="120"/>
      <c r="T992" s="120"/>
      <c r="U992" s="120"/>
      <c r="V992" s="120"/>
      <c r="W992" s="120"/>
      <c r="X992" s="120"/>
      <c r="Y992" s="120"/>
      <c r="Z992" s="120"/>
    </row>
    <row r="993" spans="1:26" ht="11.25" customHeight="1" x14ac:dyDescent="0.25">
      <c r="A993" s="120"/>
      <c r="B993" s="120"/>
      <c r="C993" s="120"/>
      <c r="D993" s="120"/>
      <c r="E993" s="120"/>
      <c r="F993" s="120"/>
      <c r="G993" s="120"/>
      <c r="H993" s="120"/>
      <c r="I993" s="120"/>
      <c r="J993" s="128"/>
      <c r="K993" s="120"/>
      <c r="L993" s="120"/>
      <c r="M993" s="120"/>
      <c r="N993" s="120"/>
      <c r="O993" s="120"/>
      <c r="P993" s="120"/>
      <c r="Q993" s="120"/>
      <c r="R993" s="120"/>
      <c r="S993" s="120"/>
      <c r="T993" s="120"/>
      <c r="U993" s="120"/>
      <c r="V993" s="120"/>
      <c r="W993" s="120"/>
      <c r="X993" s="120"/>
      <c r="Y993" s="120"/>
      <c r="Z993" s="120"/>
    </row>
    <row r="994" spans="1:26" ht="11.25" customHeight="1" x14ac:dyDescent="0.25">
      <c r="A994" s="120"/>
      <c r="B994" s="120"/>
      <c r="C994" s="120"/>
      <c r="D994" s="120"/>
      <c r="E994" s="120"/>
      <c r="F994" s="120"/>
      <c r="G994" s="120"/>
      <c r="H994" s="120"/>
      <c r="I994" s="120"/>
      <c r="J994" s="128"/>
      <c r="K994" s="120"/>
      <c r="L994" s="120"/>
      <c r="M994" s="120"/>
      <c r="N994" s="120"/>
      <c r="O994" s="120"/>
      <c r="P994" s="120"/>
      <c r="Q994" s="120"/>
      <c r="R994" s="120"/>
      <c r="S994" s="120"/>
      <c r="T994" s="120"/>
      <c r="U994" s="120"/>
      <c r="V994" s="120"/>
      <c r="W994" s="120"/>
      <c r="X994" s="120"/>
      <c r="Y994" s="120"/>
      <c r="Z994" s="120"/>
    </row>
    <row r="995" spans="1:26" ht="11.25" customHeight="1" x14ac:dyDescent="0.25">
      <c r="A995" s="120"/>
      <c r="B995" s="120"/>
      <c r="C995" s="120"/>
      <c r="D995" s="120"/>
      <c r="E995" s="120"/>
      <c r="F995" s="120"/>
      <c r="G995" s="120"/>
      <c r="H995" s="120"/>
      <c r="I995" s="120"/>
      <c r="J995" s="128"/>
      <c r="K995" s="120"/>
      <c r="L995" s="120"/>
      <c r="M995" s="120"/>
      <c r="N995" s="120"/>
      <c r="O995" s="120"/>
      <c r="P995" s="120"/>
      <c r="Q995" s="120"/>
      <c r="R995" s="120"/>
      <c r="S995" s="120"/>
      <c r="T995" s="120"/>
      <c r="U995" s="120"/>
      <c r="V995" s="120"/>
      <c r="W995" s="120"/>
      <c r="X995" s="120"/>
      <c r="Y995" s="120"/>
      <c r="Z995" s="120"/>
    </row>
    <row r="996" spans="1:26" ht="11.25" customHeight="1" x14ac:dyDescent="0.25">
      <c r="A996" s="120"/>
      <c r="B996" s="120"/>
      <c r="C996" s="120"/>
      <c r="D996" s="120"/>
      <c r="E996" s="120"/>
      <c r="F996" s="120"/>
      <c r="G996" s="120"/>
      <c r="H996" s="120"/>
      <c r="I996" s="120"/>
      <c r="J996" s="128"/>
      <c r="K996" s="120"/>
      <c r="L996" s="120"/>
      <c r="M996" s="120"/>
      <c r="N996" s="120"/>
      <c r="O996" s="120"/>
      <c r="P996" s="120"/>
      <c r="Q996" s="120"/>
      <c r="R996" s="120"/>
      <c r="S996" s="120"/>
      <c r="T996" s="120"/>
      <c r="U996" s="120"/>
      <c r="V996" s="120"/>
      <c r="W996" s="120"/>
      <c r="X996" s="120"/>
      <c r="Y996" s="120"/>
      <c r="Z996" s="120"/>
    </row>
  </sheetData>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G732"/>
  <sheetViews>
    <sheetView workbookViewId="0">
      <selection activeCell="B3" sqref="B3"/>
    </sheetView>
  </sheetViews>
  <sheetFormatPr defaultColWidth="14.42578125" defaultRowHeight="15" customHeight="1" x14ac:dyDescent="0.25"/>
  <cols>
    <col min="1" max="1" width="5" customWidth="1"/>
    <col min="2" max="2" width="22.7109375" customWidth="1"/>
    <col min="3" max="3" width="31.42578125" customWidth="1"/>
    <col min="4" max="49" width="10.42578125" customWidth="1"/>
    <col min="50" max="59" width="11.42578125" customWidth="1"/>
  </cols>
  <sheetData>
    <row r="1" spans="1:59" ht="20.25" x14ac:dyDescent="0.25">
      <c r="A1" s="87"/>
      <c r="B1" s="18" t="s">
        <v>298</v>
      </c>
      <c r="C1" s="175"/>
      <c r="D1" s="20"/>
      <c r="E1" s="2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34"/>
      <c r="AY1" s="100"/>
      <c r="AZ1" s="100"/>
      <c r="BA1" s="100"/>
      <c r="BB1" s="100"/>
      <c r="BC1" s="100"/>
      <c r="BD1" s="100"/>
      <c r="BE1" s="100"/>
      <c r="BF1" s="100"/>
      <c r="BG1" s="100"/>
    </row>
    <row r="2" spans="1:59" x14ac:dyDescent="0.25">
      <c r="A2" s="135"/>
      <c r="B2" s="135" t="s">
        <v>299</v>
      </c>
      <c r="C2" s="135"/>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34"/>
      <c r="AY2" s="100"/>
      <c r="AZ2" s="100"/>
      <c r="BA2" s="100"/>
      <c r="BB2" s="100"/>
      <c r="BC2" s="100"/>
      <c r="BD2" s="100"/>
      <c r="BE2" s="100"/>
      <c r="BF2" s="100"/>
      <c r="BG2" s="100"/>
    </row>
    <row r="3" spans="1:59" x14ac:dyDescent="0.25">
      <c r="A3" s="136"/>
      <c r="B3" s="137" t="s">
        <v>300</v>
      </c>
      <c r="C3" s="137"/>
      <c r="D3" s="138">
        <v>2015</v>
      </c>
      <c r="E3" s="136">
        <v>2016</v>
      </c>
      <c r="F3" s="136">
        <v>2017</v>
      </c>
      <c r="G3" s="136">
        <v>2018</v>
      </c>
      <c r="H3" s="136">
        <v>2019</v>
      </c>
      <c r="I3" s="138">
        <v>2020</v>
      </c>
      <c r="J3" s="136">
        <v>2021</v>
      </c>
      <c r="K3" s="136">
        <v>2022</v>
      </c>
      <c r="L3" s="136">
        <v>2023</v>
      </c>
      <c r="M3" s="136">
        <v>2024</v>
      </c>
      <c r="N3" s="138">
        <v>2025</v>
      </c>
      <c r="O3" s="136">
        <v>2026</v>
      </c>
      <c r="P3" s="136">
        <v>2027</v>
      </c>
      <c r="Q3" s="136">
        <v>2028</v>
      </c>
      <c r="R3" s="136">
        <v>2029</v>
      </c>
      <c r="S3" s="138">
        <v>2030</v>
      </c>
      <c r="T3" s="136">
        <v>2031</v>
      </c>
      <c r="U3" s="136">
        <v>2032</v>
      </c>
      <c r="V3" s="136">
        <v>2033</v>
      </c>
      <c r="W3" s="136">
        <v>2034</v>
      </c>
      <c r="X3" s="138">
        <v>2035</v>
      </c>
      <c r="Y3" s="136">
        <v>2036</v>
      </c>
      <c r="Z3" s="136">
        <v>2037</v>
      </c>
      <c r="AA3" s="136">
        <v>2038</v>
      </c>
      <c r="AB3" s="136">
        <v>2039</v>
      </c>
      <c r="AC3" s="138">
        <v>2040</v>
      </c>
      <c r="AD3" s="136">
        <v>2041</v>
      </c>
      <c r="AE3" s="136">
        <v>2042</v>
      </c>
      <c r="AF3" s="136">
        <v>2043</v>
      </c>
      <c r="AG3" s="136">
        <v>2044</v>
      </c>
      <c r="AH3" s="138">
        <v>2045</v>
      </c>
      <c r="AI3" s="136">
        <v>2046</v>
      </c>
      <c r="AJ3" s="136">
        <v>2047</v>
      </c>
      <c r="AK3" s="136">
        <v>2048</v>
      </c>
      <c r="AL3" s="136">
        <v>2049</v>
      </c>
      <c r="AM3" s="138">
        <v>2050</v>
      </c>
      <c r="AN3" s="136"/>
      <c r="AO3" s="136"/>
      <c r="AP3" s="136"/>
      <c r="AQ3" s="136"/>
      <c r="AR3" s="136"/>
      <c r="AS3" s="136"/>
      <c r="AT3" s="136"/>
      <c r="AU3" s="136"/>
      <c r="AV3" s="136"/>
      <c r="AW3" s="136"/>
      <c r="AX3" s="134"/>
      <c r="AY3" s="100"/>
      <c r="AZ3" s="100"/>
      <c r="BA3" s="100"/>
      <c r="BB3" s="100"/>
      <c r="BC3" s="100"/>
      <c r="BD3" s="100"/>
      <c r="BE3" s="100"/>
      <c r="BF3" s="100"/>
      <c r="BG3" s="100"/>
    </row>
    <row r="4" spans="1:59" x14ac:dyDescent="0.25">
      <c r="A4" s="139"/>
      <c r="B4" s="100" t="str">
        <f>+WB2C!B4</f>
        <v>Bulk Carrier</v>
      </c>
      <c r="C4" s="100" t="str">
        <f>+WB2C!C4</f>
        <v>Bulk Carrier (DWT) 0 - 9,999</v>
      </c>
      <c r="D4" s="140">
        <f>+'raw1.5C'!D5</f>
        <v>1</v>
      </c>
      <c r="E4" s="140">
        <f>+'raw1.5C'!E5</f>
        <v>1.0411899313501145</v>
      </c>
      <c r="F4" s="140">
        <f>+'raw1.5C'!F5</f>
        <v>1.0823798627002288</v>
      </c>
      <c r="G4" s="140">
        <f>+'raw1.5C'!G5</f>
        <v>1.0720823798627002</v>
      </c>
      <c r="H4" s="140">
        <f>+'raw1.5C'!H5</f>
        <v>1.0241704805492065</v>
      </c>
      <c r="I4" s="140">
        <f>+'raw1.5C'!I5</f>
        <v>1.0141322189308606</v>
      </c>
      <c r="J4" s="140">
        <f>+'raw1.5C'!J5</f>
        <v>1.0094912654472046</v>
      </c>
      <c r="K4" s="140">
        <f>+'raw1.5C'!K5</f>
        <v>1.0027499966627567</v>
      </c>
      <c r="L4" s="140">
        <f>+'raw1.5C'!L5</f>
        <v>0.99300844009263989</v>
      </c>
      <c r="M4" s="140">
        <f>+'raw1.5C'!M5</f>
        <v>0.97903604973421388</v>
      </c>
      <c r="N4" s="140">
        <f>+'raw1.5C'!N5</f>
        <v>0.9592085858607734</v>
      </c>
      <c r="O4" s="140">
        <f>+'raw1.5C'!O5</f>
        <v>0.93149545682168922</v>
      </c>
      <c r="P4" s="140">
        <f>+'raw1.5C'!P5</f>
        <v>0.89356944671326943</v>
      </c>
      <c r="Q4" s="140">
        <f>+'raw1.5C'!Q5</f>
        <v>0.84313909665853437</v>
      </c>
      <c r="R4" s="140">
        <f>+'raw1.5C'!R5</f>
        <v>0.77858743833248245</v>
      </c>
      <c r="S4" s="140">
        <f>+'raw1.5C'!S5</f>
        <v>0.69987147611765843</v>
      </c>
      <c r="T4" s="140">
        <f>+'raw1.5C'!T5</f>
        <v>0.60936688607216138</v>
      </c>
      <c r="U4" s="140">
        <f>+'raw1.5C'!U5</f>
        <v>0.51208524027460323</v>
      </c>
      <c r="V4" s="140">
        <f>+'raw1.5C'!V5</f>
        <v>0.41480359447701698</v>
      </c>
      <c r="W4" s="140">
        <f>+'raw1.5C'!W5</f>
        <v>0.32429900443152276</v>
      </c>
      <c r="X4" s="140">
        <f>+'raw1.5C'!X5</f>
        <v>0.24558304221670274</v>
      </c>
      <c r="Y4" s="140">
        <f>+'raw1.5C'!Y5</f>
        <v>0.18103138389067192</v>
      </c>
      <c r="Z4" s="140">
        <f>+'raw1.5C'!Z5</f>
        <v>0.13060103383593688</v>
      </c>
      <c r="AA4" s="140">
        <f>+'raw1.5C'!AA5</f>
        <v>9.267502372750766E-2</v>
      </c>
      <c r="AB4" s="140">
        <f>+'raw1.5C'!AB5</f>
        <v>6.4961894688426114E-2</v>
      </c>
      <c r="AC4" s="140">
        <f>+'raw1.5C'!AC5</f>
        <v>4.5134430814992396E-2</v>
      </c>
      <c r="AD4" s="140">
        <f>+'raw1.5C'!AD5</f>
        <v>3.1162040456566543E-2</v>
      </c>
      <c r="AE4" s="140">
        <f>+'raw1.5C'!AE5</f>
        <v>2.1420483886447367E-2</v>
      </c>
      <c r="AF4" s="140">
        <f>+'raw1.5C'!AF5</f>
        <v>1.4679215102000329E-2</v>
      </c>
      <c r="AG4" s="140">
        <f>+'raw1.5C'!AG5</f>
        <v>1.0038261618344551E-2</v>
      </c>
      <c r="AH4" s="140">
        <f>+'raw1.5C'!AH5</f>
        <v>6.8546203473690203E-3</v>
      </c>
      <c r="AI4" s="140">
        <f>+'raw1.5C'!AI5</f>
        <v>4.6760174451730922E-3</v>
      </c>
      <c r="AJ4" s="140">
        <f>+'raw1.5C'!AJ5</f>
        <v>3.1876699062546587E-3</v>
      </c>
      <c r="AK4" s="140">
        <f>+'raw1.5C'!AK5</f>
        <v>2.1720449264228422E-3</v>
      </c>
      <c r="AL4" s="140">
        <f>+'raw1.5C'!AL5</f>
        <v>1.4795397670014721E-3</v>
      </c>
      <c r="AM4" s="140">
        <f>+'raw1.5C'!AM5</f>
        <v>0</v>
      </c>
      <c r="AN4" s="140"/>
      <c r="AO4" s="140"/>
      <c r="AP4" s="140"/>
      <c r="AQ4" s="140"/>
      <c r="AR4" s="140"/>
      <c r="AS4" s="140"/>
      <c r="AT4" s="140"/>
      <c r="AU4" s="140"/>
      <c r="AV4" s="140"/>
      <c r="AW4" s="140"/>
      <c r="AX4" s="100"/>
      <c r="AY4" s="140"/>
      <c r="AZ4" s="140"/>
      <c r="BA4" s="140"/>
      <c r="BB4" s="140"/>
      <c r="BC4" s="140"/>
      <c r="BD4" s="140"/>
      <c r="BE4" s="140"/>
      <c r="BF4" s="140"/>
      <c r="BG4" s="140"/>
    </row>
    <row r="5" spans="1:59" x14ac:dyDescent="0.25">
      <c r="A5" s="139"/>
      <c r="B5" s="100" t="str">
        <f>+WB2C!B5</f>
        <v>Bulk Carrier</v>
      </c>
      <c r="C5" s="100" t="str">
        <f>+WB2C!C5</f>
        <v>Bulk Carrier (DWT) 10,000 - 34,999</v>
      </c>
      <c r="D5" s="140">
        <f>+'raw1.5C'!D6</f>
        <v>1</v>
      </c>
      <c r="E5" s="140">
        <f>+'raw1.5C'!E6</f>
        <v>1.0411899313501145</v>
      </c>
      <c r="F5" s="140">
        <f>+'raw1.5C'!F6</f>
        <v>1.0823798627002288</v>
      </c>
      <c r="G5" s="140">
        <f>+'raw1.5C'!G6</f>
        <v>1.0720823798627002</v>
      </c>
      <c r="H5" s="140">
        <f>+'raw1.5C'!H6</f>
        <v>1.0241704805492065</v>
      </c>
      <c r="I5" s="140">
        <f>+'raw1.5C'!I6</f>
        <v>1.0141322189308606</v>
      </c>
      <c r="J5" s="140">
        <f>+'raw1.5C'!J6</f>
        <v>1.0094912654472046</v>
      </c>
      <c r="K5" s="140">
        <f>+'raw1.5C'!K6</f>
        <v>1.0027499966627567</v>
      </c>
      <c r="L5" s="140">
        <f>+'raw1.5C'!L6</f>
        <v>0.99300844009263989</v>
      </c>
      <c r="M5" s="140">
        <f>+'raw1.5C'!M6</f>
        <v>0.97903604973421388</v>
      </c>
      <c r="N5" s="140">
        <f>+'raw1.5C'!N6</f>
        <v>0.9592085858607734</v>
      </c>
      <c r="O5" s="140">
        <f>+'raw1.5C'!O6</f>
        <v>0.93149545682168922</v>
      </c>
      <c r="P5" s="140">
        <f>+'raw1.5C'!P6</f>
        <v>0.89356944671326943</v>
      </c>
      <c r="Q5" s="140">
        <f>+'raw1.5C'!Q6</f>
        <v>0.84313909665853437</v>
      </c>
      <c r="R5" s="140">
        <f>+'raw1.5C'!R6</f>
        <v>0.77858743833248245</v>
      </c>
      <c r="S5" s="140">
        <f>+'raw1.5C'!S6</f>
        <v>0.69987147611765843</v>
      </c>
      <c r="T5" s="140">
        <f>+'raw1.5C'!T6</f>
        <v>0.60936688607216138</v>
      </c>
      <c r="U5" s="140">
        <f>+'raw1.5C'!U6</f>
        <v>0.51208524027460323</v>
      </c>
      <c r="V5" s="140">
        <f>+'raw1.5C'!V6</f>
        <v>0.41480359447701698</v>
      </c>
      <c r="W5" s="140">
        <f>+'raw1.5C'!W6</f>
        <v>0.32429900443152276</v>
      </c>
      <c r="X5" s="140">
        <f>+'raw1.5C'!X6</f>
        <v>0.24558304221670274</v>
      </c>
      <c r="Y5" s="140">
        <f>+'raw1.5C'!Y6</f>
        <v>0.18103138389067192</v>
      </c>
      <c r="Z5" s="140">
        <f>+'raw1.5C'!Z6</f>
        <v>0.13060103383593688</v>
      </c>
      <c r="AA5" s="140">
        <f>+'raw1.5C'!AA6</f>
        <v>9.267502372750766E-2</v>
      </c>
      <c r="AB5" s="140">
        <f>+'raw1.5C'!AB6</f>
        <v>6.4961894688426114E-2</v>
      </c>
      <c r="AC5" s="140">
        <f>+'raw1.5C'!AC6</f>
        <v>4.5134430814992396E-2</v>
      </c>
      <c r="AD5" s="140">
        <f>+'raw1.5C'!AD6</f>
        <v>3.1162040456566543E-2</v>
      </c>
      <c r="AE5" s="140">
        <f>+'raw1.5C'!AE6</f>
        <v>2.1420483886447367E-2</v>
      </c>
      <c r="AF5" s="140">
        <f>+'raw1.5C'!AF6</f>
        <v>1.4679215102000329E-2</v>
      </c>
      <c r="AG5" s="140">
        <f>+'raw1.5C'!AG6</f>
        <v>1.0038261618344551E-2</v>
      </c>
      <c r="AH5" s="140">
        <f>+'raw1.5C'!AH6</f>
        <v>6.8546203473690203E-3</v>
      </c>
      <c r="AI5" s="140">
        <f>+'raw1.5C'!AI6</f>
        <v>4.6760174451730922E-3</v>
      </c>
      <c r="AJ5" s="140">
        <f>+'raw1.5C'!AJ6</f>
        <v>3.1876699062546587E-3</v>
      </c>
      <c r="AK5" s="140">
        <f>+'raw1.5C'!AK6</f>
        <v>2.1720449264228422E-3</v>
      </c>
      <c r="AL5" s="140">
        <f>+'raw1.5C'!AL6</f>
        <v>1.4795397670014721E-3</v>
      </c>
      <c r="AM5" s="140">
        <f>+'raw1.5C'!AM6</f>
        <v>0</v>
      </c>
      <c r="AN5" s="140"/>
      <c r="AO5" s="140"/>
      <c r="AP5" s="140"/>
      <c r="AQ5" s="140"/>
      <c r="AR5" s="140"/>
      <c r="AS5" s="140"/>
      <c r="AT5" s="140"/>
      <c r="AU5" s="140"/>
      <c r="AV5" s="140"/>
      <c r="AW5" s="140"/>
      <c r="AX5" s="100"/>
      <c r="AY5" s="140"/>
      <c r="AZ5" s="140"/>
      <c r="BA5" s="140"/>
      <c r="BB5" s="140"/>
      <c r="BC5" s="140"/>
      <c r="BD5" s="140"/>
      <c r="BE5" s="140"/>
      <c r="BF5" s="140"/>
      <c r="BG5" s="140"/>
    </row>
    <row r="6" spans="1:59" x14ac:dyDescent="0.25">
      <c r="A6" s="139"/>
      <c r="B6" s="100" t="str">
        <f>+WB2C!B6</f>
        <v>Bulk Carrier</v>
      </c>
      <c r="C6" s="100" t="str">
        <f>+WB2C!C6</f>
        <v>Bulk Carrier (DWT) 35,000 - 59,999</v>
      </c>
      <c r="D6" s="140">
        <f>+'raw1.5C'!D7</f>
        <v>1</v>
      </c>
      <c r="E6" s="140">
        <f>+'raw1.5C'!E7</f>
        <v>1.0411899313501145</v>
      </c>
      <c r="F6" s="140">
        <f>+'raw1.5C'!F7</f>
        <v>1.0823798627002288</v>
      </c>
      <c r="G6" s="140">
        <f>+'raw1.5C'!G7</f>
        <v>1.0720823798627002</v>
      </c>
      <c r="H6" s="140">
        <f>+'raw1.5C'!H7</f>
        <v>1.0241704805492065</v>
      </c>
      <c r="I6" s="140">
        <f>+'raw1.5C'!I7</f>
        <v>1.0141322189308606</v>
      </c>
      <c r="J6" s="140">
        <f>+'raw1.5C'!J7</f>
        <v>1.0094912654472046</v>
      </c>
      <c r="K6" s="140">
        <f>+'raw1.5C'!K7</f>
        <v>1.0027499966627567</v>
      </c>
      <c r="L6" s="140">
        <f>+'raw1.5C'!L7</f>
        <v>0.99300844009263989</v>
      </c>
      <c r="M6" s="140">
        <f>+'raw1.5C'!M7</f>
        <v>0.97903604973421388</v>
      </c>
      <c r="N6" s="140">
        <f>+'raw1.5C'!N7</f>
        <v>0.9592085858607734</v>
      </c>
      <c r="O6" s="140">
        <f>+'raw1.5C'!O7</f>
        <v>0.93149545682168922</v>
      </c>
      <c r="P6" s="140">
        <f>+'raw1.5C'!P7</f>
        <v>0.89356944671326943</v>
      </c>
      <c r="Q6" s="140">
        <f>+'raw1.5C'!Q7</f>
        <v>0.84313909665853437</v>
      </c>
      <c r="R6" s="140">
        <f>+'raw1.5C'!R7</f>
        <v>0.77858743833248245</v>
      </c>
      <c r="S6" s="140">
        <f>+'raw1.5C'!S7</f>
        <v>0.69987147611765843</v>
      </c>
      <c r="T6" s="140">
        <f>+'raw1.5C'!T7</f>
        <v>0.60936688607216138</v>
      </c>
      <c r="U6" s="140">
        <f>+'raw1.5C'!U7</f>
        <v>0.51208524027460323</v>
      </c>
      <c r="V6" s="140">
        <f>+'raw1.5C'!V7</f>
        <v>0.41480359447701698</v>
      </c>
      <c r="W6" s="140">
        <f>+'raw1.5C'!W7</f>
        <v>0.32429900443152276</v>
      </c>
      <c r="X6" s="140">
        <f>+'raw1.5C'!X7</f>
        <v>0.24558304221670274</v>
      </c>
      <c r="Y6" s="140">
        <f>+'raw1.5C'!Y7</f>
        <v>0.18103138389067192</v>
      </c>
      <c r="Z6" s="140">
        <f>+'raw1.5C'!Z7</f>
        <v>0.13060103383593688</v>
      </c>
      <c r="AA6" s="140">
        <f>+'raw1.5C'!AA7</f>
        <v>9.267502372750766E-2</v>
      </c>
      <c r="AB6" s="140">
        <f>+'raw1.5C'!AB7</f>
        <v>6.4961894688426114E-2</v>
      </c>
      <c r="AC6" s="140">
        <f>+'raw1.5C'!AC7</f>
        <v>4.5134430814992396E-2</v>
      </c>
      <c r="AD6" s="140">
        <f>+'raw1.5C'!AD7</f>
        <v>3.1162040456566543E-2</v>
      </c>
      <c r="AE6" s="140">
        <f>+'raw1.5C'!AE7</f>
        <v>2.1420483886447367E-2</v>
      </c>
      <c r="AF6" s="140">
        <f>+'raw1.5C'!AF7</f>
        <v>1.4679215102000329E-2</v>
      </c>
      <c r="AG6" s="140">
        <f>+'raw1.5C'!AG7</f>
        <v>1.0038261618344551E-2</v>
      </c>
      <c r="AH6" s="140">
        <f>+'raw1.5C'!AH7</f>
        <v>6.8546203473690203E-3</v>
      </c>
      <c r="AI6" s="140">
        <f>+'raw1.5C'!AI7</f>
        <v>4.6760174451730922E-3</v>
      </c>
      <c r="AJ6" s="140">
        <f>+'raw1.5C'!AJ7</f>
        <v>3.1876699062546587E-3</v>
      </c>
      <c r="AK6" s="140">
        <f>+'raw1.5C'!AK7</f>
        <v>2.1720449264228422E-3</v>
      </c>
      <c r="AL6" s="140">
        <f>+'raw1.5C'!AL7</f>
        <v>1.4795397670014721E-3</v>
      </c>
      <c r="AM6" s="140">
        <f>+'raw1.5C'!AM7</f>
        <v>0</v>
      </c>
      <c r="AN6" s="140"/>
      <c r="AO6" s="140"/>
      <c r="AP6" s="140"/>
      <c r="AQ6" s="140"/>
      <c r="AR6" s="140"/>
      <c r="AS6" s="140"/>
      <c r="AT6" s="140"/>
      <c r="AU6" s="140"/>
      <c r="AV6" s="140"/>
      <c r="AW6" s="140"/>
      <c r="AX6" s="100"/>
      <c r="AY6" s="140"/>
      <c r="AZ6" s="140"/>
      <c r="BA6" s="140"/>
      <c r="BB6" s="140"/>
      <c r="BC6" s="140"/>
      <c r="BD6" s="140"/>
      <c r="BE6" s="140"/>
      <c r="BF6" s="140"/>
      <c r="BG6" s="140"/>
    </row>
    <row r="7" spans="1:59" x14ac:dyDescent="0.25">
      <c r="A7" s="139"/>
      <c r="B7" s="100" t="str">
        <f>+WB2C!B7</f>
        <v>Bulk Carrier</v>
      </c>
      <c r="C7" s="100" t="str">
        <f>+WB2C!C7</f>
        <v>Bulk Carrier (DWT) 60,000 - 99,999</v>
      </c>
      <c r="D7" s="140">
        <f>+'raw1.5C'!D8</f>
        <v>1</v>
      </c>
      <c r="E7" s="140">
        <f>+'raw1.5C'!E8</f>
        <v>1.0411899313501145</v>
      </c>
      <c r="F7" s="140">
        <f>+'raw1.5C'!F8</f>
        <v>1.0823798627002288</v>
      </c>
      <c r="G7" s="140">
        <f>+'raw1.5C'!G8</f>
        <v>1.0720823798627002</v>
      </c>
      <c r="H7" s="140">
        <f>+'raw1.5C'!H8</f>
        <v>1.0241704805492065</v>
      </c>
      <c r="I7" s="140">
        <f>+'raw1.5C'!I8</f>
        <v>1.0141322189308606</v>
      </c>
      <c r="J7" s="140">
        <f>+'raw1.5C'!J8</f>
        <v>1.0094912654472046</v>
      </c>
      <c r="K7" s="140">
        <f>+'raw1.5C'!K8</f>
        <v>1.0027499966627567</v>
      </c>
      <c r="L7" s="140">
        <f>+'raw1.5C'!L8</f>
        <v>0.99300844009263989</v>
      </c>
      <c r="M7" s="140">
        <f>+'raw1.5C'!M8</f>
        <v>0.97903604973421388</v>
      </c>
      <c r="N7" s="140">
        <f>+'raw1.5C'!N8</f>
        <v>0.9592085858607734</v>
      </c>
      <c r="O7" s="140">
        <f>+'raw1.5C'!O8</f>
        <v>0.93149545682168922</v>
      </c>
      <c r="P7" s="140">
        <f>+'raw1.5C'!P8</f>
        <v>0.89356944671326943</v>
      </c>
      <c r="Q7" s="140">
        <f>+'raw1.5C'!Q8</f>
        <v>0.84313909665853437</v>
      </c>
      <c r="R7" s="140">
        <f>+'raw1.5C'!R8</f>
        <v>0.77858743833248245</v>
      </c>
      <c r="S7" s="140">
        <f>+'raw1.5C'!S8</f>
        <v>0.69987147611765843</v>
      </c>
      <c r="T7" s="140">
        <f>+'raw1.5C'!T8</f>
        <v>0.60936688607216138</v>
      </c>
      <c r="U7" s="140">
        <f>+'raw1.5C'!U8</f>
        <v>0.51208524027460323</v>
      </c>
      <c r="V7" s="140">
        <f>+'raw1.5C'!V8</f>
        <v>0.41480359447701698</v>
      </c>
      <c r="W7" s="140">
        <f>+'raw1.5C'!W8</f>
        <v>0.32429900443152276</v>
      </c>
      <c r="X7" s="140">
        <f>+'raw1.5C'!X8</f>
        <v>0.24558304221670274</v>
      </c>
      <c r="Y7" s="140">
        <f>+'raw1.5C'!Y8</f>
        <v>0.18103138389067192</v>
      </c>
      <c r="Z7" s="140">
        <f>+'raw1.5C'!Z8</f>
        <v>0.13060103383593688</v>
      </c>
      <c r="AA7" s="140">
        <f>+'raw1.5C'!AA8</f>
        <v>9.267502372750766E-2</v>
      </c>
      <c r="AB7" s="140">
        <f>+'raw1.5C'!AB8</f>
        <v>6.4961894688426114E-2</v>
      </c>
      <c r="AC7" s="140">
        <f>+'raw1.5C'!AC8</f>
        <v>4.5134430814992396E-2</v>
      </c>
      <c r="AD7" s="140">
        <f>+'raw1.5C'!AD8</f>
        <v>3.1162040456566543E-2</v>
      </c>
      <c r="AE7" s="140">
        <f>+'raw1.5C'!AE8</f>
        <v>2.1420483886447367E-2</v>
      </c>
      <c r="AF7" s="140">
        <f>+'raw1.5C'!AF8</f>
        <v>1.4679215102000329E-2</v>
      </c>
      <c r="AG7" s="140">
        <f>+'raw1.5C'!AG8</f>
        <v>1.0038261618344551E-2</v>
      </c>
      <c r="AH7" s="140">
        <f>+'raw1.5C'!AH8</f>
        <v>6.8546203473690203E-3</v>
      </c>
      <c r="AI7" s="140">
        <f>+'raw1.5C'!AI8</f>
        <v>4.6760174451730922E-3</v>
      </c>
      <c r="AJ7" s="140">
        <f>+'raw1.5C'!AJ8</f>
        <v>3.1876699062546587E-3</v>
      </c>
      <c r="AK7" s="140">
        <f>+'raw1.5C'!AK8</f>
        <v>2.1720449264228422E-3</v>
      </c>
      <c r="AL7" s="140">
        <f>+'raw1.5C'!AL8</f>
        <v>1.4795397670014721E-3</v>
      </c>
      <c r="AM7" s="140">
        <f>+'raw1.5C'!AM8</f>
        <v>0</v>
      </c>
      <c r="AN7" s="140"/>
      <c r="AO7" s="140"/>
      <c r="AP7" s="140"/>
      <c r="AQ7" s="140"/>
      <c r="AR7" s="140"/>
      <c r="AS7" s="140"/>
      <c r="AT7" s="140"/>
      <c r="AU7" s="140"/>
      <c r="AV7" s="140"/>
      <c r="AW7" s="140"/>
      <c r="AX7" s="100"/>
      <c r="AY7" s="140"/>
      <c r="AZ7" s="140"/>
      <c r="BA7" s="140"/>
      <c r="BB7" s="140"/>
      <c r="BC7" s="140"/>
      <c r="BD7" s="140"/>
      <c r="BE7" s="140"/>
      <c r="BF7" s="140"/>
      <c r="BG7" s="140"/>
    </row>
    <row r="8" spans="1:59" x14ac:dyDescent="0.25">
      <c r="A8" s="139"/>
      <c r="B8" s="100" t="str">
        <f>+WB2C!B8</f>
        <v>Bulk Carrier</v>
      </c>
      <c r="C8" s="100" t="str">
        <f>+WB2C!C8</f>
        <v>Bulk Carrier (DWT) 100,000 - 199,999</v>
      </c>
      <c r="D8" s="140">
        <f>+'raw1.5C'!D9</f>
        <v>1</v>
      </c>
      <c r="E8" s="140">
        <f>+'raw1.5C'!E9</f>
        <v>1.0411899313501145</v>
      </c>
      <c r="F8" s="140">
        <f>+'raw1.5C'!F9</f>
        <v>1.0823798627002288</v>
      </c>
      <c r="G8" s="140">
        <f>+'raw1.5C'!G9</f>
        <v>1.0720823798627002</v>
      </c>
      <c r="H8" s="140">
        <f>+'raw1.5C'!H9</f>
        <v>1.0241704805492065</v>
      </c>
      <c r="I8" s="140">
        <f>+'raw1.5C'!I9</f>
        <v>1.0141322189308606</v>
      </c>
      <c r="J8" s="140">
        <f>+'raw1.5C'!J9</f>
        <v>1.0094912654472046</v>
      </c>
      <c r="K8" s="140">
        <f>+'raw1.5C'!K9</f>
        <v>1.0027499966627567</v>
      </c>
      <c r="L8" s="140">
        <f>+'raw1.5C'!L9</f>
        <v>0.99300844009263989</v>
      </c>
      <c r="M8" s="140">
        <f>+'raw1.5C'!M9</f>
        <v>0.97903604973421388</v>
      </c>
      <c r="N8" s="140">
        <f>+'raw1.5C'!N9</f>
        <v>0.9592085858607734</v>
      </c>
      <c r="O8" s="140">
        <f>+'raw1.5C'!O9</f>
        <v>0.93149545682168922</v>
      </c>
      <c r="P8" s="140">
        <f>+'raw1.5C'!P9</f>
        <v>0.89356944671326943</v>
      </c>
      <c r="Q8" s="140">
        <f>+'raw1.5C'!Q9</f>
        <v>0.84313909665853437</v>
      </c>
      <c r="R8" s="140">
        <f>+'raw1.5C'!R9</f>
        <v>0.77858743833248245</v>
      </c>
      <c r="S8" s="140">
        <f>+'raw1.5C'!S9</f>
        <v>0.69987147611765843</v>
      </c>
      <c r="T8" s="140">
        <f>+'raw1.5C'!T9</f>
        <v>0.60936688607216138</v>
      </c>
      <c r="U8" s="140">
        <f>+'raw1.5C'!U9</f>
        <v>0.51208524027460323</v>
      </c>
      <c r="V8" s="140">
        <f>+'raw1.5C'!V9</f>
        <v>0.41480359447701698</v>
      </c>
      <c r="W8" s="140">
        <f>+'raw1.5C'!W9</f>
        <v>0.32429900443152276</v>
      </c>
      <c r="X8" s="140">
        <f>+'raw1.5C'!X9</f>
        <v>0.24558304221670274</v>
      </c>
      <c r="Y8" s="140">
        <f>+'raw1.5C'!Y9</f>
        <v>0.18103138389067192</v>
      </c>
      <c r="Z8" s="140">
        <f>+'raw1.5C'!Z9</f>
        <v>0.13060103383593688</v>
      </c>
      <c r="AA8" s="140">
        <f>+'raw1.5C'!AA9</f>
        <v>9.267502372750766E-2</v>
      </c>
      <c r="AB8" s="140">
        <f>+'raw1.5C'!AB9</f>
        <v>6.4961894688426114E-2</v>
      </c>
      <c r="AC8" s="140">
        <f>+'raw1.5C'!AC9</f>
        <v>4.5134430814992396E-2</v>
      </c>
      <c r="AD8" s="140">
        <f>+'raw1.5C'!AD9</f>
        <v>3.1162040456566543E-2</v>
      </c>
      <c r="AE8" s="140">
        <f>+'raw1.5C'!AE9</f>
        <v>2.1420483886447367E-2</v>
      </c>
      <c r="AF8" s="140">
        <f>+'raw1.5C'!AF9</f>
        <v>1.4679215102000329E-2</v>
      </c>
      <c r="AG8" s="140">
        <f>+'raw1.5C'!AG9</f>
        <v>1.0038261618344551E-2</v>
      </c>
      <c r="AH8" s="140">
        <f>+'raw1.5C'!AH9</f>
        <v>6.8546203473690203E-3</v>
      </c>
      <c r="AI8" s="140">
        <f>+'raw1.5C'!AI9</f>
        <v>4.6760174451730922E-3</v>
      </c>
      <c r="AJ8" s="140">
        <f>+'raw1.5C'!AJ9</f>
        <v>3.1876699062546587E-3</v>
      </c>
      <c r="AK8" s="140">
        <f>+'raw1.5C'!AK9</f>
        <v>2.1720449264228422E-3</v>
      </c>
      <c r="AL8" s="140">
        <f>+'raw1.5C'!AL9</f>
        <v>1.4795397670014721E-3</v>
      </c>
      <c r="AM8" s="140">
        <f>+'raw1.5C'!AM9</f>
        <v>0</v>
      </c>
      <c r="AN8" s="140"/>
      <c r="AO8" s="140"/>
      <c r="AP8" s="140"/>
      <c r="AQ8" s="140"/>
      <c r="AR8" s="140"/>
      <c r="AS8" s="140"/>
      <c r="AT8" s="140"/>
      <c r="AU8" s="140"/>
      <c r="AV8" s="140"/>
      <c r="AW8" s="140"/>
      <c r="AX8" s="100"/>
      <c r="AY8" s="140"/>
      <c r="AZ8" s="140"/>
      <c r="BA8" s="140"/>
      <c r="BB8" s="140"/>
      <c r="BC8" s="140"/>
      <c r="BD8" s="140"/>
      <c r="BE8" s="140"/>
      <c r="BF8" s="140"/>
      <c r="BG8" s="140"/>
    </row>
    <row r="9" spans="1:59" x14ac:dyDescent="0.25">
      <c r="A9" s="139"/>
      <c r="B9" s="100" t="str">
        <f>+WB2C!B9</f>
        <v>Bulk Carrier</v>
      </c>
      <c r="C9" s="100" t="str">
        <f>+WB2C!C9</f>
        <v>Bulk Carrier (DWT) &gt;200,000</v>
      </c>
      <c r="D9" s="140">
        <f>+'raw1.5C'!D10</f>
        <v>1</v>
      </c>
      <c r="E9" s="140">
        <f>+'raw1.5C'!E10</f>
        <v>1.0411899313501145</v>
      </c>
      <c r="F9" s="140">
        <f>+'raw1.5C'!F10</f>
        <v>1.0823798627002288</v>
      </c>
      <c r="G9" s="140">
        <f>+'raw1.5C'!G10</f>
        <v>1.0720823798627002</v>
      </c>
      <c r="H9" s="140">
        <f>+'raw1.5C'!H10</f>
        <v>1.0241704805492065</v>
      </c>
      <c r="I9" s="140">
        <f>+'raw1.5C'!I10</f>
        <v>1.0141322189308606</v>
      </c>
      <c r="J9" s="140">
        <f>+'raw1.5C'!J10</f>
        <v>1.0094912654472046</v>
      </c>
      <c r="K9" s="140">
        <f>+'raw1.5C'!K10</f>
        <v>1.0027499966627567</v>
      </c>
      <c r="L9" s="140">
        <f>+'raw1.5C'!L10</f>
        <v>0.99300844009263989</v>
      </c>
      <c r="M9" s="140">
        <f>+'raw1.5C'!M10</f>
        <v>0.97903604973421388</v>
      </c>
      <c r="N9" s="140">
        <f>+'raw1.5C'!N10</f>
        <v>0.9592085858607734</v>
      </c>
      <c r="O9" s="140">
        <f>+'raw1.5C'!O10</f>
        <v>0.93149545682168922</v>
      </c>
      <c r="P9" s="140">
        <f>+'raw1.5C'!P10</f>
        <v>0.89356944671326943</v>
      </c>
      <c r="Q9" s="140">
        <f>+'raw1.5C'!Q10</f>
        <v>0.84313909665853437</v>
      </c>
      <c r="R9" s="140">
        <f>+'raw1.5C'!R10</f>
        <v>0.77858743833248245</v>
      </c>
      <c r="S9" s="140">
        <f>+'raw1.5C'!S10</f>
        <v>0.69987147611765843</v>
      </c>
      <c r="T9" s="140">
        <f>+'raw1.5C'!T10</f>
        <v>0.60936688607216138</v>
      </c>
      <c r="U9" s="140">
        <f>+'raw1.5C'!U10</f>
        <v>0.51208524027460323</v>
      </c>
      <c r="V9" s="140">
        <f>+'raw1.5C'!V10</f>
        <v>0.41480359447701698</v>
      </c>
      <c r="W9" s="140">
        <f>+'raw1.5C'!W10</f>
        <v>0.32429900443152276</v>
      </c>
      <c r="X9" s="140">
        <f>+'raw1.5C'!X10</f>
        <v>0.24558304221670274</v>
      </c>
      <c r="Y9" s="140">
        <f>+'raw1.5C'!Y10</f>
        <v>0.18103138389067192</v>
      </c>
      <c r="Z9" s="140">
        <f>+'raw1.5C'!Z10</f>
        <v>0.13060103383593688</v>
      </c>
      <c r="AA9" s="140">
        <f>+'raw1.5C'!AA10</f>
        <v>9.267502372750766E-2</v>
      </c>
      <c r="AB9" s="140">
        <f>+'raw1.5C'!AB10</f>
        <v>6.4961894688426114E-2</v>
      </c>
      <c r="AC9" s="140">
        <f>+'raw1.5C'!AC10</f>
        <v>4.5134430814992396E-2</v>
      </c>
      <c r="AD9" s="140">
        <f>+'raw1.5C'!AD10</f>
        <v>3.1162040456566543E-2</v>
      </c>
      <c r="AE9" s="140">
        <f>+'raw1.5C'!AE10</f>
        <v>2.1420483886447367E-2</v>
      </c>
      <c r="AF9" s="140">
        <f>+'raw1.5C'!AF10</f>
        <v>1.4679215102000329E-2</v>
      </c>
      <c r="AG9" s="140">
        <f>+'raw1.5C'!AG10</f>
        <v>1.0038261618344551E-2</v>
      </c>
      <c r="AH9" s="140">
        <f>+'raw1.5C'!AH10</f>
        <v>6.8546203473690203E-3</v>
      </c>
      <c r="AI9" s="140">
        <f>+'raw1.5C'!AI10</f>
        <v>4.6760174451730922E-3</v>
      </c>
      <c r="AJ9" s="140">
        <f>+'raw1.5C'!AJ10</f>
        <v>3.1876699062546587E-3</v>
      </c>
      <c r="AK9" s="140">
        <f>+'raw1.5C'!AK10</f>
        <v>2.1720449264228422E-3</v>
      </c>
      <c r="AL9" s="140">
        <f>+'raw1.5C'!AL10</f>
        <v>1.4795397670014721E-3</v>
      </c>
      <c r="AM9" s="140">
        <f>+'raw1.5C'!AM10</f>
        <v>0</v>
      </c>
      <c r="AN9" s="140"/>
      <c r="AO9" s="140"/>
      <c r="AP9" s="140"/>
      <c r="AQ9" s="140"/>
      <c r="AR9" s="140"/>
      <c r="AS9" s="140"/>
      <c r="AT9" s="140"/>
      <c r="AU9" s="140"/>
      <c r="AV9" s="140"/>
      <c r="AW9" s="140"/>
      <c r="AX9" s="100"/>
      <c r="AY9" s="140"/>
      <c r="AZ9" s="140"/>
      <c r="BA9" s="140"/>
      <c r="BB9" s="140"/>
      <c r="BC9" s="140"/>
      <c r="BD9" s="140"/>
      <c r="BE9" s="140"/>
      <c r="BF9" s="140"/>
      <c r="BG9" s="140"/>
    </row>
    <row r="10" spans="1:59" x14ac:dyDescent="0.25">
      <c r="A10" s="139"/>
      <c r="B10" s="100" t="str">
        <f>+WB2C!B10</f>
        <v>Chemical Tanker</v>
      </c>
      <c r="C10" s="100" t="str">
        <f>+WB2C!C10</f>
        <v>Chemical Tanker (DWT) 0 - 4,999</v>
      </c>
      <c r="D10" s="140">
        <f>+'raw1.5C'!D11</f>
        <v>1</v>
      </c>
      <c r="E10" s="140">
        <f>+'raw1.5C'!E11</f>
        <v>1.0411899313501145</v>
      </c>
      <c r="F10" s="140">
        <f>+'raw1.5C'!F11</f>
        <v>1.0823798627002288</v>
      </c>
      <c r="G10" s="140">
        <f>+'raw1.5C'!G11</f>
        <v>1.0720823798627002</v>
      </c>
      <c r="H10" s="140">
        <f>+'raw1.5C'!H11</f>
        <v>1.0241704805492065</v>
      </c>
      <c r="I10" s="140">
        <f>+'raw1.5C'!I11</f>
        <v>1.0141322189308606</v>
      </c>
      <c r="J10" s="140">
        <f>+'raw1.5C'!J11</f>
        <v>1.0094912654472046</v>
      </c>
      <c r="K10" s="140">
        <f>+'raw1.5C'!K11</f>
        <v>1.0027499966627567</v>
      </c>
      <c r="L10" s="140">
        <f>+'raw1.5C'!L11</f>
        <v>0.99300844009263989</v>
      </c>
      <c r="M10" s="140">
        <f>+'raw1.5C'!M11</f>
        <v>0.97903604973421388</v>
      </c>
      <c r="N10" s="140">
        <f>+'raw1.5C'!N11</f>
        <v>0.9592085858607734</v>
      </c>
      <c r="O10" s="140">
        <f>+'raw1.5C'!O11</f>
        <v>0.93149545682168922</v>
      </c>
      <c r="P10" s="140">
        <f>+'raw1.5C'!P11</f>
        <v>0.89356944671326943</v>
      </c>
      <c r="Q10" s="140">
        <f>+'raw1.5C'!Q11</f>
        <v>0.84313909665853437</v>
      </c>
      <c r="R10" s="140">
        <f>+'raw1.5C'!R11</f>
        <v>0.77858743833248245</v>
      </c>
      <c r="S10" s="140">
        <f>+'raw1.5C'!S11</f>
        <v>0.69987147611765843</v>
      </c>
      <c r="T10" s="140">
        <f>+'raw1.5C'!T11</f>
        <v>0.60936688607216138</v>
      </c>
      <c r="U10" s="140">
        <f>+'raw1.5C'!U11</f>
        <v>0.51208524027460323</v>
      </c>
      <c r="V10" s="140">
        <f>+'raw1.5C'!V11</f>
        <v>0.41480359447701698</v>
      </c>
      <c r="W10" s="140">
        <f>+'raw1.5C'!W11</f>
        <v>0.32429900443152276</v>
      </c>
      <c r="X10" s="140">
        <f>+'raw1.5C'!X11</f>
        <v>0.24558304221670274</v>
      </c>
      <c r="Y10" s="140">
        <f>+'raw1.5C'!Y11</f>
        <v>0.18103138389067192</v>
      </c>
      <c r="Z10" s="140">
        <f>+'raw1.5C'!Z11</f>
        <v>0.13060103383593688</v>
      </c>
      <c r="AA10" s="140">
        <f>+'raw1.5C'!AA11</f>
        <v>9.267502372750766E-2</v>
      </c>
      <c r="AB10" s="140">
        <f>+'raw1.5C'!AB11</f>
        <v>6.4961894688426114E-2</v>
      </c>
      <c r="AC10" s="140">
        <f>+'raw1.5C'!AC11</f>
        <v>4.5134430814992396E-2</v>
      </c>
      <c r="AD10" s="140">
        <f>+'raw1.5C'!AD11</f>
        <v>3.1162040456566543E-2</v>
      </c>
      <c r="AE10" s="140">
        <f>+'raw1.5C'!AE11</f>
        <v>2.1420483886447367E-2</v>
      </c>
      <c r="AF10" s="140">
        <f>+'raw1.5C'!AF11</f>
        <v>1.4679215102000329E-2</v>
      </c>
      <c r="AG10" s="140">
        <f>+'raw1.5C'!AG11</f>
        <v>1.0038261618344551E-2</v>
      </c>
      <c r="AH10" s="140">
        <f>+'raw1.5C'!AH11</f>
        <v>6.8546203473690203E-3</v>
      </c>
      <c r="AI10" s="140">
        <f>+'raw1.5C'!AI11</f>
        <v>4.6760174451730922E-3</v>
      </c>
      <c r="AJ10" s="140">
        <f>+'raw1.5C'!AJ11</f>
        <v>3.1876699062546587E-3</v>
      </c>
      <c r="AK10" s="140">
        <f>+'raw1.5C'!AK11</f>
        <v>2.1720449264228422E-3</v>
      </c>
      <c r="AL10" s="140">
        <f>+'raw1.5C'!AL11</f>
        <v>1.4795397670014721E-3</v>
      </c>
      <c r="AM10" s="140">
        <f>+'raw1.5C'!AM11</f>
        <v>0</v>
      </c>
      <c r="AN10" s="140"/>
      <c r="AO10" s="140"/>
      <c r="AP10" s="140"/>
      <c r="AQ10" s="140"/>
      <c r="AR10" s="140"/>
      <c r="AS10" s="140"/>
      <c r="AT10" s="140"/>
      <c r="AU10" s="140"/>
      <c r="AV10" s="140"/>
      <c r="AW10" s="140"/>
      <c r="AX10" s="100"/>
      <c r="AY10" s="140"/>
      <c r="AZ10" s="140"/>
      <c r="BA10" s="140"/>
      <c r="BB10" s="140"/>
      <c r="BC10" s="140"/>
      <c r="BD10" s="140"/>
      <c r="BE10" s="140"/>
      <c r="BF10" s="140"/>
      <c r="BG10" s="140"/>
    </row>
    <row r="11" spans="1:59" x14ac:dyDescent="0.25">
      <c r="A11" s="139"/>
      <c r="B11" s="100" t="str">
        <f>+WB2C!B11</f>
        <v>Chemical Tanker</v>
      </c>
      <c r="C11" s="100" t="str">
        <f>+WB2C!C11</f>
        <v>Chemical Tanker (DWT) 5,000 - 9,999</v>
      </c>
      <c r="D11" s="140">
        <f>+'raw1.5C'!D12</f>
        <v>1</v>
      </c>
      <c r="E11" s="140">
        <f>+'raw1.5C'!E12</f>
        <v>1.0411899313501145</v>
      </c>
      <c r="F11" s="140">
        <f>+'raw1.5C'!F12</f>
        <v>1.0823798627002288</v>
      </c>
      <c r="G11" s="140">
        <f>+'raw1.5C'!G12</f>
        <v>1.0720823798627002</v>
      </c>
      <c r="H11" s="140">
        <f>+'raw1.5C'!H12</f>
        <v>1.0241704805492065</v>
      </c>
      <c r="I11" s="140">
        <f>+'raw1.5C'!I12</f>
        <v>1.0141322189308606</v>
      </c>
      <c r="J11" s="140">
        <f>+'raw1.5C'!J12</f>
        <v>1.0094912654472046</v>
      </c>
      <c r="K11" s="140">
        <f>+'raw1.5C'!K12</f>
        <v>1.0027499966627567</v>
      </c>
      <c r="L11" s="140">
        <f>+'raw1.5C'!L12</f>
        <v>0.99300844009263989</v>
      </c>
      <c r="M11" s="140">
        <f>+'raw1.5C'!M12</f>
        <v>0.97903604973421388</v>
      </c>
      <c r="N11" s="140">
        <f>+'raw1.5C'!N12</f>
        <v>0.9592085858607734</v>
      </c>
      <c r="O11" s="140">
        <f>+'raw1.5C'!O12</f>
        <v>0.93149545682168922</v>
      </c>
      <c r="P11" s="140">
        <f>+'raw1.5C'!P12</f>
        <v>0.89356944671326943</v>
      </c>
      <c r="Q11" s="140">
        <f>+'raw1.5C'!Q12</f>
        <v>0.84313909665853437</v>
      </c>
      <c r="R11" s="140">
        <f>+'raw1.5C'!R12</f>
        <v>0.77858743833248245</v>
      </c>
      <c r="S11" s="140">
        <f>+'raw1.5C'!S12</f>
        <v>0.69987147611765843</v>
      </c>
      <c r="T11" s="140">
        <f>+'raw1.5C'!T12</f>
        <v>0.60936688607216138</v>
      </c>
      <c r="U11" s="140">
        <f>+'raw1.5C'!U12</f>
        <v>0.51208524027460323</v>
      </c>
      <c r="V11" s="140">
        <f>+'raw1.5C'!V12</f>
        <v>0.41480359447701698</v>
      </c>
      <c r="W11" s="140">
        <f>+'raw1.5C'!W12</f>
        <v>0.32429900443152276</v>
      </c>
      <c r="X11" s="140">
        <f>+'raw1.5C'!X12</f>
        <v>0.24558304221670274</v>
      </c>
      <c r="Y11" s="140">
        <f>+'raw1.5C'!Y12</f>
        <v>0.18103138389067192</v>
      </c>
      <c r="Z11" s="140">
        <f>+'raw1.5C'!Z12</f>
        <v>0.13060103383593688</v>
      </c>
      <c r="AA11" s="140">
        <f>+'raw1.5C'!AA12</f>
        <v>9.267502372750766E-2</v>
      </c>
      <c r="AB11" s="140">
        <f>+'raw1.5C'!AB12</f>
        <v>6.4961894688426114E-2</v>
      </c>
      <c r="AC11" s="140">
        <f>+'raw1.5C'!AC12</f>
        <v>4.5134430814992396E-2</v>
      </c>
      <c r="AD11" s="140">
        <f>+'raw1.5C'!AD12</f>
        <v>3.1162040456566543E-2</v>
      </c>
      <c r="AE11" s="140">
        <f>+'raw1.5C'!AE12</f>
        <v>2.1420483886447367E-2</v>
      </c>
      <c r="AF11" s="140">
        <f>+'raw1.5C'!AF12</f>
        <v>1.4679215102000329E-2</v>
      </c>
      <c r="AG11" s="140">
        <f>+'raw1.5C'!AG12</f>
        <v>1.0038261618344551E-2</v>
      </c>
      <c r="AH11" s="140">
        <f>+'raw1.5C'!AH12</f>
        <v>6.8546203473690203E-3</v>
      </c>
      <c r="AI11" s="140">
        <f>+'raw1.5C'!AI12</f>
        <v>4.6760174451730922E-3</v>
      </c>
      <c r="AJ11" s="140">
        <f>+'raw1.5C'!AJ12</f>
        <v>3.1876699062546587E-3</v>
      </c>
      <c r="AK11" s="140">
        <f>+'raw1.5C'!AK12</f>
        <v>2.1720449264228422E-3</v>
      </c>
      <c r="AL11" s="140">
        <f>+'raw1.5C'!AL12</f>
        <v>1.4795397670014721E-3</v>
      </c>
      <c r="AM11" s="140">
        <f>+'raw1.5C'!AM12</f>
        <v>0</v>
      </c>
      <c r="AN11" s="140"/>
      <c r="AO11" s="140"/>
      <c r="AP11" s="140"/>
      <c r="AQ11" s="140"/>
      <c r="AR11" s="140"/>
      <c r="AS11" s="140"/>
      <c r="AT11" s="140"/>
      <c r="AU11" s="140"/>
      <c r="AV11" s="140"/>
      <c r="AW11" s="140"/>
      <c r="AX11" s="100"/>
      <c r="AY11" s="140"/>
      <c r="AZ11" s="140"/>
      <c r="BA11" s="140"/>
      <c r="BB11" s="140"/>
      <c r="BC11" s="140"/>
      <c r="BD11" s="140"/>
      <c r="BE11" s="140"/>
      <c r="BF11" s="140"/>
      <c r="BG11" s="140"/>
    </row>
    <row r="12" spans="1:59" x14ac:dyDescent="0.25">
      <c r="A12" s="139"/>
      <c r="B12" s="100" t="str">
        <f>+WB2C!B12</f>
        <v>Chemical Tanker</v>
      </c>
      <c r="C12" s="100" t="str">
        <f>+WB2C!C12</f>
        <v>Chemical Tanker (DWT) 10,000 - 19,999</v>
      </c>
      <c r="D12" s="140">
        <f>+'raw1.5C'!D13</f>
        <v>1</v>
      </c>
      <c r="E12" s="140">
        <f>+'raw1.5C'!E13</f>
        <v>1.0411899313501145</v>
      </c>
      <c r="F12" s="140">
        <f>+'raw1.5C'!F13</f>
        <v>1.0823798627002288</v>
      </c>
      <c r="G12" s="140">
        <f>+'raw1.5C'!G13</f>
        <v>1.0720823798627002</v>
      </c>
      <c r="H12" s="140">
        <f>+'raw1.5C'!H13</f>
        <v>1.0241704805492065</v>
      </c>
      <c r="I12" s="140">
        <f>+'raw1.5C'!I13</f>
        <v>1.0141322189308606</v>
      </c>
      <c r="J12" s="140">
        <f>+'raw1.5C'!J13</f>
        <v>1.0094912654472046</v>
      </c>
      <c r="K12" s="140">
        <f>+'raw1.5C'!K13</f>
        <v>1.0027499966627567</v>
      </c>
      <c r="L12" s="140">
        <f>+'raw1.5C'!L13</f>
        <v>0.99300844009263989</v>
      </c>
      <c r="M12" s="140">
        <f>+'raw1.5C'!M13</f>
        <v>0.97903604973421388</v>
      </c>
      <c r="N12" s="140">
        <f>+'raw1.5C'!N13</f>
        <v>0.9592085858607734</v>
      </c>
      <c r="O12" s="140">
        <f>+'raw1.5C'!O13</f>
        <v>0.93149545682168922</v>
      </c>
      <c r="P12" s="140">
        <f>+'raw1.5C'!P13</f>
        <v>0.89356944671326943</v>
      </c>
      <c r="Q12" s="140">
        <f>+'raw1.5C'!Q13</f>
        <v>0.84313909665853437</v>
      </c>
      <c r="R12" s="140">
        <f>+'raw1.5C'!R13</f>
        <v>0.77858743833248245</v>
      </c>
      <c r="S12" s="140">
        <f>+'raw1.5C'!S13</f>
        <v>0.69987147611765843</v>
      </c>
      <c r="T12" s="140">
        <f>+'raw1.5C'!T13</f>
        <v>0.60936688607216138</v>
      </c>
      <c r="U12" s="140">
        <f>+'raw1.5C'!U13</f>
        <v>0.51208524027460323</v>
      </c>
      <c r="V12" s="140">
        <f>+'raw1.5C'!V13</f>
        <v>0.41480359447701698</v>
      </c>
      <c r="W12" s="140">
        <f>+'raw1.5C'!W13</f>
        <v>0.32429900443152276</v>
      </c>
      <c r="X12" s="140">
        <f>+'raw1.5C'!X13</f>
        <v>0.24558304221670274</v>
      </c>
      <c r="Y12" s="140">
        <f>+'raw1.5C'!Y13</f>
        <v>0.18103138389067192</v>
      </c>
      <c r="Z12" s="140">
        <f>+'raw1.5C'!Z13</f>
        <v>0.13060103383593688</v>
      </c>
      <c r="AA12" s="140">
        <f>+'raw1.5C'!AA13</f>
        <v>9.267502372750766E-2</v>
      </c>
      <c r="AB12" s="140">
        <f>+'raw1.5C'!AB13</f>
        <v>6.4961894688426114E-2</v>
      </c>
      <c r="AC12" s="140">
        <f>+'raw1.5C'!AC13</f>
        <v>4.5134430814992396E-2</v>
      </c>
      <c r="AD12" s="140">
        <f>+'raw1.5C'!AD13</f>
        <v>3.1162040456566543E-2</v>
      </c>
      <c r="AE12" s="140">
        <f>+'raw1.5C'!AE13</f>
        <v>2.1420483886447367E-2</v>
      </c>
      <c r="AF12" s="140">
        <f>+'raw1.5C'!AF13</f>
        <v>1.4679215102000329E-2</v>
      </c>
      <c r="AG12" s="140">
        <f>+'raw1.5C'!AG13</f>
        <v>1.0038261618344551E-2</v>
      </c>
      <c r="AH12" s="140">
        <f>+'raw1.5C'!AH13</f>
        <v>6.8546203473690203E-3</v>
      </c>
      <c r="AI12" s="140">
        <f>+'raw1.5C'!AI13</f>
        <v>4.6760174451730922E-3</v>
      </c>
      <c r="AJ12" s="140">
        <f>+'raw1.5C'!AJ13</f>
        <v>3.1876699062546587E-3</v>
      </c>
      <c r="AK12" s="140">
        <f>+'raw1.5C'!AK13</f>
        <v>2.1720449264228422E-3</v>
      </c>
      <c r="AL12" s="140">
        <f>+'raw1.5C'!AL13</f>
        <v>1.4795397670014721E-3</v>
      </c>
      <c r="AM12" s="140">
        <f>+'raw1.5C'!AM13</f>
        <v>0</v>
      </c>
      <c r="AN12" s="140"/>
      <c r="AO12" s="140"/>
      <c r="AP12" s="140"/>
      <c r="AQ12" s="140"/>
      <c r="AR12" s="140"/>
      <c r="AS12" s="140"/>
      <c r="AT12" s="140"/>
      <c r="AU12" s="140"/>
      <c r="AV12" s="140"/>
      <c r="AW12" s="140"/>
      <c r="AX12" s="100"/>
      <c r="AY12" s="140"/>
      <c r="AZ12" s="140"/>
      <c r="BA12" s="140"/>
      <c r="BB12" s="140"/>
      <c r="BC12" s="140"/>
      <c r="BD12" s="140"/>
      <c r="BE12" s="140"/>
      <c r="BF12" s="140"/>
      <c r="BG12" s="140"/>
    </row>
    <row r="13" spans="1:59" x14ac:dyDescent="0.25">
      <c r="A13" s="139"/>
      <c r="B13" s="100" t="str">
        <f>+WB2C!B13</f>
        <v>Chemical Tanker</v>
      </c>
      <c r="C13" s="100" t="str">
        <f>+WB2C!C13</f>
        <v>Chemical Tanker (DWT) 20,000 - 39,999</v>
      </c>
      <c r="D13" s="140">
        <f>+'raw1.5C'!D14</f>
        <v>1</v>
      </c>
      <c r="E13" s="140">
        <f>+'raw1.5C'!E14</f>
        <v>1.0411899313501145</v>
      </c>
      <c r="F13" s="140">
        <f>+'raw1.5C'!F14</f>
        <v>1.0823798627002288</v>
      </c>
      <c r="G13" s="140">
        <f>+'raw1.5C'!G14</f>
        <v>1.0720823798627002</v>
      </c>
      <c r="H13" s="140">
        <f>+'raw1.5C'!H14</f>
        <v>1.0241704805492065</v>
      </c>
      <c r="I13" s="140">
        <f>+'raw1.5C'!I14</f>
        <v>1.0141322189308606</v>
      </c>
      <c r="J13" s="140">
        <f>+'raw1.5C'!J14</f>
        <v>1.0094912654472046</v>
      </c>
      <c r="K13" s="140">
        <f>+'raw1.5C'!K14</f>
        <v>1.0027499966627567</v>
      </c>
      <c r="L13" s="140">
        <f>+'raw1.5C'!L14</f>
        <v>0.99300844009263989</v>
      </c>
      <c r="M13" s="140">
        <f>+'raw1.5C'!M14</f>
        <v>0.97903604973421388</v>
      </c>
      <c r="N13" s="140">
        <f>+'raw1.5C'!N14</f>
        <v>0.9592085858607734</v>
      </c>
      <c r="O13" s="140">
        <f>+'raw1.5C'!O14</f>
        <v>0.93149545682168922</v>
      </c>
      <c r="P13" s="140">
        <f>+'raw1.5C'!P14</f>
        <v>0.89356944671326943</v>
      </c>
      <c r="Q13" s="140">
        <f>+'raw1.5C'!Q14</f>
        <v>0.84313909665853437</v>
      </c>
      <c r="R13" s="140">
        <f>+'raw1.5C'!R14</f>
        <v>0.77858743833248245</v>
      </c>
      <c r="S13" s="140">
        <f>+'raw1.5C'!S14</f>
        <v>0.69987147611765843</v>
      </c>
      <c r="T13" s="140">
        <f>+'raw1.5C'!T14</f>
        <v>0.60936688607216138</v>
      </c>
      <c r="U13" s="140">
        <f>+'raw1.5C'!U14</f>
        <v>0.51208524027460323</v>
      </c>
      <c r="V13" s="140">
        <f>+'raw1.5C'!V14</f>
        <v>0.41480359447701698</v>
      </c>
      <c r="W13" s="140">
        <f>+'raw1.5C'!W14</f>
        <v>0.32429900443152276</v>
      </c>
      <c r="X13" s="140">
        <f>+'raw1.5C'!X14</f>
        <v>0.24558304221670274</v>
      </c>
      <c r="Y13" s="140">
        <f>+'raw1.5C'!Y14</f>
        <v>0.18103138389067192</v>
      </c>
      <c r="Z13" s="140">
        <f>+'raw1.5C'!Z14</f>
        <v>0.13060103383593688</v>
      </c>
      <c r="AA13" s="140">
        <f>+'raw1.5C'!AA14</f>
        <v>9.267502372750766E-2</v>
      </c>
      <c r="AB13" s="140">
        <f>+'raw1.5C'!AB14</f>
        <v>6.4961894688426114E-2</v>
      </c>
      <c r="AC13" s="140">
        <f>+'raw1.5C'!AC14</f>
        <v>4.5134430814992396E-2</v>
      </c>
      <c r="AD13" s="140">
        <f>+'raw1.5C'!AD14</f>
        <v>3.1162040456566543E-2</v>
      </c>
      <c r="AE13" s="140">
        <f>+'raw1.5C'!AE14</f>
        <v>2.1420483886447367E-2</v>
      </c>
      <c r="AF13" s="140">
        <f>+'raw1.5C'!AF14</f>
        <v>1.4679215102000329E-2</v>
      </c>
      <c r="AG13" s="140">
        <f>+'raw1.5C'!AG14</f>
        <v>1.0038261618344551E-2</v>
      </c>
      <c r="AH13" s="140">
        <f>+'raw1.5C'!AH14</f>
        <v>6.8546203473690203E-3</v>
      </c>
      <c r="AI13" s="140">
        <f>+'raw1.5C'!AI14</f>
        <v>4.6760174451730922E-3</v>
      </c>
      <c r="AJ13" s="140">
        <f>+'raw1.5C'!AJ14</f>
        <v>3.1876699062546587E-3</v>
      </c>
      <c r="AK13" s="140">
        <f>+'raw1.5C'!AK14</f>
        <v>2.1720449264228422E-3</v>
      </c>
      <c r="AL13" s="140">
        <f>+'raw1.5C'!AL14</f>
        <v>1.4795397670014721E-3</v>
      </c>
      <c r="AM13" s="140">
        <f>+'raw1.5C'!AM14</f>
        <v>0</v>
      </c>
      <c r="AN13" s="140"/>
      <c r="AO13" s="140"/>
      <c r="AP13" s="140"/>
      <c r="AQ13" s="140"/>
      <c r="AR13" s="140"/>
      <c r="AS13" s="140"/>
      <c r="AT13" s="140"/>
      <c r="AU13" s="140"/>
      <c r="AV13" s="140"/>
      <c r="AW13" s="140"/>
      <c r="AX13" s="100"/>
      <c r="AY13" s="140"/>
      <c r="AZ13" s="140"/>
      <c r="BA13" s="140"/>
      <c r="BB13" s="140"/>
      <c r="BC13" s="140"/>
      <c r="BD13" s="140"/>
      <c r="BE13" s="140"/>
      <c r="BF13" s="140"/>
      <c r="BG13" s="140"/>
    </row>
    <row r="14" spans="1:59" x14ac:dyDescent="0.25">
      <c r="A14" s="139"/>
      <c r="B14" s="100" t="str">
        <f>+WB2C!B14</f>
        <v>Chemical Tanker</v>
      </c>
      <c r="C14" s="100" t="str">
        <f>+WB2C!C14</f>
        <v>Chemical Tanker (DWT) &gt;40,000</v>
      </c>
      <c r="D14" s="140">
        <f>+'raw1.5C'!D15</f>
        <v>1</v>
      </c>
      <c r="E14" s="140">
        <f>+'raw1.5C'!E15</f>
        <v>1.0411899313501145</v>
      </c>
      <c r="F14" s="140">
        <f>+'raw1.5C'!F15</f>
        <v>1.0823798627002288</v>
      </c>
      <c r="G14" s="140">
        <f>+'raw1.5C'!G15</f>
        <v>1.0720823798627002</v>
      </c>
      <c r="H14" s="140">
        <f>+'raw1.5C'!H15</f>
        <v>1.0241704805492065</v>
      </c>
      <c r="I14" s="140">
        <f>+'raw1.5C'!I15</f>
        <v>1.0141322189308606</v>
      </c>
      <c r="J14" s="140">
        <f>+'raw1.5C'!J15</f>
        <v>1.0094912654472046</v>
      </c>
      <c r="K14" s="140">
        <f>+'raw1.5C'!K15</f>
        <v>1.0027499966627567</v>
      </c>
      <c r="L14" s="140">
        <f>+'raw1.5C'!L15</f>
        <v>0.99300844009263989</v>
      </c>
      <c r="M14" s="140">
        <f>+'raw1.5C'!M15</f>
        <v>0.97903604973421388</v>
      </c>
      <c r="N14" s="140">
        <f>+'raw1.5C'!N15</f>
        <v>0.9592085858607734</v>
      </c>
      <c r="O14" s="140">
        <f>+'raw1.5C'!O15</f>
        <v>0.93149545682168922</v>
      </c>
      <c r="P14" s="140">
        <f>+'raw1.5C'!P15</f>
        <v>0.89356944671326943</v>
      </c>
      <c r="Q14" s="140">
        <f>+'raw1.5C'!Q15</f>
        <v>0.84313909665853437</v>
      </c>
      <c r="R14" s="140">
        <f>+'raw1.5C'!R15</f>
        <v>0.77858743833248245</v>
      </c>
      <c r="S14" s="140">
        <f>+'raw1.5C'!S15</f>
        <v>0.69987147611765843</v>
      </c>
      <c r="T14" s="140">
        <f>+'raw1.5C'!T15</f>
        <v>0.60936688607216138</v>
      </c>
      <c r="U14" s="140">
        <f>+'raw1.5C'!U15</f>
        <v>0.51208524027460323</v>
      </c>
      <c r="V14" s="140">
        <f>+'raw1.5C'!V15</f>
        <v>0.41480359447701698</v>
      </c>
      <c r="W14" s="140">
        <f>+'raw1.5C'!W15</f>
        <v>0.32429900443152276</v>
      </c>
      <c r="X14" s="140">
        <f>+'raw1.5C'!X15</f>
        <v>0.24558304221670274</v>
      </c>
      <c r="Y14" s="140">
        <f>+'raw1.5C'!Y15</f>
        <v>0.18103138389067192</v>
      </c>
      <c r="Z14" s="140">
        <f>+'raw1.5C'!Z15</f>
        <v>0.13060103383593688</v>
      </c>
      <c r="AA14" s="140">
        <f>+'raw1.5C'!AA15</f>
        <v>9.267502372750766E-2</v>
      </c>
      <c r="AB14" s="140">
        <f>+'raw1.5C'!AB15</f>
        <v>6.4961894688426114E-2</v>
      </c>
      <c r="AC14" s="140">
        <f>+'raw1.5C'!AC15</f>
        <v>4.5134430814992396E-2</v>
      </c>
      <c r="AD14" s="140">
        <f>+'raw1.5C'!AD15</f>
        <v>3.1162040456566543E-2</v>
      </c>
      <c r="AE14" s="140">
        <f>+'raw1.5C'!AE15</f>
        <v>2.1420483886447367E-2</v>
      </c>
      <c r="AF14" s="140">
        <f>+'raw1.5C'!AF15</f>
        <v>1.4679215102000329E-2</v>
      </c>
      <c r="AG14" s="140">
        <f>+'raw1.5C'!AG15</f>
        <v>1.0038261618344551E-2</v>
      </c>
      <c r="AH14" s="140">
        <f>+'raw1.5C'!AH15</f>
        <v>6.8546203473690203E-3</v>
      </c>
      <c r="AI14" s="140">
        <f>+'raw1.5C'!AI15</f>
        <v>4.6760174451730922E-3</v>
      </c>
      <c r="AJ14" s="140">
        <f>+'raw1.5C'!AJ15</f>
        <v>3.1876699062546587E-3</v>
      </c>
      <c r="AK14" s="140">
        <f>+'raw1.5C'!AK15</f>
        <v>2.1720449264228422E-3</v>
      </c>
      <c r="AL14" s="140">
        <f>+'raw1.5C'!AL15</f>
        <v>1.4795397670014721E-3</v>
      </c>
      <c r="AM14" s="140">
        <f>+'raw1.5C'!AM15</f>
        <v>0</v>
      </c>
      <c r="AN14" s="140"/>
      <c r="AO14" s="140"/>
      <c r="AP14" s="140"/>
      <c r="AQ14" s="140"/>
      <c r="AR14" s="140"/>
      <c r="AS14" s="140"/>
      <c r="AT14" s="140"/>
      <c r="AU14" s="140"/>
      <c r="AV14" s="140"/>
      <c r="AW14" s="140"/>
      <c r="AX14" s="100"/>
      <c r="AY14" s="140"/>
      <c r="AZ14" s="140"/>
      <c r="BA14" s="140"/>
      <c r="BB14" s="140"/>
      <c r="BC14" s="140"/>
      <c r="BD14" s="140"/>
      <c r="BE14" s="140"/>
      <c r="BF14" s="140"/>
      <c r="BG14" s="140"/>
    </row>
    <row r="15" spans="1:59" x14ac:dyDescent="0.25">
      <c r="A15" s="139"/>
      <c r="B15" s="100" t="str">
        <f>+WB2C!B15</f>
        <v>Container</v>
      </c>
      <c r="C15" s="100" t="str">
        <f>+WB2C!C15</f>
        <v>Container (TEU) 0 - 999</v>
      </c>
      <c r="D15" s="140">
        <f>+'raw1.5C'!D16</f>
        <v>1</v>
      </c>
      <c r="E15" s="140">
        <f>+'raw1.5C'!E16</f>
        <v>1.0411899313501145</v>
      </c>
      <c r="F15" s="140">
        <f>+'raw1.5C'!F16</f>
        <v>1.0823798627002288</v>
      </c>
      <c r="G15" s="140">
        <f>+'raw1.5C'!G16</f>
        <v>1.0720823798627002</v>
      </c>
      <c r="H15" s="140">
        <f>+'raw1.5C'!H16</f>
        <v>1.0241704805492065</v>
      </c>
      <c r="I15" s="140">
        <f>+'raw1.5C'!I16</f>
        <v>1.0141322189308606</v>
      </c>
      <c r="J15" s="140">
        <f>+'raw1.5C'!J16</f>
        <v>1.0094912654472046</v>
      </c>
      <c r="K15" s="140">
        <f>+'raw1.5C'!K16</f>
        <v>1.0027499966627567</v>
      </c>
      <c r="L15" s="140">
        <f>+'raw1.5C'!L16</f>
        <v>0.99300844009263989</v>
      </c>
      <c r="M15" s="140">
        <f>+'raw1.5C'!M16</f>
        <v>0.97903604973421388</v>
      </c>
      <c r="N15" s="140">
        <f>+'raw1.5C'!N16</f>
        <v>0.9592085858607734</v>
      </c>
      <c r="O15" s="140">
        <f>+'raw1.5C'!O16</f>
        <v>0.93149545682168922</v>
      </c>
      <c r="P15" s="140">
        <f>+'raw1.5C'!P16</f>
        <v>0.89356944671326943</v>
      </c>
      <c r="Q15" s="140">
        <f>+'raw1.5C'!Q16</f>
        <v>0.84313909665853437</v>
      </c>
      <c r="R15" s="140">
        <f>+'raw1.5C'!R16</f>
        <v>0.77858743833248245</v>
      </c>
      <c r="S15" s="140">
        <f>+'raw1.5C'!S16</f>
        <v>0.69987147611765843</v>
      </c>
      <c r="T15" s="140">
        <f>+'raw1.5C'!T16</f>
        <v>0.60936688607216138</v>
      </c>
      <c r="U15" s="140">
        <f>+'raw1.5C'!U16</f>
        <v>0.51208524027460323</v>
      </c>
      <c r="V15" s="140">
        <f>+'raw1.5C'!V16</f>
        <v>0.41480359447701698</v>
      </c>
      <c r="W15" s="140">
        <f>+'raw1.5C'!W16</f>
        <v>0.32429900443152276</v>
      </c>
      <c r="X15" s="140">
        <f>+'raw1.5C'!X16</f>
        <v>0.24558304221670274</v>
      </c>
      <c r="Y15" s="140">
        <f>+'raw1.5C'!Y16</f>
        <v>0.18103138389067192</v>
      </c>
      <c r="Z15" s="140">
        <f>+'raw1.5C'!Z16</f>
        <v>0.13060103383593688</v>
      </c>
      <c r="AA15" s="140">
        <f>+'raw1.5C'!AA16</f>
        <v>9.267502372750766E-2</v>
      </c>
      <c r="AB15" s="140">
        <f>+'raw1.5C'!AB16</f>
        <v>6.4961894688426114E-2</v>
      </c>
      <c r="AC15" s="140">
        <f>+'raw1.5C'!AC16</f>
        <v>4.5134430814992396E-2</v>
      </c>
      <c r="AD15" s="140">
        <f>+'raw1.5C'!AD16</f>
        <v>3.1162040456566543E-2</v>
      </c>
      <c r="AE15" s="140">
        <f>+'raw1.5C'!AE16</f>
        <v>2.1420483886447367E-2</v>
      </c>
      <c r="AF15" s="140">
        <f>+'raw1.5C'!AF16</f>
        <v>1.4679215102000329E-2</v>
      </c>
      <c r="AG15" s="140">
        <f>+'raw1.5C'!AG16</f>
        <v>1.0038261618344551E-2</v>
      </c>
      <c r="AH15" s="140">
        <f>+'raw1.5C'!AH16</f>
        <v>6.8546203473690203E-3</v>
      </c>
      <c r="AI15" s="140">
        <f>+'raw1.5C'!AI16</f>
        <v>4.6760174451730922E-3</v>
      </c>
      <c r="AJ15" s="140">
        <f>+'raw1.5C'!AJ16</f>
        <v>3.1876699062546587E-3</v>
      </c>
      <c r="AK15" s="140">
        <f>+'raw1.5C'!AK16</f>
        <v>2.1720449264228422E-3</v>
      </c>
      <c r="AL15" s="140">
        <f>+'raw1.5C'!AL16</f>
        <v>1.4795397670014721E-3</v>
      </c>
      <c r="AM15" s="140">
        <f>+'raw1.5C'!AM16</f>
        <v>0</v>
      </c>
      <c r="AN15" s="140"/>
      <c r="AO15" s="140"/>
      <c r="AP15" s="140"/>
      <c r="AQ15" s="140"/>
      <c r="AR15" s="140"/>
      <c r="AS15" s="140"/>
      <c r="AT15" s="140"/>
      <c r="AU15" s="140"/>
      <c r="AV15" s="140"/>
      <c r="AW15" s="140"/>
      <c r="AX15" s="100"/>
      <c r="AY15" s="140"/>
      <c r="AZ15" s="140"/>
      <c r="BA15" s="140"/>
      <c r="BB15" s="140"/>
      <c r="BC15" s="140"/>
      <c r="BD15" s="140"/>
      <c r="BE15" s="140"/>
      <c r="BF15" s="140"/>
      <c r="BG15" s="140"/>
    </row>
    <row r="16" spans="1:59" x14ac:dyDescent="0.25">
      <c r="A16" s="139"/>
      <c r="B16" s="100" t="str">
        <f>+WB2C!B16</f>
        <v>Container</v>
      </c>
      <c r="C16" s="100" t="str">
        <f>+WB2C!C16</f>
        <v>Container (TEU) 1,000 - 1,999</v>
      </c>
      <c r="D16" s="140">
        <f>+'raw1.5C'!D17</f>
        <v>1</v>
      </c>
      <c r="E16" s="140">
        <f>+'raw1.5C'!E17</f>
        <v>1.0411899313501145</v>
      </c>
      <c r="F16" s="140">
        <f>+'raw1.5C'!F17</f>
        <v>1.0823798627002288</v>
      </c>
      <c r="G16" s="140">
        <f>+'raw1.5C'!G17</f>
        <v>1.0720823798627002</v>
      </c>
      <c r="H16" s="140">
        <f>+'raw1.5C'!H17</f>
        <v>1.0241704805492065</v>
      </c>
      <c r="I16" s="140">
        <f>+'raw1.5C'!I17</f>
        <v>1.0141322189308606</v>
      </c>
      <c r="J16" s="140">
        <f>+'raw1.5C'!J17</f>
        <v>1.0094912654472046</v>
      </c>
      <c r="K16" s="140">
        <f>+'raw1.5C'!K17</f>
        <v>1.0027499966627567</v>
      </c>
      <c r="L16" s="140">
        <f>+'raw1.5C'!L17</f>
        <v>0.99300844009263989</v>
      </c>
      <c r="M16" s="140">
        <f>+'raw1.5C'!M17</f>
        <v>0.97903604973421388</v>
      </c>
      <c r="N16" s="140">
        <f>+'raw1.5C'!N17</f>
        <v>0.9592085858607734</v>
      </c>
      <c r="O16" s="140">
        <f>+'raw1.5C'!O17</f>
        <v>0.93149545682168922</v>
      </c>
      <c r="P16" s="140">
        <f>+'raw1.5C'!P17</f>
        <v>0.89356944671326943</v>
      </c>
      <c r="Q16" s="140">
        <f>+'raw1.5C'!Q17</f>
        <v>0.84313909665853437</v>
      </c>
      <c r="R16" s="140">
        <f>+'raw1.5C'!R17</f>
        <v>0.77858743833248245</v>
      </c>
      <c r="S16" s="140">
        <f>+'raw1.5C'!S17</f>
        <v>0.69987147611765843</v>
      </c>
      <c r="T16" s="140">
        <f>+'raw1.5C'!T17</f>
        <v>0.60936688607216138</v>
      </c>
      <c r="U16" s="140">
        <f>+'raw1.5C'!U17</f>
        <v>0.51208524027460323</v>
      </c>
      <c r="V16" s="140">
        <f>+'raw1.5C'!V17</f>
        <v>0.41480359447701698</v>
      </c>
      <c r="W16" s="140">
        <f>+'raw1.5C'!W17</f>
        <v>0.32429900443152276</v>
      </c>
      <c r="X16" s="140">
        <f>+'raw1.5C'!X17</f>
        <v>0.24558304221670274</v>
      </c>
      <c r="Y16" s="140">
        <f>+'raw1.5C'!Y17</f>
        <v>0.18103138389067192</v>
      </c>
      <c r="Z16" s="140">
        <f>+'raw1.5C'!Z17</f>
        <v>0.13060103383593688</v>
      </c>
      <c r="AA16" s="140">
        <f>+'raw1.5C'!AA17</f>
        <v>9.267502372750766E-2</v>
      </c>
      <c r="AB16" s="140">
        <f>+'raw1.5C'!AB17</f>
        <v>6.4961894688426114E-2</v>
      </c>
      <c r="AC16" s="140">
        <f>+'raw1.5C'!AC17</f>
        <v>4.5134430814992396E-2</v>
      </c>
      <c r="AD16" s="140">
        <f>+'raw1.5C'!AD17</f>
        <v>3.1162040456566543E-2</v>
      </c>
      <c r="AE16" s="140">
        <f>+'raw1.5C'!AE17</f>
        <v>2.1420483886447367E-2</v>
      </c>
      <c r="AF16" s="140">
        <f>+'raw1.5C'!AF17</f>
        <v>1.4679215102000329E-2</v>
      </c>
      <c r="AG16" s="140">
        <f>+'raw1.5C'!AG17</f>
        <v>1.0038261618344551E-2</v>
      </c>
      <c r="AH16" s="140">
        <f>+'raw1.5C'!AH17</f>
        <v>6.8546203473690203E-3</v>
      </c>
      <c r="AI16" s="140">
        <f>+'raw1.5C'!AI17</f>
        <v>4.6760174451730922E-3</v>
      </c>
      <c r="AJ16" s="140">
        <f>+'raw1.5C'!AJ17</f>
        <v>3.1876699062546587E-3</v>
      </c>
      <c r="AK16" s="140">
        <f>+'raw1.5C'!AK17</f>
        <v>2.1720449264228422E-3</v>
      </c>
      <c r="AL16" s="140">
        <f>+'raw1.5C'!AL17</f>
        <v>1.4795397670014721E-3</v>
      </c>
      <c r="AM16" s="140">
        <f>+'raw1.5C'!AM17</f>
        <v>0</v>
      </c>
      <c r="AN16" s="140"/>
      <c r="AO16" s="140"/>
      <c r="AP16" s="140"/>
      <c r="AQ16" s="140"/>
      <c r="AR16" s="140"/>
      <c r="AS16" s="140"/>
      <c r="AT16" s="140"/>
      <c r="AU16" s="140"/>
      <c r="AV16" s="140"/>
      <c r="AW16" s="140"/>
      <c r="AX16" s="100"/>
      <c r="AY16" s="140"/>
      <c r="AZ16" s="140"/>
      <c r="BA16" s="140"/>
      <c r="BB16" s="140"/>
      <c r="BC16" s="140"/>
      <c r="BD16" s="140"/>
      <c r="BE16" s="140"/>
      <c r="BF16" s="140"/>
      <c r="BG16" s="140"/>
    </row>
    <row r="17" spans="1:59" x14ac:dyDescent="0.25">
      <c r="A17" s="139"/>
      <c r="B17" s="100" t="str">
        <f>+WB2C!B17</f>
        <v>Container</v>
      </c>
      <c r="C17" s="100" t="str">
        <f>+WB2C!C17</f>
        <v>Container (TEU) 2,000 - 2,999</v>
      </c>
      <c r="D17" s="140">
        <f>+'raw1.5C'!D18</f>
        <v>1</v>
      </c>
      <c r="E17" s="140">
        <f>+'raw1.5C'!E18</f>
        <v>1.0411899313501145</v>
      </c>
      <c r="F17" s="140">
        <f>+'raw1.5C'!F18</f>
        <v>1.0823798627002288</v>
      </c>
      <c r="G17" s="140">
        <f>+'raw1.5C'!G18</f>
        <v>1.0720823798627002</v>
      </c>
      <c r="H17" s="140">
        <f>+'raw1.5C'!H18</f>
        <v>1.0241704805492065</v>
      </c>
      <c r="I17" s="140">
        <f>+'raw1.5C'!I18</f>
        <v>1.0141322189308606</v>
      </c>
      <c r="J17" s="140">
        <f>+'raw1.5C'!J18</f>
        <v>1.0094912654472046</v>
      </c>
      <c r="K17" s="140">
        <f>+'raw1.5C'!K18</f>
        <v>1.0027499966627567</v>
      </c>
      <c r="L17" s="140">
        <f>+'raw1.5C'!L18</f>
        <v>0.99300844009263989</v>
      </c>
      <c r="M17" s="140">
        <f>+'raw1.5C'!M18</f>
        <v>0.97903604973421388</v>
      </c>
      <c r="N17" s="140">
        <f>+'raw1.5C'!N18</f>
        <v>0.9592085858607734</v>
      </c>
      <c r="O17" s="140">
        <f>+'raw1.5C'!O18</f>
        <v>0.93149545682168922</v>
      </c>
      <c r="P17" s="140">
        <f>+'raw1.5C'!P18</f>
        <v>0.89356944671326943</v>
      </c>
      <c r="Q17" s="140">
        <f>+'raw1.5C'!Q18</f>
        <v>0.84313909665853437</v>
      </c>
      <c r="R17" s="140">
        <f>+'raw1.5C'!R18</f>
        <v>0.77858743833248245</v>
      </c>
      <c r="S17" s="140">
        <f>+'raw1.5C'!S18</f>
        <v>0.69987147611765843</v>
      </c>
      <c r="T17" s="140">
        <f>+'raw1.5C'!T18</f>
        <v>0.60936688607216138</v>
      </c>
      <c r="U17" s="140">
        <f>+'raw1.5C'!U18</f>
        <v>0.51208524027460323</v>
      </c>
      <c r="V17" s="140">
        <f>+'raw1.5C'!V18</f>
        <v>0.41480359447701698</v>
      </c>
      <c r="W17" s="140">
        <f>+'raw1.5C'!W18</f>
        <v>0.32429900443152276</v>
      </c>
      <c r="X17" s="140">
        <f>+'raw1.5C'!X18</f>
        <v>0.24558304221670274</v>
      </c>
      <c r="Y17" s="140">
        <f>+'raw1.5C'!Y18</f>
        <v>0.18103138389067192</v>
      </c>
      <c r="Z17" s="140">
        <f>+'raw1.5C'!Z18</f>
        <v>0.13060103383593688</v>
      </c>
      <c r="AA17" s="140">
        <f>+'raw1.5C'!AA18</f>
        <v>9.267502372750766E-2</v>
      </c>
      <c r="AB17" s="140">
        <f>+'raw1.5C'!AB18</f>
        <v>6.4961894688426114E-2</v>
      </c>
      <c r="AC17" s="140">
        <f>+'raw1.5C'!AC18</f>
        <v>4.5134430814992396E-2</v>
      </c>
      <c r="AD17" s="140">
        <f>+'raw1.5C'!AD18</f>
        <v>3.1162040456566543E-2</v>
      </c>
      <c r="AE17" s="140">
        <f>+'raw1.5C'!AE18</f>
        <v>2.1420483886447367E-2</v>
      </c>
      <c r="AF17" s="140">
        <f>+'raw1.5C'!AF18</f>
        <v>1.4679215102000329E-2</v>
      </c>
      <c r="AG17" s="140">
        <f>+'raw1.5C'!AG18</f>
        <v>1.0038261618344551E-2</v>
      </c>
      <c r="AH17" s="140">
        <f>+'raw1.5C'!AH18</f>
        <v>6.8546203473690203E-3</v>
      </c>
      <c r="AI17" s="140">
        <f>+'raw1.5C'!AI18</f>
        <v>4.6760174451730922E-3</v>
      </c>
      <c r="AJ17" s="140">
        <f>+'raw1.5C'!AJ18</f>
        <v>3.1876699062546587E-3</v>
      </c>
      <c r="AK17" s="140">
        <f>+'raw1.5C'!AK18</f>
        <v>2.1720449264228422E-3</v>
      </c>
      <c r="AL17" s="140">
        <f>+'raw1.5C'!AL18</f>
        <v>1.4795397670014721E-3</v>
      </c>
      <c r="AM17" s="140">
        <f>+'raw1.5C'!AM18</f>
        <v>0</v>
      </c>
      <c r="AN17" s="140"/>
      <c r="AO17" s="140"/>
      <c r="AP17" s="140"/>
      <c r="AQ17" s="140"/>
      <c r="AR17" s="140"/>
      <c r="AS17" s="140"/>
      <c r="AT17" s="140"/>
      <c r="AU17" s="140"/>
      <c r="AV17" s="140"/>
      <c r="AW17" s="140"/>
      <c r="AX17" s="100"/>
      <c r="AY17" s="140"/>
      <c r="AZ17" s="140"/>
      <c r="BA17" s="140"/>
      <c r="BB17" s="140"/>
      <c r="BC17" s="140"/>
      <c r="BD17" s="140"/>
      <c r="BE17" s="140"/>
      <c r="BF17" s="140"/>
      <c r="BG17" s="140"/>
    </row>
    <row r="18" spans="1:59" x14ac:dyDescent="0.25">
      <c r="A18" s="87"/>
      <c r="B18" s="100" t="str">
        <f>+WB2C!B18</f>
        <v>Container</v>
      </c>
      <c r="C18" s="100" t="str">
        <f>+WB2C!C18</f>
        <v>Container (TEU) 3,000 - 4,999</v>
      </c>
      <c r="D18" s="140">
        <f>+'raw1.5C'!D19</f>
        <v>1</v>
      </c>
      <c r="E18" s="140">
        <f>+'raw1.5C'!E19</f>
        <v>1.0411899313501145</v>
      </c>
      <c r="F18" s="140">
        <f>+'raw1.5C'!F19</f>
        <v>1.0823798627002288</v>
      </c>
      <c r="G18" s="140">
        <f>+'raw1.5C'!G19</f>
        <v>1.0720823798627002</v>
      </c>
      <c r="H18" s="140">
        <f>+'raw1.5C'!H19</f>
        <v>1.0241704805492065</v>
      </c>
      <c r="I18" s="140">
        <f>+'raw1.5C'!I19</f>
        <v>1.0141322189308606</v>
      </c>
      <c r="J18" s="140">
        <f>+'raw1.5C'!J19</f>
        <v>1.0094912654472046</v>
      </c>
      <c r="K18" s="140">
        <f>+'raw1.5C'!K19</f>
        <v>1.0027499966627567</v>
      </c>
      <c r="L18" s="140">
        <f>+'raw1.5C'!L19</f>
        <v>0.99300844009263989</v>
      </c>
      <c r="M18" s="140">
        <f>+'raw1.5C'!M19</f>
        <v>0.97903604973421388</v>
      </c>
      <c r="N18" s="140">
        <f>+'raw1.5C'!N19</f>
        <v>0.9592085858607734</v>
      </c>
      <c r="O18" s="140">
        <f>+'raw1.5C'!O19</f>
        <v>0.93149545682168922</v>
      </c>
      <c r="P18" s="140">
        <f>+'raw1.5C'!P19</f>
        <v>0.89356944671326943</v>
      </c>
      <c r="Q18" s="140">
        <f>+'raw1.5C'!Q19</f>
        <v>0.84313909665853437</v>
      </c>
      <c r="R18" s="140">
        <f>+'raw1.5C'!R19</f>
        <v>0.77858743833248245</v>
      </c>
      <c r="S18" s="140">
        <f>+'raw1.5C'!S19</f>
        <v>0.69987147611765843</v>
      </c>
      <c r="T18" s="140">
        <f>+'raw1.5C'!T19</f>
        <v>0.60936688607216138</v>
      </c>
      <c r="U18" s="140">
        <f>+'raw1.5C'!U19</f>
        <v>0.51208524027460323</v>
      </c>
      <c r="V18" s="140">
        <f>+'raw1.5C'!V19</f>
        <v>0.41480359447701698</v>
      </c>
      <c r="W18" s="140">
        <f>+'raw1.5C'!W19</f>
        <v>0.32429900443152276</v>
      </c>
      <c r="X18" s="140">
        <f>+'raw1.5C'!X19</f>
        <v>0.24558304221670274</v>
      </c>
      <c r="Y18" s="140">
        <f>+'raw1.5C'!Y19</f>
        <v>0.18103138389067192</v>
      </c>
      <c r="Z18" s="140">
        <f>+'raw1.5C'!Z19</f>
        <v>0.13060103383593688</v>
      </c>
      <c r="AA18" s="140">
        <f>+'raw1.5C'!AA19</f>
        <v>9.267502372750766E-2</v>
      </c>
      <c r="AB18" s="140">
        <f>+'raw1.5C'!AB19</f>
        <v>6.4961894688426114E-2</v>
      </c>
      <c r="AC18" s="140">
        <f>+'raw1.5C'!AC19</f>
        <v>4.5134430814992396E-2</v>
      </c>
      <c r="AD18" s="140">
        <f>+'raw1.5C'!AD19</f>
        <v>3.1162040456566543E-2</v>
      </c>
      <c r="AE18" s="140">
        <f>+'raw1.5C'!AE19</f>
        <v>2.1420483886447367E-2</v>
      </c>
      <c r="AF18" s="140">
        <f>+'raw1.5C'!AF19</f>
        <v>1.4679215102000329E-2</v>
      </c>
      <c r="AG18" s="140">
        <f>+'raw1.5C'!AG19</f>
        <v>1.0038261618344551E-2</v>
      </c>
      <c r="AH18" s="140">
        <f>+'raw1.5C'!AH19</f>
        <v>6.8546203473690203E-3</v>
      </c>
      <c r="AI18" s="140">
        <f>+'raw1.5C'!AI19</f>
        <v>4.6760174451730922E-3</v>
      </c>
      <c r="AJ18" s="140">
        <f>+'raw1.5C'!AJ19</f>
        <v>3.1876699062546587E-3</v>
      </c>
      <c r="AK18" s="140">
        <f>+'raw1.5C'!AK19</f>
        <v>2.1720449264228422E-3</v>
      </c>
      <c r="AL18" s="140">
        <f>+'raw1.5C'!AL19</f>
        <v>1.4795397670014721E-3</v>
      </c>
      <c r="AM18" s="140">
        <f>+'raw1.5C'!AM19</f>
        <v>0</v>
      </c>
      <c r="AN18" s="140"/>
      <c r="AO18" s="140"/>
      <c r="AP18" s="140"/>
      <c r="AQ18" s="140"/>
      <c r="AR18" s="140"/>
      <c r="AS18" s="140"/>
      <c r="AT18" s="140"/>
      <c r="AU18" s="140"/>
      <c r="AV18" s="140"/>
      <c r="AW18" s="140"/>
      <c r="AX18" s="100"/>
      <c r="AY18" s="140"/>
      <c r="AZ18" s="140"/>
      <c r="BA18" s="140"/>
      <c r="BB18" s="140"/>
      <c r="BC18" s="140"/>
      <c r="BD18" s="140"/>
      <c r="BE18" s="140"/>
      <c r="BF18" s="140"/>
      <c r="BG18" s="140"/>
    </row>
    <row r="19" spans="1:59" x14ac:dyDescent="0.25">
      <c r="A19" s="87"/>
      <c r="B19" s="100" t="str">
        <f>+WB2C!B19</f>
        <v>Container</v>
      </c>
      <c r="C19" s="100" t="str">
        <f>+WB2C!C19</f>
        <v>Container (TEU) 5,000 - 7,999</v>
      </c>
      <c r="D19" s="140">
        <f>+'raw1.5C'!D20</f>
        <v>1</v>
      </c>
      <c r="E19" s="140">
        <f>+'raw1.5C'!E20</f>
        <v>1.0411899313501145</v>
      </c>
      <c r="F19" s="140">
        <f>+'raw1.5C'!F20</f>
        <v>1.0823798627002288</v>
      </c>
      <c r="G19" s="140">
        <f>+'raw1.5C'!G20</f>
        <v>1.0720823798627002</v>
      </c>
      <c r="H19" s="140">
        <f>+'raw1.5C'!H20</f>
        <v>1.0241704805492065</v>
      </c>
      <c r="I19" s="140">
        <f>+'raw1.5C'!I20</f>
        <v>1.0141322189308606</v>
      </c>
      <c r="J19" s="140">
        <f>+'raw1.5C'!J20</f>
        <v>1.0094912654472046</v>
      </c>
      <c r="K19" s="140">
        <f>+'raw1.5C'!K20</f>
        <v>1.0027499966627567</v>
      </c>
      <c r="L19" s="140">
        <f>+'raw1.5C'!L20</f>
        <v>0.99300844009263989</v>
      </c>
      <c r="M19" s="140">
        <f>+'raw1.5C'!M20</f>
        <v>0.97903604973421388</v>
      </c>
      <c r="N19" s="140">
        <f>+'raw1.5C'!N20</f>
        <v>0.9592085858607734</v>
      </c>
      <c r="O19" s="140">
        <f>+'raw1.5C'!O20</f>
        <v>0.93149545682168922</v>
      </c>
      <c r="P19" s="140">
        <f>+'raw1.5C'!P20</f>
        <v>0.89356944671326943</v>
      </c>
      <c r="Q19" s="140">
        <f>+'raw1.5C'!Q20</f>
        <v>0.84313909665853437</v>
      </c>
      <c r="R19" s="140">
        <f>+'raw1.5C'!R20</f>
        <v>0.77858743833248245</v>
      </c>
      <c r="S19" s="140">
        <f>+'raw1.5C'!S20</f>
        <v>0.69987147611765843</v>
      </c>
      <c r="T19" s="140">
        <f>+'raw1.5C'!T20</f>
        <v>0.60936688607216138</v>
      </c>
      <c r="U19" s="140">
        <f>+'raw1.5C'!U20</f>
        <v>0.51208524027460323</v>
      </c>
      <c r="V19" s="140">
        <f>+'raw1.5C'!V20</f>
        <v>0.41480359447701698</v>
      </c>
      <c r="W19" s="140">
        <f>+'raw1.5C'!W20</f>
        <v>0.32429900443152276</v>
      </c>
      <c r="X19" s="140">
        <f>+'raw1.5C'!X20</f>
        <v>0.24558304221670274</v>
      </c>
      <c r="Y19" s="140">
        <f>+'raw1.5C'!Y20</f>
        <v>0.18103138389067192</v>
      </c>
      <c r="Z19" s="140">
        <f>+'raw1.5C'!Z20</f>
        <v>0.13060103383593688</v>
      </c>
      <c r="AA19" s="140">
        <f>+'raw1.5C'!AA20</f>
        <v>9.267502372750766E-2</v>
      </c>
      <c r="AB19" s="140">
        <f>+'raw1.5C'!AB20</f>
        <v>6.4961894688426114E-2</v>
      </c>
      <c r="AC19" s="140">
        <f>+'raw1.5C'!AC20</f>
        <v>4.5134430814992396E-2</v>
      </c>
      <c r="AD19" s="140">
        <f>+'raw1.5C'!AD20</f>
        <v>3.1162040456566543E-2</v>
      </c>
      <c r="AE19" s="140">
        <f>+'raw1.5C'!AE20</f>
        <v>2.1420483886447367E-2</v>
      </c>
      <c r="AF19" s="140">
        <f>+'raw1.5C'!AF20</f>
        <v>1.4679215102000329E-2</v>
      </c>
      <c r="AG19" s="140">
        <f>+'raw1.5C'!AG20</f>
        <v>1.0038261618344551E-2</v>
      </c>
      <c r="AH19" s="140">
        <f>+'raw1.5C'!AH20</f>
        <v>6.8546203473690203E-3</v>
      </c>
      <c r="AI19" s="140">
        <f>+'raw1.5C'!AI20</f>
        <v>4.6760174451730922E-3</v>
      </c>
      <c r="AJ19" s="140">
        <f>+'raw1.5C'!AJ20</f>
        <v>3.1876699062546587E-3</v>
      </c>
      <c r="AK19" s="140">
        <f>+'raw1.5C'!AK20</f>
        <v>2.1720449264228422E-3</v>
      </c>
      <c r="AL19" s="140">
        <f>+'raw1.5C'!AL20</f>
        <v>1.4795397670014721E-3</v>
      </c>
      <c r="AM19" s="140">
        <f>+'raw1.5C'!AM20</f>
        <v>0</v>
      </c>
      <c r="AN19" s="140"/>
      <c r="AO19" s="140"/>
      <c r="AP19" s="140"/>
      <c r="AQ19" s="140"/>
      <c r="AR19" s="140"/>
      <c r="AS19" s="140"/>
      <c r="AT19" s="140"/>
      <c r="AU19" s="140"/>
      <c r="AV19" s="140"/>
      <c r="AW19" s="140"/>
      <c r="AX19" s="100"/>
      <c r="AY19" s="140"/>
      <c r="AZ19" s="140"/>
      <c r="BA19" s="140"/>
      <c r="BB19" s="140"/>
      <c r="BC19" s="140"/>
      <c r="BD19" s="140"/>
      <c r="BE19" s="140"/>
      <c r="BF19" s="140"/>
      <c r="BG19" s="140"/>
    </row>
    <row r="20" spans="1:59" x14ac:dyDescent="0.25">
      <c r="A20" s="87"/>
      <c r="B20" s="100" t="str">
        <f>+WB2C!B20</f>
        <v>Container</v>
      </c>
      <c r="C20" s="100" t="str">
        <f>+WB2C!C20</f>
        <v>Container (TEU) 8,000 - 11,999</v>
      </c>
      <c r="D20" s="140">
        <f>+'raw1.5C'!D21</f>
        <v>1</v>
      </c>
      <c r="E20" s="140">
        <f>+'raw1.5C'!E21</f>
        <v>1.0411899313501145</v>
      </c>
      <c r="F20" s="140">
        <f>+'raw1.5C'!F21</f>
        <v>1.0823798627002288</v>
      </c>
      <c r="G20" s="140">
        <f>+'raw1.5C'!G21</f>
        <v>1.0720823798627002</v>
      </c>
      <c r="H20" s="140">
        <f>+'raw1.5C'!H21</f>
        <v>1.0241704805492065</v>
      </c>
      <c r="I20" s="140">
        <f>+'raw1.5C'!I21</f>
        <v>1.0141322189308606</v>
      </c>
      <c r="J20" s="140">
        <f>+'raw1.5C'!J21</f>
        <v>1.0094912654472046</v>
      </c>
      <c r="K20" s="140">
        <f>+'raw1.5C'!K21</f>
        <v>1.0027499966627567</v>
      </c>
      <c r="L20" s="140">
        <f>+'raw1.5C'!L21</f>
        <v>0.99300844009263989</v>
      </c>
      <c r="M20" s="140">
        <f>+'raw1.5C'!M21</f>
        <v>0.97903604973421388</v>
      </c>
      <c r="N20" s="140">
        <f>+'raw1.5C'!N21</f>
        <v>0.9592085858607734</v>
      </c>
      <c r="O20" s="140">
        <f>+'raw1.5C'!O21</f>
        <v>0.93149545682168922</v>
      </c>
      <c r="P20" s="140">
        <f>+'raw1.5C'!P21</f>
        <v>0.89356944671326943</v>
      </c>
      <c r="Q20" s="140">
        <f>+'raw1.5C'!Q21</f>
        <v>0.84313909665853437</v>
      </c>
      <c r="R20" s="140">
        <f>+'raw1.5C'!R21</f>
        <v>0.77858743833248245</v>
      </c>
      <c r="S20" s="140">
        <f>+'raw1.5C'!S21</f>
        <v>0.69987147611765843</v>
      </c>
      <c r="T20" s="140">
        <f>+'raw1.5C'!T21</f>
        <v>0.60936688607216138</v>
      </c>
      <c r="U20" s="140">
        <f>+'raw1.5C'!U21</f>
        <v>0.51208524027460323</v>
      </c>
      <c r="V20" s="140">
        <f>+'raw1.5C'!V21</f>
        <v>0.41480359447701698</v>
      </c>
      <c r="W20" s="140">
        <f>+'raw1.5C'!W21</f>
        <v>0.32429900443152276</v>
      </c>
      <c r="X20" s="140">
        <f>+'raw1.5C'!X21</f>
        <v>0.24558304221670274</v>
      </c>
      <c r="Y20" s="140">
        <f>+'raw1.5C'!Y21</f>
        <v>0.18103138389067192</v>
      </c>
      <c r="Z20" s="140">
        <f>+'raw1.5C'!Z21</f>
        <v>0.13060103383593688</v>
      </c>
      <c r="AA20" s="140">
        <f>+'raw1.5C'!AA21</f>
        <v>9.267502372750766E-2</v>
      </c>
      <c r="AB20" s="140">
        <f>+'raw1.5C'!AB21</f>
        <v>6.4961894688426114E-2</v>
      </c>
      <c r="AC20" s="140">
        <f>+'raw1.5C'!AC21</f>
        <v>4.5134430814992396E-2</v>
      </c>
      <c r="AD20" s="140">
        <f>+'raw1.5C'!AD21</f>
        <v>3.1162040456566543E-2</v>
      </c>
      <c r="AE20" s="140">
        <f>+'raw1.5C'!AE21</f>
        <v>2.1420483886447367E-2</v>
      </c>
      <c r="AF20" s="140">
        <f>+'raw1.5C'!AF21</f>
        <v>1.4679215102000329E-2</v>
      </c>
      <c r="AG20" s="140">
        <f>+'raw1.5C'!AG21</f>
        <v>1.0038261618344551E-2</v>
      </c>
      <c r="AH20" s="140">
        <f>+'raw1.5C'!AH21</f>
        <v>6.8546203473690203E-3</v>
      </c>
      <c r="AI20" s="140">
        <f>+'raw1.5C'!AI21</f>
        <v>4.6760174451730922E-3</v>
      </c>
      <c r="AJ20" s="140">
        <f>+'raw1.5C'!AJ21</f>
        <v>3.1876699062546587E-3</v>
      </c>
      <c r="AK20" s="140">
        <f>+'raw1.5C'!AK21</f>
        <v>2.1720449264228422E-3</v>
      </c>
      <c r="AL20" s="140">
        <f>+'raw1.5C'!AL21</f>
        <v>1.4795397670014721E-3</v>
      </c>
      <c r="AM20" s="140">
        <f>+'raw1.5C'!AM21</f>
        <v>0</v>
      </c>
      <c r="AN20" s="140"/>
      <c r="AO20" s="140"/>
      <c r="AP20" s="140"/>
      <c r="AQ20" s="140"/>
      <c r="AR20" s="140"/>
      <c r="AS20" s="140"/>
      <c r="AT20" s="140"/>
      <c r="AU20" s="140"/>
      <c r="AV20" s="140"/>
      <c r="AW20" s="140"/>
      <c r="AX20" s="100"/>
      <c r="AY20" s="140"/>
      <c r="AZ20" s="140"/>
      <c r="BA20" s="140"/>
      <c r="BB20" s="140"/>
      <c r="BC20" s="140"/>
      <c r="BD20" s="140"/>
      <c r="BE20" s="140"/>
      <c r="BF20" s="140"/>
      <c r="BG20" s="140"/>
    </row>
    <row r="21" spans="1:59" x14ac:dyDescent="0.25">
      <c r="A21" s="87"/>
      <c r="B21" s="100" t="str">
        <f>+WB2C!B21</f>
        <v>Container</v>
      </c>
      <c r="C21" s="100" t="str">
        <f>+WB2C!C21</f>
        <v>Container (TEU) 12,000 - 14,499</v>
      </c>
      <c r="D21" s="140">
        <f>+'raw1.5C'!D22</f>
        <v>1</v>
      </c>
      <c r="E21" s="140">
        <f>+'raw1.5C'!E22</f>
        <v>1.0411899313501145</v>
      </c>
      <c r="F21" s="140">
        <f>+'raw1.5C'!F22</f>
        <v>1.0823798627002288</v>
      </c>
      <c r="G21" s="140">
        <f>+'raw1.5C'!G22</f>
        <v>1.0720823798627002</v>
      </c>
      <c r="H21" s="140">
        <f>+'raw1.5C'!H22</f>
        <v>1.0241704805492065</v>
      </c>
      <c r="I21" s="140">
        <f>+'raw1.5C'!I22</f>
        <v>1.0141322189308606</v>
      </c>
      <c r="J21" s="140">
        <f>+'raw1.5C'!J22</f>
        <v>1.0094912654472046</v>
      </c>
      <c r="K21" s="140">
        <f>+'raw1.5C'!K22</f>
        <v>1.0027499966627567</v>
      </c>
      <c r="L21" s="140">
        <f>+'raw1.5C'!L22</f>
        <v>0.99300844009263989</v>
      </c>
      <c r="M21" s="140">
        <f>+'raw1.5C'!M22</f>
        <v>0.97903604973421388</v>
      </c>
      <c r="N21" s="140">
        <f>+'raw1.5C'!N22</f>
        <v>0.9592085858607734</v>
      </c>
      <c r="O21" s="140">
        <f>+'raw1.5C'!O22</f>
        <v>0.93149545682168922</v>
      </c>
      <c r="P21" s="140">
        <f>+'raw1.5C'!P22</f>
        <v>0.89356944671326943</v>
      </c>
      <c r="Q21" s="140">
        <f>+'raw1.5C'!Q22</f>
        <v>0.84313909665853437</v>
      </c>
      <c r="R21" s="140">
        <f>+'raw1.5C'!R22</f>
        <v>0.77858743833248245</v>
      </c>
      <c r="S21" s="140">
        <f>+'raw1.5C'!S22</f>
        <v>0.69987147611765843</v>
      </c>
      <c r="T21" s="140">
        <f>+'raw1.5C'!T22</f>
        <v>0.60936688607216138</v>
      </c>
      <c r="U21" s="140">
        <f>+'raw1.5C'!U22</f>
        <v>0.51208524027460323</v>
      </c>
      <c r="V21" s="140">
        <f>+'raw1.5C'!V22</f>
        <v>0.41480359447701698</v>
      </c>
      <c r="W21" s="140">
        <f>+'raw1.5C'!W22</f>
        <v>0.32429900443152276</v>
      </c>
      <c r="X21" s="140">
        <f>+'raw1.5C'!X22</f>
        <v>0.24558304221670274</v>
      </c>
      <c r="Y21" s="140">
        <f>+'raw1.5C'!Y22</f>
        <v>0.18103138389067192</v>
      </c>
      <c r="Z21" s="140">
        <f>+'raw1.5C'!Z22</f>
        <v>0.13060103383593688</v>
      </c>
      <c r="AA21" s="140">
        <f>+'raw1.5C'!AA22</f>
        <v>9.267502372750766E-2</v>
      </c>
      <c r="AB21" s="140">
        <f>+'raw1.5C'!AB22</f>
        <v>6.4961894688426114E-2</v>
      </c>
      <c r="AC21" s="140">
        <f>+'raw1.5C'!AC22</f>
        <v>4.5134430814992396E-2</v>
      </c>
      <c r="AD21" s="140">
        <f>+'raw1.5C'!AD22</f>
        <v>3.1162040456566543E-2</v>
      </c>
      <c r="AE21" s="140">
        <f>+'raw1.5C'!AE22</f>
        <v>2.1420483886447367E-2</v>
      </c>
      <c r="AF21" s="140">
        <f>+'raw1.5C'!AF22</f>
        <v>1.4679215102000329E-2</v>
      </c>
      <c r="AG21" s="140">
        <f>+'raw1.5C'!AG22</f>
        <v>1.0038261618344551E-2</v>
      </c>
      <c r="AH21" s="140">
        <f>+'raw1.5C'!AH22</f>
        <v>6.8546203473690203E-3</v>
      </c>
      <c r="AI21" s="140">
        <f>+'raw1.5C'!AI22</f>
        <v>4.6760174451730922E-3</v>
      </c>
      <c r="AJ21" s="140">
        <f>+'raw1.5C'!AJ22</f>
        <v>3.1876699062546587E-3</v>
      </c>
      <c r="AK21" s="140">
        <f>+'raw1.5C'!AK22</f>
        <v>2.1720449264228422E-3</v>
      </c>
      <c r="AL21" s="140">
        <f>+'raw1.5C'!AL22</f>
        <v>1.4795397670014721E-3</v>
      </c>
      <c r="AM21" s="140">
        <f>+'raw1.5C'!AM22</f>
        <v>0</v>
      </c>
      <c r="AN21" s="140"/>
      <c r="AO21" s="140"/>
      <c r="AP21" s="140"/>
      <c r="AQ21" s="140"/>
      <c r="AR21" s="140"/>
      <c r="AS21" s="140"/>
      <c r="AT21" s="140"/>
      <c r="AU21" s="140"/>
      <c r="AV21" s="140"/>
      <c r="AW21" s="140"/>
      <c r="AX21" s="100"/>
      <c r="AY21" s="140"/>
      <c r="AZ21" s="140"/>
      <c r="BA21" s="140"/>
      <c r="BB21" s="140"/>
      <c r="BC21" s="140"/>
      <c r="BD21" s="140"/>
      <c r="BE21" s="140"/>
      <c r="BF21" s="140"/>
      <c r="BG21" s="140"/>
    </row>
    <row r="22" spans="1:59" x14ac:dyDescent="0.25">
      <c r="A22" s="87"/>
      <c r="B22" s="100" t="str">
        <f>+WB2C!B22</f>
        <v>Container</v>
      </c>
      <c r="C22" s="100" t="str">
        <f>+WB2C!C22</f>
        <v>Container (TEU) 14,500 - 19,999</v>
      </c>
      <c r="D22" s="140">
        <f>+'raw1.5C'!D23</f>
        <v>1</v>
      </c>
      <c r="E22" s="140">
        <f>+'raw1.5C'!E23</f>
        <v>1.0411899313501145</v>
      </c>
      <c r="F22" s="140">
        <f>+'raw1.5C'!F23</f>
        <v>1.0823798627002288</v>
      </c>
      <c r="G22" s="140">
        <f>+'raw1.5C'!G23</f>
        <v>1.0720823798627002</v>
      </c>
      <c r="H22" s="140">
        <f>+'raw1.5C'!H23</f>
        <v>1.0241704805492065</v>
      </c>
      <c r="I22" s="140">
        <f>+'raw1.5C'!I23</f>
        <v>1.0141322189308606</v>
      </c>
      <c r="J22" s="140">
        <f>+'raw1.5C'!J23</f>
        <v>1.0094912654472046</v>
      </c>
      <c r="K22" s="140">
        <f>+'raw1.5C'!K23</f>
        <v>1.0027499966627567</v>
      </c>
      <c r="L22" s="140">
        <f>+'raw1.5C'!L23</f>
        <v>0.99300844009263989</v>
      </c>
      <c r="M22" s="140">
        <f>+'raw1.5C'!M23</f>
        <v>0.97903604973421388</v>
      </c>
      <c r="N22" s="140">
        <f>+'raw1.5C'!N23</f>
        <v>0.9592085858607734</v>
      </c>
      <c r="O22" s="140">
        <f>+'raw1.5C'!O23</f>
        <v>0.93149545682168922</v>
      </c>
      <c r="P22" s="140">
        <f>+'raw1.5C'!P23</f>
        <v>0.89356944671326943</v>
      </c>
      <c r="Q22" s="140">
        <f>+'raw1.5C'!Q23</f>
        <v>0.84313909665853437</v>
      </c>
      <c r="R22" s="140">
        <f>+'raw1.5C'!R23</f>
        <v>0.77858743833248245</v>
      </c>
      <c r="S22" s="140">
        <f>+'raw1.5C'!S23</f>
        <v>0.69987147611765843</v>
      </c>
      <c r="T22" s="140">
        <f>+'raw1.5C'!T23</f>
        <v>0.60936688607216138</v>
      </c>
      <c r="U22" s="140">
        <f>+'raw1.5C'!U23</f>
        <v>0.51208524027460323</v>
      </c>
      <c r="V22" s="140">
        <f>+'raw1.5C'!V23</f>
        <v>0.41480359447701698</v>
      </c>
      <c r="W22" s="140">
        <f>+'raw1.5C'!W23</f>
        <v>0.32429900443152276</v>
      </c>
      <c r="X22" s="140">
        <f>+'raw1.5C'!X23</f>
        <v>0.24558304221670274</v>
      </c>
      <c r="Y22" s="140">
        <f>+'raw1.5C'!Y23</f>
        <v>0.18103138389067192</v>
      </c>
      <c r="Z22" s="140">
        <f>+'raw1.5C'!Z23</f>
        <v>0.13060103383593688</v>
      </c>
      <c r="AA22" s="140">
        <f>+'raw1.5C'!AA23</f>
        <v>9.267502372750766E-2</v>
      </c>
      <c r="AB22" s="140">
        <f>+'raw1.5C'!AB23</f>
        <v>6.4961894688426114E-2</v>
      </c>
      <c r="AC22" s="140">
        <f>+'raw1.5C'!AC23</f>
        <v>4.5134430814992396E-2</v>
      </c>
      <c r="AD22" s="140">
        <f>+'raw1.5C'!AD23</f>
        <v>3.1162040456566543E-2</v>
      </c>
      <c r="AE22" s="140">
        <f>+'raw1.5C'!AE23</f>
        <v>2.1420483886447367E-2</v>
      </c>
      <c r="AF22" s="140">
        <f>+'raw1.5C'!AF23</f>
        <v>1.4679215102000329E-2</v>
      </c>
      <c r="AG22" s="140">
        <f>+'raw1.5C'!AG23</f>
        <v>1.0038261618344551E-2</v>
      </c>
      <c r="AH22" s="140">
        <f>+'raw1.5C'!AH23</f>
        <v>6.8546203473690203E-3</v>
      </c>
      <c r="AI22" s="140">
        <f>+'raw1.5C'!AI23</f>
        <v>4.6760174451730922E-3</v>
      </c>
      <c r="AJ22" s="140">
        <f>+'raw1.5C'!AJ23</f>
        <v>3.1876699062546587E-3</v>
      </c>
      <c r="AK22" s="140">
        <f>+'raw1.5C'!AK23</f>
        <v>2.1720449264228422E-3</v>
      </c>
      <c r="AL22" s="140">
        <f>+'raw1.5C'!AL23</f>
        <v>1.4795397670014721E-3</v>
      </c>
      <c r="AM22" s="140">
        <f>+'raw1.5C'!AM23</f>
        <v>0</v>
      </c>
      <c r="AN22" s="140"/>
      <c r="AO22" s="140"/>
      <c r="AP22" s="140"/>
      <c r="AQ22" s="140"/>
      <c r="AR22" s="140"/>
      <c r="AS22" s="140"/>
      <c r="AT22" s="140"/>
      <c r="AU22" s="140"/>
      <c r="AV22" s="140"/>
      <c r="AW22" s="140"/>
      <c r="AX22" s="117"/>
      <c r="AY22" s="140"/>
      <c r="AZ22" s="140"/>
      <c r="BA22" s="140"/>
      <c r="BB22" s="140"/>
      <c r="BC22" s="140"/>
      <c r="BD22" s="140"/>
      <c r="BE22" s="140"/>
      <c r="BF22" s="140"/>
      <c r="BG22" s="140"/>
    </row>
    <row r="23" spans="1:59" x14ac:dyDescent="0.25">
      <c r="A23" s="135"/>
      <c r="B23" s="100" t="str">
        <f>+WB2C!B23</f>
        <v>Container</v>
      </c>
      <c r="C23" s="100" t="str">
        <f>+WB2C!C23</f>
        <v>Container (TEU) &gt;20,000</v>
      </c>
      <c r="D23" s="140">
        <f>+'raw1.5C'!D24</f>
        <v>1</v>
      </c>
      <c r="E23" s="140">
        <f>+'raw1.5C'!E24</f>
        <v>1.0411899313501145</v>
      </c>
      <c r="F23" s="140">
        <f>+'raw1.5C'!F24</f>
        <v>1.0823798627002288</v>
      </c>
      <c r="G23" s="140">
        <f>+'raw1.5C'!G24</f>
        <v>1.0720823798627002</v>
      </c>
      <c r="H23" s="140">
        <f>+'raw1.5C'!H24</f>
        <v>1.0241704805492065</v>
      </c>
      <c r="I23" s="140">
        <f>+'raw1.5C'!I24</f>
        <v>1.0141322189308606</v>
      </c>
      <c r="J23" s="140">
        <f>+'raw1.5C'!J24</f>
        <v>1.0094912654472046</v>
      </c>
      <c r="K23" s="140">
        <f>+'raw1.5C'!K24</f>
        <v>1.0027499966627567</v>
      </c>
      <c r="L23" s="140">
        <f>+'raw1.5C'!L24</f>
        <v>0.99300844009263989</v>
      </c>
      <c r="M23" s="140">
        <f>+'raw1.5C'!M24</f>
        <v>0.97903604973421388</v>
      </c>
      <c r="N23" s="140">
        <f>+'raw1.5C'!N24</f>
        <v>0.9592085858607734</v>
      </c>
      <c r="O23" s="140">
        <f>+'raw1.5C'!O24</f>
        <v>0.93149545682168922</v>
      </c>
      <c r="P23" s="140">
        <f>+'raw1.5C'!P24</f>
        <v>0.89356944671326943</v>
      </c>
      <c r="Q23" s="140">
        <f>+'raw1.5C'!Q24</f>
        <v>0.84313909665853437</v>
      </c>
      <c r="R23" s="140">
        <f>+'raw1.5C'!R24</f>
        <v>0.77858743833248245</v>
      </c>
      <c r="S23" s="140">
        <f>+'raw1.5C'!S24</f>
        <v>0.69987147611765843</v>
      </c>
      <c r="T23" s="140">
        <f>+'raw1.5C'!T24</f>
        <v>0.60936688607216138</v>
      </c>
      <c r="U23" s="140">
        <f>+'raw1.5C'!U24</f>
        <v>0.51208524027460323</v>
      </c>
      <c r="V23" s="140">
        <f>+'raw1.5C'!V24</f>
        <v>0.41480359447701698</v>
      </c>
      <c r="W23" s="140">
        <f>+'raw1.5C'!W24</f>
        <v>0.32429900443152276</v>
      </c>
      <c r="X23" s="140">
        <f>+'raw1.5C'!X24</f>
        <v>0.24558304221670274</v>
      </c>
      <c r="Y23" s="140">
        <f>+'raw1.5C'!Y24</f>
        <v>0.18103138389067192</v>
      </c>
      <c r="Z23" s="140">
        <f>+'raw1.5C'!Z24</f>
        <v>0.13060103383593688</v>
      </c>
      <c r="AA23" s="140">
        <f>+'raw1.5C'!AA24</f>
        <v>9.267502372750766E-2</v>
      </c>
      <c r="AB23" s="140">
        <f>+'raw1.5C'!AB24</f>
        <v>6.4961894688426114E-2</v>
      </c>
      <c r="AC23" s="140">
        <f>+'raw1.5C'!AC24</f>
        <v>4.5134430814992396E-2</v>
      </c>
      <c r="AD23" s="140">
        <f>+'raw1.5C'!AD24</f>
        <v>3.1162040456566543E-2</v>
      </c>
      <c r="AE23" s="140">
        <f>+'raw1.5C'!AE24</f>
        <v>2.1420483886447367E-2</v>
      </c>
      <c r="AF23" s="140">
        <f>+'raw1.5C'!AF24</f>
        <v>1.4679215102000329E-2</v>
      </c>
      <c r="AG23" s="140">
        <f>+'raw1.5C'!AG24</f>
        <v>1.0038261618344551E-2</v>
      </c>
      <c r="AH23" s="140">
        <f>+'raw1.5C'!AH24</f>
        <v>6.8546203473690203E-3</v>
      </c>
      <c r="AI23" s="140">
        <f>+'raw1.5C'!AI24</f>
        <v>4.6760174451730922E-3</v>
      </c>
      <c r="AJ23" s="140">
        <f>+'raw1.5C'!AJ24</f>
        <v>3.1876699062546587E-3</v>
      </c>
      <c r="AK23" s="140">
        <f>+'raw1.5C'!AK24</f>
        <v>2.1720449264228422E-3</v>
      </c>
      <c r="AL23" s="140">
        <f>+'raw1.5C'!AL24</f>
        <v>1.4795397670014721E-3</v>
      </c>
      <c r="AM23" s="140">
        <f>+'raw1.5C'!AM24</f>
        <v>0</v>
      </c>
      <c r="AN23" s="140"/>
      <c r="AO23" s="140"/>
      <c r="AP23" s="140"/>
      <c r="AQ23" s="140"/>
      <c r="AR23" s="140"/>
      <c r="AS23" s="140"/>
      <c r="AT23" s="140"/>
      <c r="AU23" s="140"/>
      <c r="AV23" s="140"/>
      <c r="AW23" s="140"/>
      <c r="AX23" s="117"/>
      <c r="AY23" s="140"/>
      <c r="AZ23" s="140"/>
      <c r="BA23" s="140"/>
      <c r="BB23" s="140"/>
      <c r="BC23" s="140"/>
      <c r="BD23" s="140"/>
      <c r="BE23" s="140"/>
      <c r="BF23" s="140"/>
      <c r="BG23" s="140"/>
    </row>
    <row r="24" spans="1:59" x14ac:dyDescent="0.25">
      <c r="A24" s="136"/>
      <c r="B24" s="100" t="str">
        <f>+WB2C!B24</f>
        <v>General Cargo</v>
      </c>
      <c r="C24" s="100" t="str">
        <f>+WB2C!C24</f>
        <v>General Cargo (DWT) 0 - 4,999</v>
      </c>
      <c r="D24" s="140">
        <f>+'raw1.5C'!D25</f>
        <v>1</v>
      </c>
      <c r="E24" s="140">
        <f>+'raw1.5C'!E25</f>
        <v>1.0411899313501145</v>
      </c>
      <c r="F24" s="140">
        <f>+'raw1.5C'!F25</f>
        <v>1.0823798627002288</v>
      </c>
      <c r="G24" s="140">
        <f>+'raw1.5C'!G25</f>
        <v>1.0720823798627002</v>
      </c>
      <c r="H24" s="140">
        <f>+'raw1.5C'!H25</f>
        <v>1.0241704805492065</v>
      </c>
      <c r="I24" s="140">
        <f>+'raw1.5C'!I25</f>
        <v>1.0141322189308606</v>
      </c>
      <c r="J24" s="140">
        <f>+'raw1.5C'!J25</f>
        <v>1.0094912654472046</v>
      </c>
      <c r="K24" s="140">
        <f>+'raw1.5C'!K25</f>
        <v>1.0027499966627567</v>
      </c>
      <c r="L24" s="140">
        <f>+'raw1.5C'!L25</f>
        <v>0.99300844009263989</v>
      </c>
      <c r="M24" s="140">
        <f>+'raw1.5C'!M25</f>
        <v>0.97903604973421388</v>
      </c>
      <c r="N24" s="140">
        <f>+'raw1.5C'!N25</f>
        <v>0.9592085858607734</v>
      </c>
      <c r="O24" s="140">
        <f>+'raw1.5C'!O25</f>
        <v>0.93149545682168922</v>
      </c>
      <c r="P24" s="140">
        <f>+'raw1.5C'!P25</f>
        <v>0.89356944671326943</v>
      </c>
      <c r="Q24" s="140">
        <f>+'raw1.5C'!Q25</f>
        <v>0.84313909665853437</v>
      </c>
      <c r="R24" s="140">
        <f>+'raw1.5C'!R25</f>
        <v>0.77858743833248245</v>
      </c>
      <c r="S24" s="140">
        <f>+'raw1.5C'!S25</f>
        <v>0.69987147611765843</v>
      </c>
      <c r="T24" s="140">
        <f>+'raw1.5C'!T25</f>
        <v>0.60936688607216138</v>
      </c>
      <c r="U24" s="140">
        <f>+'raw1.5C'!U25</f>
        <v>0.51208524027460323</v>
      </c>
      <c r="V24" s="140">
        <f>+'raw1.5C'!V25</f>
        <v>0.41480359447701698</v>
      </c>
      <c r="W24" s="140">
        <f>+'raw1.5C'!W25</f>
        <v>0.32429900443152276</v>
      </c>
      <c r="X24" s="140">
        <f>+'raw1.5C'!X25</f>
        <v>0.24558304221670274</v>
      </c>
      <c r="Y24" s="140">
        <f>+'raw1.5C'!Y25</f>
        <v>0.18103138389067192</v>
      </c>
      <c r="Z24" s="140">
        <f>+'raw1.5C'!Z25</f>
        <v>0.13060103383593688</v>
      </c>
      <c r="AA24" s="140">
        <f>+'raw1.5C'!AA25</f>
        <v>9.267502372750766E-2</v>
      </c>
      <c r="AB24" s="140">
        <f>+'raw1.5C'!AB25</f>
        <v>6.4961894688426114E-2</v>
      </c>
      <c r="AC24" s="140">
        <f>+'raw1.5C'!AC25</f>
        <v>4.5134430814992396E-2</v>
      </c>
      <c r="AD24" s="140">
        <f>+'raw1.5C'!AD25</f>
        <v>3.1162040456566543E-2</v>
      </c>
      <c r="AE24" s="140">
        <f>+'raw1.5C'!AE25</f>
        <v>2.1420483886447367E-2</v>
      </c>
      <c r="AF24" s="140">
        <f>+'raw1.5C'!AF25</f>
        <v>1.4679215102000329E-2</v>
      </c>
      <c r="AG24" s="140">
        <f>+'raw1.5C'!AG25</f>
        <v>1.0038261618344551E-2</v>
      </c>
      <c r="AH24" s="140">
        <f>+'raw1.5C'!AH25</f>
        <v>6.8546203473690203E-3</v>
      </c>
      <c r="AI24" s="140">
        <f>+'raw1.5C'!AI25</f>
        <v>4.6760174451730922E-3</v>
      </c>
      <c r="AJ24" s="140">
        <f>+'raw1.5C'!AJ25</f>
        <v>3.1876699062546587E-3</v>
      </c>
      <c r="AK24" s="140">
        <f>+'raw1.5C'!AK25</f>
        <v>2.1720449264228422E-3</v>
      </c>
      <c r="AL24" s="140">
        <f>+'raw1.5C'!AL25</f>
        <v>1.4795397670014721E-3</v>
      </c>
      <c r="AM24" s="140">
        <f>+'raw1.5C'!AM25</f>
        <v>0</v>
      </c>
      <c r="AN24" s="140"/>
      <c r="AO24" s="140"/>
      <c r="AP24" s="140"/>
      <c r="AQ24" s="140"/>
      <c r="AR24" s="140"/>
      <c r="AS24" s="140"/>
      <c r="AT24" s="140"/>
      <c r="AU24" s="140"/>
      <c r="AV24" s="140"/>
      <c r="AW24" s="140"/>
      <c r="AX24" s="117"/>
      <c r="AY24" s="140"/>
      <c r="AZ24" s="100"/>
      <c r="BA24" s="100"/>
      <c r="BB24" s="100"/>
      <c r="BC24" s="100"/>
      <c r="BD24" s="100"/>
      <c r="BE24" s="100"/>
      <c r="BF24" s="100"/>
      <c r="BG24" s="100"/>
    </row>
    <row r="25" spans="1:59" x14ac:dyDescent="0.25">
      <c r="A25" s="139"/>
      <c r="B25" s="100" t="str">
        <f>+WB2C!B25</f>
        <v>General Cargo</v>
      </c>
      <c r="C25" s="100" t="str">
        <f>+WB2C!C25</f>
        <v>General Cargo (DWT) 5,000 - 9,999</v>
      </c>
      <c r="D25" s="140">
        <f>+'raw1.5C'!D26</f>
        <v>1</v>
      </c>
      <c r="E25" s="140">
        <f>+'raw1.5C'!E26</f>
        <v>1.0411899313501145</v>
      </c>
      <c r="F25" s="140">
        <f>+'raw1.5C'!F26</f>
        <v>1.0823798627002288</v>
      </c>
      <c r="G25" s="140">
        <f>+'raw1.5C'!G26</f>
        <v>1.0720823798627002</v>
      </c>
      <c r="H25" s="140">
        <f>+'raw1.5C'!H26</f>
        <v>1.0241704805492065</v>
      </c>
      <c r="I25" s="140">
        <f>+'raw1.5C'!I26</f>
        <v>1.0141322189308606</v>
      </c>
      <c r="J25" s="140">
        <f>+'raw1.5C'!J26</f>
        <v>1.0094912654472046</v>
      </c>
      <c r="K25" s="140">
        <f>+'raw1.5C'!K26</f>
        <v>1.0027499966627567</v>
      </c>
      <c r="L25" s="140">
        <f>+'raw1.5C'!L26</f>
        <v>0.99300844009263989</v>
      </c>
      <c r="M25" s="140">
        <f>+'raw1.5C'!M26</f>
        <v>0.97903604973421388</v>
      </c>
      <c r="N25" s="140">
        <f>+'raw1.5C'!N26</f>
        <v>0.9592085858607734</v>
      </c>
      <c r="O25" s="140">
        <f>+'raw1.5C'!O26</f>
        <v>0.93149545682168922</v>
      </c>
      <c r="P25" s="140">
        <f>+'raw1.5C'!P26</f>
        <v>0.89356944671326943</v>
      </c>
      <c r="Q25" s="140">
        <f>+'raw1.5C'!Q26</f>
        <v>0.84313909665853437</v>
      </c>
      <c r="R25" s="140">
        <f>+'raw1.5C'!R26</f>
        <v>0.77858743833248245</v>
      </c>
      <c r="S25" s="140">
        <f>+'raw1.5C'!S26</f>
        <v>0.69987147611765843</v>
      </c>
      <c r="T25" s="140">
        <f>+'raw1.5C'!T26</f>
        <v>0.60936688607216138</v>
      </c>
      <c r="U25" s="140">
        <f>+'raw1.5C'!U26</f>
        <v>0.51208524027460323</v>
      </c>
      <c r="V25" s="140">
        <f>+'raw1.5C'!V26</f>
        <v>0.41480359447701698</v>
      </c>
      <c r="W25" s="140">
        <f>+'raw1.5C'!W26</f>
        <v>0.32429900443152276</v>
      </c>
      <c r="X25" s="140">
        <f>+'raw1.5C'!X26</f>
        <v>0.24558304221670274</v>
      </c>
      <c r="Y25" s="140">
        <f>+'raw1.5C'!Y26</f>
        <v>0.18103138389067192</v>
      </c>
      <c r="Z25" s="140">
        <f>+'raw1.5C'!Z26</f>
        <v>0.13060103383593688</v>
      </c>
      <c r="AA25" s="140">
        <f>+'raw1.5C'!AA26</f>
        <v>9.267502372750766E-2</v>
      </c>
      <c r="AB25" s="140">
        <f>+'raw1.5C'!AB26</f>
        <v>6.4961894688426114E-2</v>
      </c>
      <c r="AC25" s="140">
        <f>+'raw1.5C'!AC26</f>
        <v>4.5134430814992396E-2</v>
      </c>
      <c r="AD25" s="140">
        <f>+'raw1.5C'!AD26</f>
        <v>3.1162040456566543E-2</v>
      </c>
      <c r="AE25" s="140">
        <f>+'raw1.5C'!AE26</f>
        <v>2.1420483886447367E-2</v>
      </c>
      <c r="AF25" s="140">
        <f>+'raw1.5C'!AF26</f>
        <v>1.4679215102000329E-2</v>
      </c>
      <c r="AG25" s="140">
        <f>+'raw1.5C'!AG26</f>
        <v>1.0038261618344551E-2</v>
      </c>
      <c r="AH25" s="140">
        <f>+'raw1.5C'!AH26</f>
        <v>6.8546203473690203E-3</v>
      </c>
      <c r="AI25" s="140">
        <f>+'raw1.5C'!AI26</f>
        <v>4.6760174451730922E-3</v>
      </c>
      <c r="AJ25" s="140">
        <f>+'raw1.5C'!AJ26</f>
        <v>3.1876699062546587E-3</v>
      </c>
      <c r="AK25" s="140">
        <f>+'raw1.5C'!AK26</f>
        <v>2.1720449264228422E-3</v>
      </c>
      <c r="AL25" s="140">
        <f>+'raw1.5C'!AL26</f>
        <v>1.4795397670014721E-3</v>
      </c>
      <c r="AM25" s="140">
        <f>+'raw1.5C'!AM26</f>
        <v>0</v>
      </c>
      <c r="AN25" s="140"/>
      <c r="AO25" s="140"/>
      <c r="AP25" s="140"/>
      <c r="AQ25" s="140"/>
      <c r="AR25" s="140"/>
      <c r="AS25" s="140"/>
      <c r="AT25" s="140"/>
      <c r="AU25" s="140"/>
      <c r="AV25" s="140"/>
      <c r="AW25" s="140"/>
      <c r="AX25" s="117"/>
      <c r="AY25" s="140"/>
      <c r="AZ25" s="140"/>
      <c r="BA25" s="140"/>
      <c r="BB25" s="140"/>
      <c r="BC25" s="140"/>
      <c r="BD25" s="140"/>
      <c r="BE25" s="140"/>
      <c r="BF25" s="140"/>
      <c r="BG25" s="140"/>
    </row>
    <row r="26" spans="1:59" x14ac:dyDescent="0.25">
      <c r="A26" s="139"/>
      <c r="B26" s="100" t="str">
        <f>+WB2C!B26</f>
        <v>General Cargo</v>
      </c>
      <c r="C26" s="100" t="str">
        <f>+WB2C!C26</f>
        <v>General Cargo (DWT) 10,000 - 19,999</v>
      </c>
      <c r="D26" s="140">
        <f>+'raw1.5C'!D27</f>
        <v>1</v>
      </c>
      <c r="E26" s="140">
        <f>+'raw1.5C'!E27</f>
        <v>1.0411899313501145</v>
      </c>
      <c r="F26" s="140">
        <f>+'raw1.5C'!F27</f>
        <v>1.0823798627002288</v>
      </c>
      <c r="G26" s="140">
        <f>+'raw1.5C'!G27</f>
        <v>1.0720823798627002</v>
      </c>
      <c r="H26" s="140">
        <f>+'raw1.5C'!H27</f>
        <v>1.0241704805492065</v>
      </c>
      <c r="I26" s="140">
        <f>+'raw1.5C'!I27</f>
        <v>1.0141322189308606</v>
      </c>
      <c r="J26" s="140">
        <f>+'raw1.5C'!J27</f>
        <v>1.0094912654472046</v>
      </c>
      <c r="K26" s="140">
        <f>+'raw1.5C'!K27</f>
        <v>1.0027499966627567</v>
      </c>
      <c r="L26" s="140">
        <f>+'raw1.5C'!L27</f>
        <v>0.99300844009263989</v>
      </c>
      <c r="M26" s="140">
        <f>+'raw1.5C'!M27</f>
        <v>0.97903604973421388</v>
      </c>
      <c r="N26" s="140">
        <f>+'raw1.5C'!N27</f>
        <v>0.9592085858607734</v>
      </c>
      <c r="O26" s="140">
        <f>+'raw1.5C'!O27</f>
        <v>0.93149545682168922</v>
      </c>
      <c r="P26" s="140">
        <f>+'raw1.5C'!P27</f>
        <v>0.89356944671326943</v>
      </c>
      <c r="Q26" s="140">
        <f>+'raw1.5C'!Q27</f>
        <v>0.84313909665853437</v>
      </c>
      <c r="R26" s="140">
        <f>+'raw1.5C'!R27</f>
        <v>0.77858743833248245</v>
      </c>
      <c r="S26" s="140">
        <f>+'raw1.5C'!S27</f>
        <v>0.69987147611765843</v>
      </c>
      <c r="T26" s="140">
        <f>+'raw1.5C'!T27</f>
        <v>0.60936688607216138</v>
      </c>
      <c r="U26" s="140">
        <f>+'raw1.5C'!U27</f>
        <v>0.51208524027460323</v>
      </c>
      <c r="V26" s="140">
        <f>+'raw1.5C'!V27</f>
        <v>0.41480359447701698</v>
      </c>
      <c r="W26" s="140">
        <f>+'raw1.5C'!W27</f>
        <v>0.32429900443152276</v>
      </c>
      <c r="X26" s="140">
        <f>+'raw1.5C'!X27</f>
        <v>0.24558304221670274</v>
      </c>
      <c r="Y26" s="140">
        <f>+'raw1.5C'!Y27</f>
        <v>0.18103138389067192</v>
      </c>
      <c r="Z26" s="140">
        <f>+'raw1.5C'!Z27</f>
        <v>0.13060103383593688</v>
      </c>
      <c r="AA26" s="140">
        <f>+'raw1.5C'!AA27</f>
        <v>9.267502372750766E-2</v>
      </c>
      <c r="AB26" s="140">
        <f>+'raw1.5C'!AB27</f>
        <v>6.4961894688426114E-2</v>
      </c>
      <c r="AC26" s="140">
        <f>+'raw1.5C'!AC27</f>
        <v>4.5134430814992396E-2</v>
      </c>
      <c r="AD26" s="140">
        <f>+'raw1.5C'!AD27</f>
        <v>3.1162040456566543E-2</v>
      </c>
      <c r="AE26" s="140">
        <f>+'raw1.5C'!AE27</f>
        <v>2.1420483886447367E-2</v>
      </c>
      <c r="AF26" s="140">
        <f>+'raw1.5C'!AF27</f>
        <v>1.4679215102000329E-2</v>
      </c>
      <c r="AG26" s="140">
        <f>+'raw1.5C'!AG27</f>
        <v>1.0038261618344551E-2</v>
      </c>
      <c r="AH26" s="140">
        <f>+'raw1.5C'!AH27</f>
        <v>6.8546203473690203E-3</v>
      </c>
      <c r="AI26" s="140">
        <f>+'raw1.5C'!AI27</f>
        <v>4.6760174451730922E-3</v>
      </c>
      <c r="AJ26" s="140">
        <f>+'raw1.5C'!AJ27</f>
        <v>3.1876699062546587E-3</v>
      </c>
      <c r="AK26" s="140">
        <f>+'raw1.5C'!AK27</f>
        <v>2.1720449264228422E-3</v>
      </c>
      <c r="AL26" s="140">
        <f>+'raw1.5C'!AL27</f>
        <v>1.4795397670014721E-3</v>
      </c>
      <c r="AM26" s="140">
        <f>+'raw1.5C'!AM27</f>
        <v>0</v>
      </c>
      <c r="AN26" s="140"/>
      <c r="AO26" s="140"/>
      <c r="AP26" s="140"/>
      <c r="AQ26" s="140"/>
      <c r="AR26" s="140"/>
      <c r="AS26" s="140"/>
      <c r="AT26" s="140"/>
      <c r="AU26" s="140"/>
      <c r="AV26" s="140"/>
      <c r="AW26" s="140"/>
      <c r="AX26" s="117"/>
      <c r="AY26" s="140"/>
      <c r="AZ26" s="140"/>
      <c r="BA26" s="140"/>
      <c r="BB26" s="140"/>
      <c r="BC26" s="140"/>
      <c r="BD26" s="140"/>
      <c r="BE26" s="140"/>
      <c r="BF26" s="140"/>
      <c r="BG26" s="140"/>
    </row>
    <row r="27" spans="1:59" x14ac:dyDescent="0.25">
      <c r="A27" s="139"/>
      <c r="B27" s="100" t="str">
        <f>+WB2C!B27</f>
        <v>General Cargo</v>
      </c>
      <c r="C27" s="100" t="str">
        <f>+WB2C!C27</f>
        <v>General Cargo (DWT) &gt;20,000</v>
      </c>
      <c r="D27" s="140">
        <f>+'raw1.5C'!D28</f>
        <v>1</v>
      </c>
      <c r="E27" s="140">
        <f>+'raw1.5C'!E28</f>
        <v>1.0411899313501145</v>
      </c>
      <c r="F27" s="140">
        <f>+'raw1.5C'!F28</f>
        <v>1.0823798627002288</v>
      </c>
      <c r="G27" s="140">
        <f>+'raw1.5C'!G28</f>
        <v>1.0720823798627002</v>
      </c>
      <c r="H27" s="140">
        <f>+'raw1.5C'!H28</f>
        <v>1.0241704805492065</v>
      </c>
      <c r="I27" s="140">
        <f>+'raw1.5C'!I28</f>
        <v>1.0141322189308606</v>
      </c>
      <c r="J27" s="140">
        <f>+'raw1.5C'!J28</f>
        <v>1.0094912654472046</v>
      </c>
      <c r="K27" s="140">
        <f>+'raw1.5C'!K28</f>
        <v>1.0027499966627567</v>
      </c>
      <c r="L27" s="140">
        <f>+'raw1.5C'!L28</f>
        <v>0.99300844009263989</v>
      </c>
      <c r="M27" s="140">
        <f>+'raw1.5C'!M28</f>
        <v>0.97903604973421388</v>
      </c>
      <c r="N27" s="140">
        <f>+'raw1.5C'!N28</f>
        <v>0.9592085858607734</v>
      </c>
      <c r="O27" s="140">
        <f>+'raw1.5C'!O28</f>
        <v>0.93149545682168922</v>
      </c>
      <c r="P27" s="140">
        <f>+'raw1.5C'!P28</f>
        <v>0.89356944671326943</v>
      </c>
      <c r="Q27" s="140">
        <f>+'raw1.5C'!Q28</f>
        <v>0.84313909665853437</v>
      </c>
      <c r="R27" s="140">
        <f>+'raw1.5C'!R28</f>
        <v>0.77858743833248245</v>
      </c>
      <c r="S27" s="140">
        <f>+'raw1.5C'!S28</f>
        <v>0.69987147611765843</v>
      </c>
      <c r="T27" s="140">
        <f>+'raw1.5C'!T28</f>
        <v>0.60936688607216138</v>
      </c>
      <c r="U27" s="140">
        <f>+'raw1.5C'!U28</f>
        <v>0.51208524027460323</v>
      </c>
      <c r="V27" s="140">
        <f>+'raw1.5C'!V28</f>
        <v>0.41480359447701698</v>
      </c>
      <c r="W27" s="140">
        <f>+'raw1.5C'!W28</f>
        <v>0.32429900443152276</v>
      </c>
      <c r="X27" s="140">
        <f>+'raw1.5C'!X28</f>
        <v>0.24558304221670274</v>
      </c>
      <c r="Y27" s="140">
        <f>+'raw1.5C'!Y28</f>
        <v>0.18103138389067192</v>
      </c>
      <c r="Z27" s="140">
        <f>+'raw1.5C'!Z28</f>
        <v>0.13060103383593688</v>
      </c>
      <c r="AA27" s="140">
        <f>+'raw1.5C'!AA28</f>
        <v>9.267502372750766E-2</v>
      </c>
      <c r="AB27" s="140">
        <f>+'raw1.5C'!AB28</f>
        <v>6.4961894688426114E-2</v>
      </c>
      <c r="AC27" s="140">
        <f>+'raw1.5C'!AC28</f>
        <v>4.5134430814992396E-2</v>
      </c>
      <c r="AD27" s="140">
        <f>+'raw1.5C'!AD28</f>
        <v>3.1162040456566543E-2</v>
      </c>
      <c r="AE27" s="140">
        <f>+'raw1.5C'!AE28</f>
        <v>2.1420483886447367E-2</v>
      </c>
      <c r="AF27" s="140">
        <f>+'raw1.5C'!AF28</f>
        <v>1.4679215102000329E-2</v>
      </c>
      <c r="AG27" s="140">
        <f>+'raw1.5C'!AG28</f>
        <v>1.0038261618344551E-2</v>
      </c>
      <c r="AH27" s="140">
        <f>+'raw1.5C'!AH28</f>
        <v>6.8546203473690203E-3</v>
      </c>
      <c r="AI27" s="140">
        <f>+'raw1.5C'!AI28</f>
        <v>4.6760174451730922E-3</v>
      </c>
      <c r="AJ27" s="140">
        <f>+'raw1.5C'!AJ28</f>
        <v>3.1876699062546587E-3</v>
      </c>
      <c r="AK27" s="140">
        <f>+'raw1.5C'!AK28</f>
        <v>2.1720449264228422E-3</v>
      </c>
      <c r="AL27" s="140">
        <f>+'raw1.5C'!AL28</f>
        <v>1.4795397670014721E-3</v>
      </c>
      <c r="AM27" s="140">
        <f>+'raw1.5C'!AM28</f>
        <v>0</v>
      </c>
      <c r="AN27" s="140"/>
      <c r="AO27" s="140"/>
      <c r="AP27" s="140"/>
      <c r="AQ27" s="140"/>
      <c r="AR27" s="140"/>
      <c r="AS27" s="140"/>
      <c r="AT27" s="140"/>
      <c r="AU27" s="140"/>
      <c r="AV27" s="140"/>
      <c r="AW27" s="140"/>
      <c r="AX27" s="117"/>
      <c r="AY27" s="140"/>
      <c r="AZ27" s="140"/>
      <c r="BA27" s="140"/>
      <c r="BB27" s="140"/>
      <c r="BC27" s="140"/>
      <c r="BD27" s="140"/>
      <c r="BE27" s="140"/>
      <c r="BF27" s="140"/>
      <c r="BG27" s="140"/>
    </row>
    <row r="28" spans="1:59" x14ac:dyDescent="0.25">
      <c r="A28" s="139"/>
      <c r="B28" s="100" t="str">
        <f>+WB2C!B28</f>
        <v>Liquefied Gas Tanker</v>
      </c>
      <c r="C28" s="100" t="str">
        <f>+WB2C!C28</f>
        <v>Liquefied Gas Tanker (cbm) 0 - 49,999</v>
      </c>
      <c r="D28" s="140">
        <f>+'raw1.5C'!D29</f>
        <v>1</v>
      </c>
      <c r="E28" s="140">
        <f>+'raw1.5C'!E29</f>
        <v>1.0411899313501145</v>
      </c>
      <c r="F28" s="140">
        <f>+'raw1.5C'!F29</f>
        <v>1.0823798627002288</v>
      </c>
      <c r="G28" s="140">
        <f>+'raw1.5C'!G29</f>
        <v>1.0720823798627002</v>
      </c>
      <c r="H28" s="140">
        <f>+'raw1.5C'!H29</f>
        <v>1.0241704805492065</v>
      </c>
      <c r="I28" s="140">
        <f>+'raw1.5C'!I29</f>
        <v>1.0141322189308606</v>
      </c>
      <c r="J28" s="140">
        <f>+'raw1.5C'!J29</f>
        <v>1.0094912654472046</v>
      </c>
      <c r="K28" s="140">
        <f>+'raw1.5C'!K29</f>
        <v>1.0027499966627567</v>
      </c>
      <c r="L28" s="140">
        <f>+'raw1.5C'!L29</f>
        <v>0.99300844009263989</v>
      </c>
      <c r="M28" s="140">
        <f>+'raw1.5C'!M29</f>
        <v>0.97903604973421388</v>
      </c>
      <c r="N28" s="140">
        <f>+'raw1.5C'!N29</f>
        <v>0.9592085858607734</v>
      </c>
      <c r="O28" s="140">
        <f>+'raw1.5C'!O29</f>
        <v>0.93149545682168922</v>
      </c>
      <c r="P28" s="140">
        <f>+'raw1.5C'!P29</f>
        <v>0.89356944671326943</v>
      </c>
      <c r="Q28" s="140">
        <f>+'raw1.5C'!Q29</f>
        <v>0.84313909665853437</v>
      </c>
      <c r="R28" s="140">
        <f>+'raw1.5C'!R29</f>
        <v>0.77858743833248245</v>
      </c>
      <c r="S28" s="140">
        <f>+'raw1.5C'!S29</f>
        <v>0.69987147611765843</v>
      </c>
      <c r="T28" s="140">
        <f>+'raw1.5C'!T29</f>
        <v>0.60936688607216138</v>
      </c>
      <c r="U28" s="140">
        <f>+'raw1.5C'!U29</f>
        <v>0.51208524027460323</v>
      </c>
      <c r="V28" s="140">
        <f>+'raw1.5C'!V29</f>
        <v>0.41480359447701698</v>
      </c>
      <c r="W28" s="140">
        <f>+'raw1.5C'!W29</f>
        <v>0.32429900443152276</v>
      </c>
      <c r="X28" s="140">
        <f>+'raw1.5C'!X29</f>
        <v>0.24558304221670274</v>
      </c>
      <c r="Y28" s="140">
        <f>+'raw1.5C'!Y29</f>
        <v>0.18103138389067192</v>
      </c>
      <c r="Z28" s="140">
        <f>+'raw1.5C'!Z29</f>
        <v>0.13060103383593688</v>
      </c>
      <c r="AA28" s="140">
        <f>+'raw1.5C'!AA29</f>
        <v>9.267502372750766E-2</v>
      </c>
      <c r="AB28" s="140">
        <f>+'raw1.5C'!AB29</f>
        <v>6.4961894688426114E-2</v>
      </c>
      <c r="AC28" s="140">
        <f>+'raw1.5C'!AC29</f>
        <v>4.5134430814992396E-2</v>
      </c>
      <c r="AD28" s="140">
        <f>+'raw1.5C'!AD29</f>
        <v>3.1162040456566543E-2</v>
      </c>
      <c r="AE28" s="140">
        <f>+'raw1.5C'!AE29</f>
        <v>2.1420483886447367E-2</v>
      </c>
      <c r="AF28" s="140">
        <f>+'raw1.5C'!AF29</f>
        <v>1.4679215102000329E-2</v>
      </c>
      <c r="AG28" s="140">
        <f>+'raw1.5C'!AG29</f>
        <v>1.0038261618344551E-2</v>
      </c>
      <c r="AH28" s="140">
        <f>+'raw1.5C'!AH29</f>
        <v>6.8546203473690203E-3</v>
      </c>
      <c r="AI28" s="140">
        <f>+'raw1.5C'!AI29</f>
        <v>4.6760174451730922E-3</v>
      </c>
      <c r="AJ28" s="140">
        <f>+'raw1.5C'!AJ29</f>
        <v>3.1876699062546587E-3</v>
      </c>
      <c r="AK28" s="140">
        <f>+'raw1.5C'!AK29</f>
        <v>2.1720449264228422E-3</v>
      </c>
      <c r="AL28" s="140">
        <f>+'raw1.5C'!AL29</f>
        <v>1.4795397670014721E-3</v>
      </c>
      <c r="AM28" s="140">
        <f>+'raw1.5C'!AM29</f>
        <v>0</v>
      </c>
      <c r="AN28" s="140"/>
      <c r="AO28" s="140"/>
      <c r="AP28" s="140"/>
      <c r="AQ28" s="140"/>
      <c r="AR28" s="140"/>
      <c r="AS28" s="140"/>
      <c r="AT28" s="140"/>
      <c r="AU28" s="140"/>
      <c r="AV28" s="140"/>
      <c r="AW28" s="140"/>
      <c r="AX28" s="117"/>
      <c r="AY28" s="140"/>
      <c r="AZ28" s="140"/>
      <c r="BA28" s="140"/>
      <c r="BB28" s="140"/>
      <c r="BC28" s="140"/>
      <c r="BD28" s="140"/>
      <c r="BE28" s="140"/>
      <c r="BF28" s="140"/>
      <c r="BG28" s="140"/>
    </row>
    <row r="29" spans="1:59" x14ac:dyDescent="0.25">
      <c r="A29" s="139"/>
      <c r="B29" s="100" t="str">
        <f>+WB2C!B29</f>
        <v>Liquefied Gas Tanker</v>
      </c>
      <c r="C29" s="100" t="str">
        <f>+WB2C!C29</f>
        <v>Liquefied Gas Tanker (cbm) 50,000 - 99,999</v>
      </c>
      <c r="D29" s="140">
        <f>+'raw1.5C'!D30</f>
        <v>1</v>
      </c>
      <c r="E29" s="140">
        <f>+'raw1.5C'!E30</f>
        <v>1.0411899313501145</v>
      </c>
      <c r="F29" s="140">
        <f>+'raw1.5C'!F30</f>
        <v>1.0823798627002288</v>
      </c>
      <c r="G29" s="140">
        <f>+'raw1.5C'!G30</f>
        <v>1.0720823798627002</v>
      </c>
      <c r="H29" s="140">
        <f>+'raw1.5C'!H30</f>
        <v>1.0241704805492065</v>
      </c>
      <c r="I29" s="140">
        <f>+'raw1.5C'!I30</f>
        <v>1.0141322189308606</v>
      </c>
      <c r="J29" s="140">
        <f>+'raw1.5C'!J30</f>
        <v>1.0094912654472046</v>
      </c>
      <c r="K29" s="140">
        <f>+'raw1.5C'!K30</f>
        <v>1.0027499966627567</v>
      </c>
      <c r="L29" s="140">
        <f>+'raw1.5C'!L30</f>
        <v>0.99300844009263989</v>
      </c>
      <c r="M29" s="140">
        <f>+'raw1.5C'!M30</f>
        <v>0.97903604973421388</v>
      </c>
      <c r="N29" s="140">
        <f>+'raw1.5C'!N30</f>
        <v>0.9592085858607734</v>
      </c>
      <c r="O29" s="140">
        <f>+'raw1.5C'!O30</f>
        <v>0.93149545682168922</v>
      </c>
      <c r="P29" s="140">
        <f>+'raw1.5C'!P30</f>
        <v>0.89356944671326943</v>
      </c>
      <c r="Q29" s="140">
        <f>+'raw1.5C'!Q30</f>
        <v>0.84313909665853437</v>
      </c>
      <c r="R29" s="140">
        <f>+'raw1.5C'!R30</f>
        <v>0.77858743833248245</v>
      </c>
      <c r="S29" s="140">
        <f>+'raw1.5C'!S30</f>
        <v>0.69987147611765843</v>
      </c>
      <c r="T29" s="140">
        <f>+'raw1.5C'!T30</f>
        <v>0.60936688607216138</v>
      </c>
      <c r="U29" s="140">
        <f>+'raw1.5C'!U30</f>
        <v>0.51208524027460323</v>
      </c>
      <c r="V29" s="140">
        <f>+'raw1.5C'!V30</f>
        <v>0.41480359447701698</v>
      </c>
      <c r="W29" s="140">
        <f>+'raw1.5C'!W30</f>
        <v>0.32429900443152276</v>
      </c>
      <c r="X29" s="140">
        <f>+'raw1.5C'!X30</f>
        <v>0.24558304221670274</v>
      </c>
      <c r="Y29" s="140">
        <f>+'raw1.5C'!Y30</f>
        <v>0.18103138389067192</v>
      </c>
      <c r="Z29" s="140">
        <f>+'raw1.5C'!Z30</f>
        <v>0.13060103383593688</v>
      </c>
      <c r="AA29" s="140">
        <f>+'raw1.5C'!AA30</f>
        <v>9.267502372750766E-2</v>
      </c>
      <c r="AB29" s="140">
        <f>+'raw1.5C'!AB30</f>
        <v>6.4961894688426114E-2</v>
      </c>
      <c r="AC29" s="140">
        <f>+'raw1.5C'!AC30</f>
        <v>4.5134430814992396E-2</v>
      </c>
      <c r="AD29" s="140">
        <f>+'raw1.5C'!AD30</f>
        <v>3.1162040456566543E-2</v>
      </c>
      <c r="AE29" s="140">
        <f>+'raw1.5C'!AE30</f>
        <v>2.1420483886447367E-2</v>
      </c>
      <c r="AF29" s="140">
        <f>+'raw1.5C'!AF30</f>
        <v>1.4679215102000329E-2</v>
      </c>
      <c r="AG29" s="140">
        <f>+'raw1.5C'!AG30</f>
        <v>1.0038261618344551E-2</v>
      </c>
      <c r="AH29" s="140">
        <f>+'raw1.5C'!AH30</f>
        <v>6.8546203473690203E-3</v>
      </c>
      <c r="AI29" s="140">
        <f>+'raw1.5C'!AI30</f>
        <v>4.6760174451730922E-3</v>
      </c>
      <c r="AJ29" s="140">
        <f>+'raw1.5C'!AJ30</f>
        <v>3.1876699062546587E-3</v>
      </c>
      <c r="AK29" s="140">
        <f>+'raw1.5C'!AK30</f>
        <v>2.1720449264228422E-3</v>
      </c>
      <c r="AL29" s="140">
        <f>+'raw1.5C'!AL30</f>
        <v>1.4795397670014721E-3</v>
      </c>
      <c r="AM29" s="140">
        <f>+'raw1.5C'!AM30</f>
        <v>0</v>
      </c>
      <c r="AN29" s="140"/>
      <c r="AO29" s="140"/>
      <c r="AP29" s="140"/>
      <c r="AQ29" s="140"/>
      <c r="AR29" s="140"/>
      <c r="AS29" s="140"/>
      <c r="AT29" s="140"/>
      <c r="AU29" s="140"/>
      <c r="AV29" s="140"/>
      <c r="AW29" s="140"/>
      <c r="AX29" s="117"/>
      <c r="AY29" s="140"/>
      <c r="AZ29" s="140"/>
      <c r="BA29" s="140"/>
      <c r="BB29" s="140"/>
      <c r="BC29" s="140"/>
      <c r="BD29" s="140"/>
      <c r="BE29" s="140"/>
      <c r="BF29" s="140"/>
      <c r="BG29" s="140"/>
    </row>
    <row r="30" spans="1:59" x14ac:dyDescent="0.25">
      <c r="A30" s="139"/>
      <c r="B30" s="100" t="str">
        <f>+WB2C!B30</f>
        <v>Liquefied Gas Tanker</v>
      </c>
      <c r="C30" s="100" t="str">
        <f>+WB2C!C30</f>
        <v>Liquefied Gas Tanker (cbm) 100,000 - 199,999</v>
      </c>
      <c r="D30" s="140">
        <f>+'raw1.5C'!D31</f>
        <v>1</v>
      </c>
      <c r="E30" s="140">
        <f>+'raw1.5C'!E31</f>
        <v>1.0411899313501145</v>
      </c>
      <c r="F30" s="140">
        <f>+'raw1.5C'!F31</f>
        <v>1.0823798627002288</v>
      </c>
      <c r="G30" s="140">
        <f>+'raw1.5C'!G31</f>
        <v>1.0720823798627002</v>
      </c>
      <c r="H30" s="140">
        <f>+'raw1.5C'!H31</f>
        <v>1.0241704805492065</v>
      </c>
      <c r="I30" s="140">
        <f>+'raw1.5C'!I31</f>
        <v>1.0141322189308606</v>
      </c>
      <c r="J30" s="140">
        <f>+'raw1.5C'!J31</f>
        <v>1.0094912654472046</v>
      </c>
      <c r="K30" s="140">
        <f>+'raw1.5C'!K31</f>
        <v>1.0027499966627567</v>
      </c>
      <c r="L30" s="140">
        <f>+'raw1.5C'!L31</f>
        <v>0.99300844009263989</v>
      </c>
      <c r="M30" s="140">
        <f>+'raw1.5C'!M31</f>
        <v>0.97903604973421388</v>
      </c>
      <c r="N30" s="140">
        <f>+'raw1.5C'!N31</f>
        <v>0.9592085858607734</v>
      </c>
      <c r="O30" s="140">
        <f>+'raw1.5C'!O31</f>
        <v>0.93149545682168922</v>
      </c>
      <c r="P30" s="140">
        <f>+'raw1.5C'!P31</f>
        <v>0.89356944671326943</v>
      </c>
      <c r="Q30" s="140">
        <f>+'raw1.5C'!Q31</f>
        <v>0.84313909665853437</v>
      </c>
      <c r="R30" s="140">
        <f>+'raw1.5C'!R31</f>
        <v>0.77858743833248245</v>
      </c>
      <c r="S30" s="140">
        <f>+'raw1.5C'!S31</f>
        <v>0.69987147611765843</v>
      </c>
      <c r="T30" s="140">
        <f>+'raw1.5C'!T31</f>
        <v>0.60936688607216138</v>
      </c>
      <c r="U30" s="140">
        <f>+'raw1.5C'!U31</f>
        <v>0.51208524027460323</v>
      </c>
      <c r="V30" s="140">
        <f>+'raw1.5C'!V31</f>
        <v>0.41480359447701698</v>
      </c>
      <c r="W30" s="140">
        <f>+'raw1.5C'!W31</f>
        <v>0.32429900443152276</v>
      </c>
      <c r="X30" s="140">
        <f>+'raw1.5C'!X31</f>
        <v>0.24558304221670274</v>
      </c>
      <c r="Y30" s="140">
        <f>+'raw1.5C'!Y31</f>
        <v>0.18103138389067192</v>
      </c>
      <c r="Z30" s="140">
        <f>+'raw1.5C'!Z31</f>
        <v>0.13060103383593688</v>
      </c>
      <c r="AA30" s="140">
        <f>+'raw1.5C'!AA31</f>
        <v>9.267502372750766E-2</v>
      </c>
      <c r="AB30" s="140">
        <f>+'raw1.5C'!AB31</f>
        <v>6.4961894688426114E-2</v>
      </c>
      <c r="AC30" s="140">
        <f>+'raw1.5C'!AC31</f>
        <v>4.5134430814992396E-2</v>
      </c>
      <c r="AD30" s="140">
        <f>+'raw1.5C'!AD31</f>
        <v>3.1162040456566543E-2</v>
      </c>
      <c r="AE30" s="140">
        <f>+'raw1.5C'!AE31</f>
        <v>2.1420483886447367E-2</v>
      </c>
      <c r="AF30" s="140">
        <f>+'raw1.5C'!AF31</f>
        <v>1.4679215102000329E-2</v>
      </c>
      <c r="AG30" s="140">
        <f>+'raw1.5C'!AG31</f>
        <v>1.0038261618344551E-2</v>
      </c>
      <c r="AH30" s="140">
        <f>+'raw1.5C'!AH31</f>
        <v>6.8546203473690203E-3</v>
      </c>
      <c r="AI30" s="140">
        <f>+'raw1.5C'!AI31</f>
        <v>4.6760174451730922E-3</v>
      </c>
      <c r="AJ30" s="140">
        <f>+'raw1.5C'!AJ31</f>
        <v>3.1876699062546587E-3</v>
      </c>
      <c r="AK30" s="140">
        <f>+'raw1.5C'!AK31</f>
        <v>2.1720449264228422E-3</v>
      </c>
      <c r="AL30" s="140">
        <f>+'raw1.5C'!AL31</f>
        <v>1.4795397670014721E-3</v>
      </c>
      <c r="AM30" s="140">
        <f>+'raw1.5C'!AM31</f>
        <v>0</v>
      </c>
      <c r="AN30" s="140"/>
      <c r="AO30" s="140"/>
      <c r="AP30" s="140"/>
      <c r="AQ30" s="140"/>
      <c r="AR30" s="140"/>
      <c r="AS30" s="140"/>
      <c r="AT30" s="140"/>
      <c r="AU30" s="140"/>
      <c r="AV30" s="140"/>
      <c r="AW30" s="140"/>
      <c r="AX30" s="117"/>
      <c r="AY30" s="140"/>
      <c r="AZ30" s="140"/>
      <c r="BA30" s="140"/>
      <c r="BB30" s="140"/>
      <c r="BC30" s="140"/>
      <c r="BD30" s="140"/>
      <c r="BE30" s="140"/>
      <c r="BF30" s="140"/>
      <c r="BG30" s="140"/>
    </row>
    <row r="31" spans="1:59" x14ac:dyDescent="0.25">
      <c r="A31" s="139"/>
      <c r="B31" s="100" t="str">
        <f>+WB2C!B31</f>
        <v>Liquefied Gas Tanker</v>
      </c>
      <c r="C31" s="100" t="str">
        <f>+WB2C!C31</f>
        <v>Liquefied Gas Tanker (cbm) &gt;200,000</v>
      </c>
      <c r="D31" s="140">
        <f>+'raw1.5C'!D32</f>
        <v>1</v>
      </c>
      <c r="E31" s="140">
        <f>+'raw1.5C'!E32</f>
        <v>1.0411899313501145</v>
      </c>
      <c r="F31" s="140">
        <f>+'raw1.5C'!F32</f>
        <v>1.0823798627002288</v>
      </c>
      <c r="G31" s="140">
        <f>+'raw1.5C'!G32</f>
        <v>1.0720823798627002</v>
      </c>
      <c r="H31" s="140">
        <f>+'raw1.5C'!H32</f>
        <v>1.0241704805492065</v>
      </c>
      <c r="I31" s="140">
        <f>+'raw1.5C'!I32</f>
        <v>1.0141322189308606</v>
      </c>
      <c r="J31" s="140">
        <f>+'raw1.5C'!J32</f>
        <v>1.0094912654472046</v>
      </c>
      <c r="K31" s="140">
        <f>+'raw1.5C'!K32</f>
        <v>1.0027499966627567</v>
      </c>
      <c r="L31" s="140">
        <f>+'raw1.5C'!L32</f>
        <v>0.99300844009263989</v>
      </c>
      <c r="M31" s="140">
        <f>+'raw1.5C'!M32</f>
        <v>0.97903604973421388</v>
      </c>
      <c r="N31" s="140">
        <f>+'raw1.5C'!N32</f>
        <v>0.9592085858607734</v>
      </c>
      <c r="O31" s="140">
        <f>+'raw1.5C'!O32</f>
        <v>0.93149545682168922</v>
      </c>
      <c r="P31" s="140">
        <f>+'raw1.5C'!P32</f>
        <v>0.89356944671326943</v>
      </c>
      <c r="Q31" s="140">
        <f>+'raw1.5C'!Q32</f>
        <v>0.84313909665853437</v>
      </c>
      <c r="R31" s="140">
        <f>+'raw1.5C'!R32</f>
        <v>0.77858743833248245</v>
      </c>
      <c r="S31" s="140">
        <f>+'raw1.5C'!S32</f>
        <v>0.69987147611765843</v>
      </c>
      <c r="T31" s="140">
        <f>+'raw1.5C'!T32</f>
        <v>0.60936688607216138</v>
      </c>
      <c r="U31" s="140">
        <f>+'raw1.5C'!U32</f>
        <v>0.51208524027460323</v>
      </c>
      <c r="V31" s="140">
        <f>+'raw1.5C'!V32</f>
        <v>0.41480359447701698</v>
      </c>
      <c r="W31" s="140">
        <f>+'raw1.5C'!W32</f>
        <v>0.32429900443152276</v>
      </c>
      <c r="X31" s="140">
        <f>+'raw1.5C'!X32</f>
        <v>0.24558304221670274</v>
      </c>
      <c r="Y31" s="140">
        <f>+'raw1.5C'!Y32</f>
        <v>0.18103138389067192</v>
      </c>
      <c r="Z31" s="140">
        <f>+'raw1.5C'!Z32</f>
        <v>0.13060103383593688</v>
      </c>
      <c r="AA31" s="140">
        <f>+'raw1.5C'!AA32</f>
        <v>9.267502372750766E-2</v>
      </c>
      <c r="AB31" s="140">
        <f>+'raw1.5C'!AB32</f>
        <v>6.4961894688426114E-2</v>
      </c>
      <c r="AC31" s="140">
        <f>+'raw1.5C'!AC32</f>
        <v>4.5134430814992396E-2</v>
      </c>
      <c r="AD31" s="140">
        <f>+'raw1.5C'!AD32</f>
        <v>3.1162040456566543E-2</v>
      </c>
      <c r="AE31" s="140">
        <f>+'raw1.5C'!AE32</f>
        <v>2.1420483886447367E-2</v>
      </c>
      <c r="AF31" s="140">
        <f>+'raw1.5C'!AF32</f>
        <v>1.4679215102000329E-2</v>
      </c>
      <c r="AG31" s="140">
        <f>+'raw1.5C'!AG32</f>
        <v>1.0038261618344551E-2</v>
      </c>
      <c r="AH31" s="140">
        <f>+'raw1.5C'!AH32</f>
        <v>6.8546203473690203E-3</v>
      </c>
      <c r="AI31" s="140">
        <f>+'raw1.5C'!AI32</f>
        <v>4.6760174451730922E-3</v>
      </c>
      <c r="AJ31" s="140">
        <f>+'raw1.5C'!AJ32</f>
        <v>3.1876699062546587E-3</v>
      </c>
      <c r="AK31" s="140">
        <f>+'raw1.5C'!AK32</f>
        <v>2.1720449264228422E-3</v>
      </c>
      <c r="AL31" s="140">
        <f>+'raw1.5C'!AL32</f>
        <v>1.4795397670014721E-3</v>
      </c>
      <c r="AM31" s="140">
        <f>+'raw1.5C'!AM32</f>
        <v>0</v>
      </c>
      <c r="AN31" s="140"/>
      <c r="AO31" s="140"/>
      <c r="AP31" s="140"/>
      <c r="AQ31" s="140"/>
      <c r="AR31" s="140"/>
      <c r="AS31" s="140"/>
      <c r="AT31" s="140"/>
      <c r="AU31" s="140"/>
      <c r="AV31" s="140"/>
      <c r="AW31" s="140"/>
      <c r="AX31" s="117"/>
      <c r="AY31" s="140"/>
      <c r="AZ31" s="140"/>
      <c r="BA31" s="140"/>
      <c r="BB31" s="140"/>
      <c r="BC31" s="140"/>
      <c r="BD31" s="140"/>
      <c r="BE31" s="140"/>
      <c r="BF31" s="140"/>
      <c r="BG31" s="140"/>
    </row>
    <row r="32" spans="1:59" x14ac:dyDescent="0.25">
      <c r="A32" s="139"/>
      <c r="B32" s="100" t="str">
        <f>+WB2C!B32</f>
        <v>Oil Tanker</v>
      </c>
      <c r="C32" s="100" t="str">
        <f>+WB2C!C32</f>
        <v>Oil Tanker (DWT) 0 - 4,999</v>
      </c>
      <c r="D32" s="140">
        <f>+'raw1.5C'!D33</f>
        <v>1</v>
      </c>
      <c r="E32" s="140">
        <f>+'raw1.5C'!E33</f>
        <v>1.0411899313501145</v>
      </c>
      <c r="F32" s="140">
        <f>+'raw1.5C'!F33</f>
        <v>1.0823798627002288</v>
      </c>
      <c r="G32" s="140">
        <f>+'raw1.5C'!G33</f>
        <v>1.0720823798627002</v>
      </c>
      <c r="H32" s="140">
        <f>+'raw1.5C'!H33</f>
        <v>1.0241704805492065</v>
      </c>
      <c r="I32" s="140">
        <f>+'raw1.5C'!I33</f>
        <v>1.0141322189308606</v>
      </c>
      <c r="J32" s="140">
        <f>+'raw1.5C'!J33</f>
        <v>1.0094912654472046</v>
      </c>
      <c r="K32" s="140">
        <f>+'raw1.5C'!K33</f>
        <v>1.0027499966627567</v>
      </c>
      <c r="L32" s="140">
        <f>+'raw1.5C'!L33</f>
        <v>0.99300844009263989</v>
      </c>
      <c r="M32" s="140">
        <f>+'raw1.5C'!M33</f>
        <v>0.97903604973421388</v>
      </c>
      <c r="N32" s="140">
        <f>+'raw1.5C'!N33</f>
        <v>0.9592085858607734</v>
      </c>
      <c r="O32" s="140">
        <f>+'raw1.5C'!O33</f>
        <v>0.93149545682168922</v>
      </c>
      <c r="P32" s="140">
        <f>+'raw1.5C'!P33</f>
        <v>0.89356944671326943</v>
      </c>
      <c r="Q32" s="140">
        <f>+'raw1.5C'!Q33</f>
        <v>0.84313909665853437</v>
      </c>
      <c r="R32" s="140">
        <f>+'raw1.5C'!R33</f>
        <v>0.77858743833248245</v>
      </c>
      <c r="S32" s="140">
        <f>+'raw1.5C'!S33</f>
        <v>0.69987147611765843</v>
      </c>
      <c r="T32" s="140">
        <f>+'raw1.5C'!T33</f>
        <v>0.60936688607216138</v>
      </c>
      <c r="U32" s="140">
        <f>+'raw1.5C'!U33</f>
        <v>0.51208524027460323</v>
      </c>
      <c r="V32" s="140">
        <f>+'raw1.5C'!V33</f>
        <v>0.41480359447701698</v>
      </c>
      <c r="W32" s="140">
        <f>+'raw1.5C'!W33</f>
        <v>0.32429900443152276</v>
      </c>
      <c r="X32" s="140">
        <f>+'raw1.5C'!X33</f>
        <v>0.24558304221670274</v>
      </c>
      <c r="Y32" s="140">
        <f>+'raw1.5C'!Y33</f>
        <v>0.18103138389067192</v>
      </c>
      <c r="Z32" s="140">
        <f>+'raw1.5C'!Z33</f>
        <v>0.13060103383593688</v>
      </c>
      <c r="AA32" s="140">
        <f>+'raw1.5C'!AA33</f>
        <v>9.267502372750766E-2</v>
      </c>
      <c r="AB32" s="140">
        <f>+'raw1.5C'!AB33</f>
        <v>6.4961894688426114E-2</v>
      </c>
      <c r="AC32" s="140">
        <f>+'raw1.5C'!AC33</f>
        <v>4.5134430814992396E-2</v>
      </c>
      <c r="AD32" s="140">
        <f>+'raw1.5C'!AD33</f>
        <v>3.1162040456566543E-2</v>
      </c>
      <c r="AE32" s="140">
        <f>+'raw1.5C'!AE33</f>
        <v>2.1420483886447367E-2</v>
      </c>
      <c r="AF32" s="140">
        <f>+'raw1.5C'!AF33</f>
        <v>1.4679215102000329E-2</v>
      </c>
      <c r="AG32" s="140">
        <f>+'raw1.5C'!AG33</f>
        <v>1.0038261618344551E-2</v>
      </c>
      <c r="AH32" s="140">
        <f>+'raw1.5C'!AH33</f>
        <v>6.8546203473690203E-3</v>
      </c>
      <c r="AI32" s="140">
        <f>+'raw1.5C'!AI33</f>
        <v>4.6760174451730922E-3</v>
      </c>
      <c r="AJ32" s="140">
        <f>+'raw1.5C'!AJ33</f>
        <v>3.1876699062546587E-3</v>
      </c>
      <c r="AK32" s="140">
        <f>+'raw1.5C'!AK33</f>
        <v>2.1720449264228422E-3</v>
      </c>
      <c r="AL32" s="140">
        <f>+'raw1.5C'!AL33</f>
        <v>1.4795397670014721E-3</v>
      </c>
      <c r="AM32" s="140">
        <f>+'raw1.5C'!AM33</f>
        <v>0</v>
      </c>
      <c r="AN32" s="140"/>
      <c r="AO32" s="140"/>
      <c r="AP32" s="140"/>
      <c r="AQ32" s="140"/>
      <c r="AR32" s="140"/>
      <c r="AS32" s="140"/>
      <c r="AT32" s="140"/>
      <c r="AU32" s="140"/>
      <c r="AV32" s="140"/>
      <c r="AW32" s="140"/>
      <c r="AX32" s="117"/>
      <c r="AY32" s="140"/>
      <c r="AZ32" s="140"/>
      <c r="BA32" s="140"/>
      <c r="BB32" s="140"/>
      <c r="BC32" s="140"/>
      <c r="BD32" s="140"/>
      <c r="BE32" s="140"/>
      <c r="BF32" s="140"/>
      <c r="BG32" s="140"/>
    </row>
    <row r="33" spans="1:59" x14ac:dyDescent="0.25">
      <c r="A33" s="139"/>
      <c r="B33" s="100" t="str">
        <f>+WB2C!B33</f>
        <v>Oil Tanker</v>
      </c>
      <c r="C33" s="100" t="str">
        <f>+WB2C!C33</f>
        <v>Oil Tanker (DWT) 5,000 - 9,999</v>
      </c>
      <c r="D33" s="140">
        <f>+'raw1.5C'!D34</f>
        <v>1</v>
      </c>
      <c r="E33" s="140">
        <f>+'raw1.5C'!E34</f>
        <v>1.0411899313501145</v>
      </c>
      <c r="F33" s="140">
        <f>+'raw1.5C'!F34</f>
        <v>1.0823798627002288</v>
      </c>
      <c r="G33" s="140">
        <f>+'raw1.5C'!G34</f>
        <v>1.0720823798627002</v>
      </c>
      <c r="H33" s="140">
        <f>+'raw1.5C'!H34</f>
        <v>1.0241704805492065</v>
      </c>
      <c r="I33" s="140">
        <f>+'raw1.5C'!I34</f>
        <v>1.0141322189308606</v>
      </c>
      <c r="J33" s="140">
        <f>+'raw1.5C'!J34</f>
        <v>1.0094912654472046</v>
      </c>
      <c r="K33" s="140">
        <f>+'raw1.5C'!K34</f>
        <v>1.0027499966627567</v>
      </c>
      <c r="L33" s="140">
        <f>+'raw1.5C'!L34</f>
        <v>0.99300844009263989</v>
      </c>
      <c r="M33" s="140">
        <f>+'raw1.5C'!M34</f>
        <v>0.97903604973421388</v>
      </c>
      <c r="N33" s="140">
        <f>+'raw1.5C'!N34</f>
        <v>0.9592085858607734</v>
      </c>
      <c r="O33" s="140">
        <f>+'raw1.5C'!O34</f>
        <v>0.93149545682168922</v>
      </c>
      <c r="P33" s="140">
        <f>+'raw1.5C'!P34</f>
        <v>0.89356944671326943</v>
      </c>
      <c r="Q33" s="140">
        <f>+'raw1.5C'!Q34</f>
        <v>0.84313909665853437</v>
      </c>
      <c r="R33" s="140">
        <f>+'raw1.5C'!R34</f>
        <v>0.77858743833248245</v>
      </c>
      <c r="S33" s="140">
        <f>+'raw1.5C'!S34</f>
        <v>0.69987147611765843</v>
      </c>
      <c r="T33" s="140">
        <f>+'raw1.5C'!T34</f>
        <v>0.60936688607216138</v>
      </c>
      <c r="U33" s="140">
        <f>+'raw1.5C'!U34</f>
        <v>0.51208524027460323</v>
      </c>
      <c r="V33" s="140">
        <f>+'raw1.5C'!V34</f>
        <v>0.41480359447701698</v>
      </c>
      <c r="W33" s="140">
        <f>+'raw1.5C'!W34</f>
        <v>0.32429900443152276</v>
      </c>
      <c r="X33" s="140">
        <f>+'raw1.5C'!X34</f>
        <v>0.24558304221670274</v>
      </c>
      <c r="Y33" s="140">
        <f>+'raw1.5C'!Y34</f>
        <v>0.18103138389067192</v>
      </c>
      <c r="Z33" s="140">
        <f>+'raw1.5C'!Z34</f>
        <v>0.13060103383593688</v>
      </c>
      <c r="AA33" s="140">
        <f>+'raw1.5C'!AA34</f>
        <v>9.267502372750766E-2</v>
      </c>
      <c r="AB33" s="140">
        <f>+'raw1.5C'!AB34</f>
        <v>6.4961894688426114E-2</v>
      </c>
      <c r="AC33" s="140">
        <f>+'raw1.5C'!AC34</f>
        <v>4.5134430814992396E-2</v>
      </c>
      <c r="AD33" s="140">
        <f>+'raw1.5C'!AD34</f>
        <v>3.1162040456566543E-2</v>
      </c>
      <c r="AE33" s="140">
        <f>+'raw1.5C'!AE34</f>
        <v>2.1420483886447367E-2</v>
      </c>
      <c r="AF33" s="140">
        <f>+'raw1.5C'!AF34</f>
        <v>1.4679215102000329E-2</v>
      </c>
      <c r="AG33" s="140">
        <f>+'raw1.5C'!AG34</f>
        <v>1.0038261618344551E-2</v>
      </c>
      <c r="AH33" s="140">
        <f>+'raw1.5C'!AH34</f>
        <v>6.8546203473690203E-3</v>
      </c>
      <c r="AI33" s="140">
        <f>+'raw1.5C'!AI34</f>
        <v>4.6760174451730922E-3</v>
      </c>
      <c r="AJ33" s="140">
        <f>+'raw1.5C'!AJ34</f>
        <v>3.1876699062546587E-3</v>
      </c>
      <c r="AK33" s="140">
        <f>+'raw1.5C'!AK34</f>
        <v>2.1720449264228422E-3</v>
      </c>
      <c r="AL33" s="140">
        <f>+'raw1.5C'!AL34</f>
        <v>1.4795397670014721E-3</v>
      </c>
      <c r="AM33" s="140">
        <f>+'raw1.5C'!AM34</f>
        <v>0</v>
      </c>
      <c r="AN33" s="140"/>
      <c r="AO33" s="140"/>
      <c r="AP33" s="140"/>
      <c r="AQ33" s="140"/>
      <c r="AR33" s="140"/>
      <c r="AS33" s="140"/>
      <c r="AT33" s="140"/>
      <c r="AU33" s="140"/>
      <c r="AV33" s="140"/>
      <c r="AW33" s="140"/>
      <c r="AX33" s="117"/>
      <c r="AY33" s="140"/>
      <c r="AZ33" s="140"/>
      <c r="BA33" s="140"/>
      <c r="BB33" s="140"/>
      <c r="BC33" s="140"/>
      <c r="BD33" s="140"/>
      <c r="BE33" s="140"/>
      <c r="BF33" s="140"/>
      <c r="BG33" s="140"/>
    </row>
    <row r="34" spans="1:59" x14ac:dyDescent="0.25">
      <c r="A34" s="139"/>
      <c r="B34" s="100" t="str">
        <f>+WB2C!B34</f>
        <v>Oil Tanker</v>
      </c>
      <c r="C34" s="100" t="str">
        <f>+WB2C!C34</f>
        <v>Oil Tanker (DWT) 10,000 - 19,999</v>
      </c>
      <c r="D34" s="140">
        <f>+'raw1.5C'!D35</f>
        <v>1</v>
      </c>
      <c r="E34" s="140">
        <f>+'raw1.5C'!E35</f>
        <v>1.0411899313501145</v>
      </c>
      <c r="F34" s="140">
        <f>+'raw1.5C'!F35</f>
        <v>1.0823798627002288</v>
      </c>
      <c r="G34" s="140">
        <f>+'raw1.5C'!G35</f>
        <v>1.0720823798627002</v>
      </c>
      <c r="H34" s="140">
        <f>+'raw1.5C'!H35</f>
        <v>1.0241704805492065</v>
      </c>
      <c r="I34" s="140">
        <f>+'raw1.5C'!I35</f>
        <v>1.0141322189308606</v>
      </c>
      <c r="J34" s="140">
        <f>+'raw1.5C'!J35</f>
        <v>1.0094912654472046</v>
      </c>
      <c r="K34" s="140">
        <f>+'raw1.5C'!K35</f>
        <v>1.0027499966627567</v>
      </c>
      <c r="L34" s="140">
        <f>+'raw1.5C'!L35</f>
        <v>0.99300844009263989</v>
      </c>
      <c r="M34" s="140">
        <f>+'raw1.5C'!M35</f>
        <v>0.97903604973421388</v>
      </c>
      <c r="N34" s="140">
        <f>+'raw1.5C'!N35</f>
        <v>0.9592085858607734</v>
      </c>
      <c r="O34" s="140">
        <f>+'raw1.5C'!O35</f>
        <v>0.93149545682168922</v>
      </c>
      <c r="P34" s="140">
        <f>+'raw1.5C'!P35</f>
        <v>0.89356944671326943</v>
      </c>
      <c r="Q34" s="140">
        <f>+'raw1.5C'!Q35</f>
        <v>0.84313909665853437</v>
      </c>
      <c r="R34" s="140">
        <f>+'raw1.5C'!R35</f>
        <v>0.77858743833248245</v>
      </c>
      <c r="S34" s="140">
        <f>+'raw1.5C'!S35</f>
        <v>0.69987147611765843</v>
      </c>
      <c r="T34" s="140">
        <f>+'raw1.5C'!T35</f>
        <v>0.60936688607216138</v>
      </c>
      <c r="U34" s="140">
        <f>+'raw1.5C'!U35</f>
        <v>0.51208524027460323</v>
      </c>
      <c r="V34" s="140">
        <f>+'raw1.5C'!V35</f>
        <v>0.41480359447701698</v>
      </c>
      <c r="W34" s="140">
        <f>+'raw1.5C'!W35</f>
        <v>0.32429900443152276</v>
      </c>
      <c r="X34" s="140">
        <f>+'raw1.5C'!X35</f>
        <v>0.24558304221670274</v>
      </c>
      <c r="Y34" s="140">
        <f>+'raw1.5C'!Y35</f>
        <v>0.18103138389067192</v>
      </c>
      <c r="Z34" s="140">
        <f>+'raw1.5C'!Z35</f>
        <v>0.13060103383593688</v>
      </c>
      <c r="AA34" s="140">
        <f>+'raw1.5C'!AA35</f>
        <v>9.267502372750766E-2</v>
      </c>
      <c r="AB34" s="140">
        <f>+'raw1.5C'!AB35</f>
        <v>6.4961894688426114E-2</v>
      </c>
      <c r="AC34" s="140">
        <f>+'raw1.5C'!AC35</f>
        <v>4.5134430814992396E-2</v>
      </c>
      <c r="AD34" s="140">
        <f>+'raw1.5C'!AD35</f>
        <v>3.1162040456566543E-2</v>
      </c>
      <c r="AE34" s="140">
        <f>+'raw1.5C'!AE35</f>
        <v>2.1420483886447367E-2</v>
      </c>
      <c r="AF34" s="140">
        <f>+'raw1.5C'!AF35</f>
        <v>1.4679215102000329E-2</v>
      </c>
      <c r="AG34" s="140">
        <f>+'raw1.5C'!AG35</f>
        <v>1.0038261618344551E-2</v>
      </c>
      <c r="AH34" s="140">
        <f>+'raw1.5C'!AH35</f>
        <v>6.8546203473690203E-3</v>
      </c>
      <c r="AI34" s="140">
        <f>+'raw1.5C'!AI35</f>
        <v>4.6760174451730922E-3</v>
      </c>
      <c r="AJ34" s="140">
        <f>+'raw1.5C'!AJ35</f>
        <v>3.1876699062546587E-3</v>
      </c>
      <c r="AK34" s="140">
        <f>+'raw1.5C'!AK35</f>
        <v>2.1720449264228422E-3</v>
      </c>
      <c r="AL34" s="140">
        <f>+'raw1.5C'!AL35</f>
        <v>1.4795397670014721E-3</v>
      </c>
      <c r="AM34" s="140">
        <f>+'raw1.5C'!AM35</f>
        <v>0</v>
      </c>
      <c r="AN34" s="140"/>
      <c r="AO34" s="140"/>
      <c r="AP34" s="140"/>
      <c r="AQ34" s="140"/>
      <c r="AR34" s="140"/>
      <c r="AS34" s="140"/>
      <c r="AT34" s="140"/>
      <c r="AU34" s="140"/>
      <c r="AV34" s="140"/>
      <c r="AW34" s="140"/>
      <c r="AX34" s="117"/>
      <c r="AY34" s="140"/>
      <c r="AZ34" s="140"/>
      <c r="BA34" s="140"/>
      <c r="BB34" s="140"/>
      <c r="BC34" s="140"/>
      <c r="BD34" s="140"/>
      <c r="BE34" s="140"/>
      <c r="BF34" s="140"/>
      <c r="BG34" s="140"/>
    </row>
    <row r="35" spans="1:59" x14ac:dyDescent="0.25">
      <c r="A35" s="139"/>
      <c r="B35" s="100" t="str">
        <f>+WB2C!B35</f>
        <v>Oil Tanker</v>
      </c>
      <c r="C35" s="100" t="str">
        <f>+WB2C!C35</f>
        <v>Oil Tanker (DWT) 20,000 - 59,999</v>
      </c>
      <c r="D35" s="140">
        <f>+'raw1.5C'!D36</f>
        <v>1</v>
      </c>
      <c r="E35" s="140">
        <f>+'raw1.5C'!E36</f>
        <v>1.0411899313501145</v>
      </c>
      <c r="F35" s="140">
        <f>+'raw1.5C'!F36</f>
        <v>1.0823798627002288</v>
      </c>
      <c r="G35" s="140">
        <f>+'raw1.5C'!G36</f>
        <v>1.0720823798627002</v>
      </c>
      <c r="H35" s="140">
        <f>+'raw1.5C'!H36</f>
        <v>1.0241704805492065</v>
      </c>
      <c r="I35" s="140">
        <f>+'raw1.5C'!I36</f>
        <v>1.0141322189308606</v>
      </c>
      <c r="J35" s="140">
        <f>+'raw1.5C'!J36</f>
        <v>1.0094912654472046</v>
      </c>
      <c r="K35" s="140">
        <f>+'raw1.5C'!K36</f>
        <v>1.0027499966627567</v>
      </c>
      <c r="L35" s="140">
        <f>+'raw1.5C'!L36</f>
        <v>0.99300844009263989</v>
      </c>
      <c r="M35" s="140">
        <f>+'raw1.5C'!M36</f>
        <v>0.97903604973421388</v>
      </c>
      <c r="N35" s="140">
        <f>+'raw1.5C'!N36</f>
        <v>0.9592085858607734</v>
      </c>
      <c r="O35" s="140">
        <f>+'raw1.5C'!O36</f>
        <v>0.93149545682168922</v>
      </c>
      <c r="P35" s="140">
        <f>+'raw1.5C'!P36</f>
        <v>0.89356944671326943</v>
      </c>
      <c r="Q35" s="140">
        <f>+'raw1.5C'!Q36</f>
        <v>0.84313909665853437</v>
      </c>
      <c r="R35" s="140">
        <f>+'raw1.5C'!R36</f>
        <v>0.77858743833248245</v>
      </c>
      <c r="S35" s="140">
        <f>+'raw1.5C'!S36</f>
        <v>0.69987147611765843</v>
      </c>
      <c r="T35" s="140">
        <f>+'raw1.5C'!T36</f>
        <v>0.60936688607216138</v>
      </c>
      <c r="U35" s="140">
        <f>+'raw1.5C'!U36</f>
        <v>0.51208524027460323</v>
      </c>
      <c r="V35" s="140">
        <f>+'raw1.5C'!V36</f>
        <v>0.41480359447701698</v>
      </c>
      <c r="W35" s="140">
        <f>+'raw1.5C'!W36</f>
        <v>0.32429900443152276</v>
      </c>
      <c r="X35" s="140">
        <f>+'raw1.5C'!X36</f>
        <v>0.24558304221670274</v>
      </c>
      <c r="Y35" s="140">
        <f>+'raw1.5C'!Y36</f>
        <v>0.18103138389067192</v>
      </c>
      <c r="Z35" s="140">
        <f>+'raw1.5C'!Z36</f>
        <v>0.13060103383593688</v>
      </c>
      <c r="AA35" s="140">
        <f>+'raw1.5C'!AA36</f>
        <v>9.267502372750766E-2</v>
      </c>
      <c r="AB35" s="140">
        <f>+'raw1.5C'!AB36</f>
        <v>6.4961894688426114E-2</v>
      </c>
      <c r="AC35" s="140">
        <f>+'raw1.5C'!AC36</f>
        <v>4.5134430814992396E-2</v>
      </c>
      <c r="AD35" s="140">
        <f>+'raw1.5C'!AD36</f>
        <v>3.1162040456566543E-2</v>
      </c>
      <c r="AE35" s="140">
        <f>+'raw1.5C'!AE36</f>
        <v>2.1420483886447367E-2</v>
      </c>
      <c r="AF35" s="140">
        <f>+'raw1.5C'!AF36</f>
        <v>1.4679215102000329E-2</v>
      </c>
      <c r="AG35" s="140">
        <f>+'raw1.5C'!AG36</f>
        <v>1.0038261618344551E-2</v>
      </c>
      <c r="AH35" s="140">
        <f>+'raw1.5C'!AH36</f>
        <v>6.8546203473690203E-3</v>
      </c>
      <c r="AI35" s="140">
        <f>+'raw1.5C'!AI36</f>
        <v>4.6760174451730922E-3</v>
      </c>
      <c r="AJ35" s="140">
        <f>+'raw1.5C'!AJ36</f>
        <v>3.1876699062546587E-3</v>
      </c>
      <c r="AK35" s="140">
        <f>+'raw1.5C'!AK36</f>
        <v>2.1720449264228422E-3</v>
      </c>
      <c r="AL35" s="140">
        <f>+'raw1.5C'!AL36</f>
        <v>1.4795397670014721E-3</v>
      </c>
      <c r="AM35" s="140">
        <f>+'raw1.5C'!AM36</f>
        <v>0</v>
      </c>
      <c r="AN35" s="140"/>
      <c r="AO35" s="140"/>
      <c r="AP35" s="140"/>
      <c r="AQ35" s="140"/>
      <c r="AR35" s="140"/>
      <c r="AS35" s="140"/>
      <c r="AT35" s="140"/>
      <c r="AU35" s="140"/>
      <c r="AV35" s="140"/>
      <c r="AW35" s="140"/>
      <c r="AX35" s="117"/>
      <c r="AY35" s="140"/>
      <c r="AZ35" s="140"/>
      <c r="BA35" s="140"/>
      <c r="BB35" s="140"/>
      <c r="BC35" s="140"/>
      <c r="BD35" s="140"/>
      <c r="BE35" s="140"/>
      <c r="BF35" s="140"/>
      <c r="BG35" s="140"/>
    </row>
    <row r="36" spans="1:59" x14ac:dyDescent="0.25">
      <c r="A36" s="139"/>
      <c r="B36" s="100" t="str">
        <f>+WB2C!B36</f>
        <v>Oil Tanker</v>
      </c>
      <c r="C36" s="100" t="str">
        <f>+WB2C!C36</f>
        <v>Oil Tanker (DWT) 60,000 - 79,999</v>
      </c>
      <c r="D36" s="140">
        <f>+'raw1.5C'!D37</f>
        <v>1</v>
      </c>
      <c r="E36" s="140">
        <f>+'raw1.5C'!E37</f>
        <v>1.0411899313501145</v>
      </c>
      <c r="F36" s="140">
        <f>+'raw1.5C'!F37</f>
        <v>1.0823798627002288</v>
      </c>
      <c r="G36" s="140">
        <f>+'raw1.5C'!G37</f>
        <v>1.0720823798627002</v>
      </c>
      <c r="H36" s="140">
        <f>+'raw1.5C'!H37</f>
        <v>1.0241704805492065</v>
      </c>
      <c r="I36" s="140">
        <f>+'raw1.5C'!I37</f>
        <v>1.0141322189308606</v>
      </c>
      <c r="J36" s="140">
        <f>+'raw1.5C'!J37</f>
        <v>1.0094912654472046</v>
      </c>
      <c r="K36" s="140">
        <f>+'raw1.5C'!K37</f>
        <v>1.0027499966627567</v>
      </c>
      <c r="L36" s="140">
        <f>+'raw1.5C'!L37</f>
        <v>0.99300844009263989</v>
      </c>
      <c r="M36" s="140">
        <f>+'raw1.5C'!M37</f>
        <v>0.97903604973421388</v>
      </c>
      <c r="N36" s="140">
        <f>+'raw1.5C'!N37</f>
        <v>0.9592085858607734</v>
      </c>
      <c r="O36" s="140">
        <f>+'raw1.5C'!O37</f>
        <v>0.93149545682168922</v>
      </c>
      <c r="P36" s="140">
        <f>+'raw1.5C'!P37</f>
        <v>0.89356944671326943</v>
      </c>
      <c r="Q36" s="140">
        <f>+'raw1.5C'!Q37</f>
        <v>0.84313909665853437</v>
      </c>
      <c r="R36" s="140">
        <f>+'raw1.5C'!R37</f>
        <v>0.77858743833248245</v>
      </c>
      <c r="S36" s="140">
        <f>+'raw1.5C'!S37</f>
        <v>0.69987147611765843</v>
      </c>
      <c r="T36" s="140">
        <f>+'raw1.5C'!T37</f>
        <v>0.60936688607216138</v>
      </c>
      <c r="U36" s="140">
        <f>+'raw1.5C'!U37</f>
        <v>0.51208524027460323</v>
      </c>
      <c r="V36" s="140">
        <f>+'raw1.5C'!V37</f>
        <v>0.41480359447701698</v>
      </c>
      <c r="W36" s="140">
        <f>+'raw1.5C'!W37</f>
        <v>0.32429900443152276</v>
      </c>
      <c r="X36" s="140">
        <f>+'raw1.5C'!X37</f>
        <v>0.24558304221670274</v>
      </c>
      <c r="Y36" s="140">
        <f>+'raw1.5C'!Y37</f>
        <v>0.18103138389067192</v>
      </c>
      <c r="Z36" s="140">
        <f>+'raw1.5C'!Z37</f>
        <v>0.13060103383593688</v>
      </c>
      <c r="AA36" s="140">
        <f>+'raw1.5C'!AA37</f>
        <v>9.267502372750766E-2</v>
      </c>
      <c r="AB36" s="140">
        <f>+'raw1.5C'!AB37</f>
        <v>6.4961894688426114E-2</v>
      </c>
      <c r="AC36" s="140">
        <f>+'raw1.5C'!AC37</f>
        <v>4.5134430814992396E-2</v>
      </c>
      <c r="AD36" s="140">
        <f>+'raw1.5C'!AD37</f>
        <v>3.1162040456566543E-2</v>
      </c>
      <c r="AE36" s="140">
        <f>+'raw1.5C'!AE37</f>
        <v>2.1420483886447367E-2</v>
      </c>
      <c r="AF36" s="140">
        <f>+'raw1.5C'!AF37</f>
        <v>1.4679215102000329E-2</v>
      </c>
      <c r="AG36" s="140">
        <f>+'raw1.5C'!AG37</f>
        <v>1.0038261618344551E-2</v>
      </c>
      <c r="AH36" s="140">
        <f>+'raw1.5C'!AH37</f>
        <v>6.8546203473690203E-3</v>
      </c>
      <c r="AI36" s="140">
        <f>+'raw1.5C'!AI37</f>
        <v>4.6760174451730922E-3</v>
      </c>
      <c r="AJ36" s="140">
        <f>+'raw1.5C'!AJ37</f>
        <v>3.1876699062546587E-3</v>
      </c>
      <c r="AK36" s="140">
        <f>+'raw1.5C'!AK37</f>
        <v>2.1720449264228422E-3</v>
      </c>
      <c r="AL36" s="140">
        <f>+'raw1.5C'!AL37</f>
        <v>1.4795397670014721E-3</v>
      </c>
      <c r="AM36" s="140">
        <f>+'raw1.5C'!AM37</f>
        <v>0</v>
      </c>
      <c r="AN36" s="140"/>
      <c r="AO36" s="140"/>
      <c r="AP36" s="140"/>
      <c r="AQ36" s="140"/>
      <c r="AR36" s="140"/>
      <c r="AS36" s="140"/>
      <c r="AT36" s="140"/>
      <c r="AU36" s="140"/>
      <c r="AV36" s="140"/>
      <c r="AW36" s="140"/>
      <c r="AX36" s="117"/>
      <c r="AY36" s="140"/>
      <c r="AZ36" s="140"/>
      <c r="BA36" s="140"/>
      <c r="BB36" s="140"/>
      <c r="BC36" s="140"/>
      <c r="BD36" s="140"/>
      <c r="BE36" s="140"/>
      <c r="BF36" s="140"/>
      <c r="BG36" s="140"/>
    </row>
    <row r="37" spans="1:59" x14ac:dyDescent="0.25">
      <c r="A37" s="139"/>
      <c r="B37" s="100" t="str">
        <f>+WB2C!B37</f>
        <v>Oil Tanker</v>
      </c>
      <c r="C37" s="100" t="str">
        <f>+WB2C!C37</f>
        <v>Oil Tanker (DWT) 80,000 - 119,999</v>
      </c>
      <c r="D37" s="140">
        <f>+'raw1.5C'!D38</f>
        <v>1</v>
      </c>
      <c r="E37" s="140">
        <f>+'raw1.5C'!E38</f>
        <v>1.0411899313501145</v>
      </c>
      <c r="F37" s="140">
        <f>+'raw1.5C'!F38</f>
        <v>1.0823798627002288</v>
      </c>
      <c r="G37" s="140">
        <f>+'raw1.5C'!G38</f>
        <v>1.0720823798627002</v>
      </c>
      <c r="H37" s="140">
        <f>+'raw1.5C'!H38</f>
        <v>1.0241704805492065</v>
      </c>
      <c r="I37" s="140">
        <f>+'raw1.5C'!I38</f>
        <v>1.0141322189308606</v>
      </c>
      <c r="J37" s="140">
        <f>+'raw1.5C'!J38</f>
        <v>1.0094912654472046</v>
      </c>
      <c r="K37" s="140">
        <f>+'raw1.5C'!K38</f>
        <v>1.0027499966627567</v>
      </c>
      <c r="L37" s="140">
        <f>+'raw1.5C'!L38</f>
        <v>0.99300844009263989</v>
      </c>
      <c r="M37" s="140">
        <f>+'raw1.5C'!M38</f>
        <v>0.97903604973421388</v>
      </c>
      <c r="N37" s="140">
        <f>+'raw1.5C'!N38</f>
        <v>0.9592085858607734</v>
      </c>
      <c r="O37" s="140">
        <f>+'raw1.5C'!O38</f>
        <v>0.93149545682168922</v>
      </c>
      <c r="P37" s="140">
        <f>+'raw1.5C'!P38</f>
        <v>0.89356944671326943</v>
      </c>
      <c r="Q37" s="140">
        <f>+'raw1.5C'!Q38</f>
        <v>0.84313909665853437</v>
      </c>
      <c r="R37" s="140">
        <f>+'raw1.5C'!R38</f>
        <v>0.77858743833248245</v>
      </c>
      <c r="S37" s="140">
        <f>+'raw1.5C'!S38</f>
        <v>0.69987147611765843</v>
      </c>
      <c r="T37" s="140">
        <f>+'raw1.5C'!T38</f>
        <v>0.60936688607216138</v>
      </c>
      <c r="U37" s="140">
        <f>+'raw1.5C'!U38</f>
        <v>0.51208524027460323</v>
      </c>
      <c r="V37" s="140">
        <f>+'raw1.5C'!V38</f>
        <v>0.41480359447701698</v>
      </c>
      <c r="W37" s="140">
        <f>+'raw1.5C'!W38</f>
        <v>0.32429900443152276</v>
      </c>
      <c r="X37" s="140">
        <f>+'raw1.5C'!X38</f>
        <v>0.24558304221670274</v>
      </c>
      <c r="Y37" s="140">
        <f>+'raw1.5C'!Y38</f>
        <v>0.18103138389067192</v>
      </c>
      <c r="Z37" s="140">
        <f>+'raw1.5C'!Z38</f>
        <v>0.13060103383593688</v>
      </c>
      <c r="AA37" s="140">
        <f>+'raw1.5C'!AA38</f>
        <v>9.267502372750766E-2</v>
      </c>
      <c r="AB37" s="140">
        <f>+'raw1.5C'!AB38</f>
        <v>6.4961894688426114E-2</v>
      </c>
      <c r="AC37" s="140">
        <f>+'raw1.5C'!AC38</f>
        <v>4.5134430814992396E-2</v>
      </c>
      <c r="AD37" s="140">
        <f>+'raw1.5C'!AD38</f>
        <v>3.1162040456566543E-2</v>
      </c>
      <c r="AE37" s="140">
        <f>+'raw1.5C'!AE38</f>
        <v>2.1420483886447367E-2</v>
      </c>
      <c r="AF37" s="140">
        <f>+'raw1.5C'!AF38</f>
        <v>1.4679215102000329E-2</v>
      </c>
      <c r="AG37" s="140">
        <f>+'raw1.5C'!AG38</f>
        <v>1.0038261618344551E-2</v>
      </c>
      <c r="AH37" s="140">
        <f>+'raw1.5C'!AH38</f>
        <v>6.8546203473690203E-3</v>
      </c>
      <c r="AI37" s="140">
        <f>+'raw1.5C'!AI38</f>
        <v>4.6760174451730922E-3</v>
      </c>
      <c r="AJ37" s="140">
        <f>+'raw1.5C'!AJ38</f>
        <v>3.1876699062546587E-3</v>
      </c>
      <c r="AK37" s="140">
        <f>+'raw1.5C'!AK38</f>
        <v>2.1720449264228422E-3</v>
      </c>
      <c r="AL37" s="140">
        <f>+'raw1.5C'!AL38</f>
        <v>1.4795397670014721E-3</v>
      </c>
      <c r="AM37" s="140">
        <f>+'raw1.5C'!AM38</f>
        <v>0</v>
      </c>
      <c r="AN37" s="140"/>
      <c r="AO37" s="140"/>
      <c r="AP37" s="140"/>
      <c r="AQ37" s="140"/>
      <c r="AR37" s="140"/>
      <c r="AS37" s="140"/>
      <c r="AT37" s="140"/>
      <c r="AU37" s="140"/>
      <c r="AV37" s="140"/>
      <c r="AW37" s="140"/>
      <c r="AX37" s="117"/>
      <c r="AY37" s="140"/>
      <c r="AZ37" s="140"/>
      <c r="BA37" s="140"/>
      <c r="BB37" s="140"/>
      <c r="BC37" s="140"/>
      <c r="BD37" s="140"/>
      <c r="BE37" s="140"/>
      <c r="BF37" s="140"/>
      <c r="BG37" s="140"/>
    </row>
    <row r="38" spans="1:59" x14ac:dyDescent="0.25">
      <c r="A38" s="139"/>
      <c r="B38" s="100" t="str">
        <f>+WB2C!B38</f>
        <v>Oil Tanker</v>
      </c>
      <c r="C38" s="100" t="str">
        <f>+WB2C!C38</f>
        <v>Oil Tanker (DWT) 120,000 - 199,999</v>
      </c>
      <c r="D38" s="140">
        <f>+'raw1.5C'!D39</f>
        <v>1</v>
      </c>
      <c r="E38" s="140">
        <f>+'raw1.5C'!E39</f>
        <v>1.0411899313501145</v>
      </c>
      <c r="F38" s="140">
        <f>+'raw1.5C'!F39</f>
        <v>1.0823798627002288</v>
      </c>
      <c r="G38" s="140">
        <f>+'raw1.5C'!G39</f>
        <v>1.0720823798627002</v>
      </c>
      <c r="H38" s="140">
        <f>+'raw1.5C'!H39</f>
        <v>1.0241704805492065</v>
      </c>
      <c r="I38" s="140">
        <f>+'raw1.5C'!I39</f>
        <v>1.0141322189308606</v>
      </c>
      <c r="J38" s="140">
        <f>+'raw1.5C'!J39</f>
        <v>1.0094912654472046</v>
      </c>
      <c r="K38" s="140">
        <f>+'raw1.5C'!K39</f>
        <v>1.0027499966627567</v>
      </c>
      <c r="L38" s="140">
        <f>+'raw1.5C'!L39</f>
        <v>0.99300844009263989</v>
      </c>
      <c r="M38" s="140">
        <f>+'raw1.5C'!M39</f>
        <v>0.97903604973421388</v>
      </c>
      <c r="N38" s="140">
        <f>+'raw1.5C'!N39</f>
        <v>0.9592085858607734</v>
      </c>
      <c r="O38" s="140">
        <f>+'raw1.5C'!O39</f>
        <v>0.93149545682168922</v>
      </c>
      <c r="P38" s="140">
        <f>+'raw1.5C'!P39</f>
        <v>0.89356944671326943</v>
      </c>
      <c r="Q38" s="140">
        <f>+'raw1.5C'!Q39</f>
        <v>0.84313909665853437</v>
      </c>
      <c r="R38" s="140">
        <f>+'raw1.5C'!R39</f>
        <v>0.77858743833248245</v>
      </c>
      <c r="S38" s="140">
        <f>+'raw1.5C'!S39</f>
        <v>0.69987147611765843</v>
      </c>
      <c r="T38" s="140">
        <f>+'raw1.5C'!T39</f>
        <v>0.60936688607216138</v>
      </c>
      <c r="U38" s="140">
        <f>+'raw1.5C'!U39</f>
        <v>0.51208524027460323</v>
      </c>
      <c r="V38" s="140">
        <f>+'raw1.5C'!V39</f>
        <v>0.41480359447701698</v>
      </c>
      <c r="W38" s="140">
        <f>+'raw1.5C'!W39</f>
        <v>0.32429900443152276</v>
      </c>
      <c r="X38" s="140">
        <f>+'raw1.5C'!X39</f>
        <v>0.24558304221670274</v>
      </c>
      <c r="Y38" s="140">
        <f>+'raw1.5C'!Y39</f>
        <v>0.18103138389067192</v>
      </c>
      <c r="Z38" s="140">
        <f>+'raw1.5C'!Z39</f>
        <v>0.13060103383593688</v>
      </c>
      <c r="AA38" s="140">
        <f>+'raw1.5C'!AA39</f>
        <v>9.267502372750766E-2</v>
      </c>
      <c r="AB38" s="140">
        <f>+'raw1.5C'!AB39</f>
        <v>6.4961894688426114E-2</v>
      </c>
      <c r="AC38" s="140">
        <f>+'raw1.5C'!AC39</f>
        <v>4.5134430814992396E-2</v>
      </c>
      <c r="AD38" s="140">
        <f>+'raw1.5C'!AD39</f>
        <v>3.1162040456566543E-2</v>
      </c>
      <c r="AE38" s="140">
        <f>+'raw1.5C'!AE39</f>
        <v>2.1420483886447367E-2</v>
      </c>
      <c r="AF38" s="140">
        <f>+'raw1.5C'!AF39</f>
        <v>1.4679215102000329E-2</v>
      </c>
      <c r="AG38" s="140">
        <f>+'raw1.5C'!AG39</f>
        <v>1.0038261618344551E-2</v>
      </c>
      <c r="AH38" s="140">
        <f>+'raw1.5C'!AH39</f>
        <v>6.8546203473690203E-3</v>
      </c>
      <c r="AI38" s="140">
        <f>+'raw1.5C'!AI39</f>
        <v>4.6760174451730922E-3</v>
      </c>
      <c r="AJ38" s="140">
        <f>+'raw1.5C'!AJ39</f>
        <v>3.1876699062546587E-3</v>
      </c>
      <c r="AK38" s="140">
        <f>+'raw1.5C'!AK39</f>
        <v>2.1720449264228422E-3</v>
      </c>
      <c r="AL38" s="140">
        <f>+'raw1.5C'!AL39</f>
        <v>1.4795397670014721E-3</v>
      </c>
      <c r="AM38" s="140">
        <f>+'raw1.5C'!AM39</f>
        <v>0</v>
      </c>
      <c r="AN38" s="140"/>
      <c r="AO38" s="140"/>
      <c r="AP38" s="140"/>
      <c r="AQ38" s="140"/>
      <c r="AR38" s="140"/>
      <c r="AS38" s="140"/>
      <c r="AT38" s="140"/>
      <c r="AU38" s="140"/>
      <c r="AV38" s="140"/>
      <c r="AW38" s="140"/>
      <c r="AX38" s="117"/>
      <c r="AY38" s="140"/>
      <c r="AZ38" s="140"/>
      <c r="BA38" s="140"/>
      <c r="BB38" s="140"/>
      <c r="BC38" s="140"/>
      <c r="BD38" s="140"/>
      <c r="BE38" s="140"/>
      <c r="BF38" s="140"/>
      <c r="BG38" s="140"/>
    </row>
    <row r="39" spans="1:59" x14ac:dyDescent="0.25">
      <c r="A39" s="139"/>
      <c r="B39" s="100" t="str">
        <f>+WB2C!B39</f>
        <v>Oil Tanker</v>
      </c>
      <c r="C39" s="100" t="str">
        <f>+WB2C!C39</f>
        <v>Oil Tanker (DWT) &gt;200,000</v>
      </c>
      <c r="D39" s="140">
        <f>+'raw1.5C'!D40</f>
        <v>1</v>
      </c>
      <c r="E39" s="140">
        <f>+'raw1.5C'!E40</f>
        <v>1.0411899313501145</v>
      </c>
      <c r="F39" s="140">
        <f>+'raw1.5C'!F40</f>
        <v>1.0823798627002288</v>
      </c>
      <c r="G39" s="140">
        <f>+'raw1.5C'!G40</f>
        <v>1.0720823798627002</v>
      </c>
      <c r="H39" s="140">
        <f>+'raw1.5C'!H40</f>
        <v>1.0241704805492065</v>
      </c>
      <c r="I39" s="140">
        <f>+'raw1.5C'!I40</f>
        <v>1.0141322189308606</v>
      </c>
      <c r="J39" s="140">
        <f>+'raw1.5C'!J40</f>
        <v>1.0094912654472046</v>
      </c>
      <c r="K39" s="140">
        <f>+'raw1.5C'!K40</f>
        <v>1.0027499966627567</v>
      </c>
      <c r="L39" s="140">
        <f>+'raw1.5C'!L40</f>
        <v>0.99300844009263989</v>
      </c>
      <c r="M39" s="140">
        <f>+'raw1.5C'!M40</f>
        <v>0.97903604973421388</v>
      </c>
      <c r="N39" s="140">
        <f>+'raw1.5C'!N40</f>
        <v>0.9592085858607734</v>
      </c>
      <c r="O39" s="140">
        <f>+'raw1.5C'!O40</f>
        <v>0.93149545682168922</v>
      </c>
      <c r="P39" s="140">
        <f>+'raw1.5C'!P40</f>
        <v>0.89356944671326943</v>
      </c>
      <c r="Q39" s="140">
        <f>+'raw1.5C'!Q40</f>
        <v>0.84313909665853437</v>
      </c>
      <c r="R39" s="140">
        <f>+'raw1.5C'!R40</f>
        <v>0.77858743833248245</v>
      </c>
      <c r="S39" s="140">
        <f>+'raw1.5C'!S40</f>
        <v>0.69987147611765843</v>
      </c>
      <c r="T39" s="140">
        <f>+'raw1.5C'!T40</f>
        <v>0.60936688607216138</v>
      </c>
      <c r="U39" s="140">
        <f>+'raw1.5C'!U40</f>
        <v>0.51208524027460323</v>
      </c>
      <c r="V39" s="140">
        <f>+'raw1.5C'!V40</f>
        <v>0.41480359447701698</v>
      </c>
      <c r="W39" s="140">
        <f>+'raw1.5C'!W40</f>
        <v>0.32429900443152276</v>
      </c>
      <c r="X39" s="140">
        <f>+'raw1.5C'!X40</f>
        <v>0.24558304221670274</v>
      </c>
      <c r="Y39" s="140">
        <f>+'raw1.5C'!Y40</f>
        <v>0.18103138389067192</v>
      </c>
      <c r="Z39" s="140">
        <f>+'raw1.5C'!Z40</f>
        <v>0.13060103383593688</v>
      </c>
      <c r="AA39" s="140">
        <f>+'raw1.5C'!AA40</f>
        <v>9.267502372750766E-2</v>
      </c>
      <c r="AB39" s="140">
        <f>+'raw1.5C'!AB40</f>
        <v>6.4961894688426114E-2</v>
      </c>
      <c r="AC39" s="140">
        <f>+'raw1.5C'!AC40</f>
        <v>4.5134430814992396E-2</v>
      </c>
      <c r="AD39" s="140">
        <f>+'raw1.5C'!AD40</f>
        <v>3.1162040456566543E-2</v>
      </c>
      <c r="AE39" s="140">
        <f>+'raw1.5C'!AE40</f>
        <v>2.1420483886447367E-2</v>
      </c>
      <c r="AF39" s="140">
        <f>+'raw1.5C'!AF40</f>
        <v>1.4679215102000329E-2</v>
      </c>
      <c r="AG39" s="140">
        <f>+'raw1.5C'!AG40</f>
        <v>1.0038261618344551E-2</v>
      </c>
      <c r="AH39" s="140">
        <f>+'raw1.5C'!AH40</f>
        <v>6.8546203473690203E-3</v>
      </c>
      <c r="AI39" s="140">
        <f>+'raw1.5C'!AI40</f>
        <v>4.6760174451730922E-3</v>
      </c>
      <c r="AJ39" s="140">
        <f>+'raw1.5C'!AJ40</f>
        <v>3.1876699062546587E-3</v>
      </c>
      <c r="AK39" s="140">
        <f>+'raw1.5C'!AK40</f>
        <v>2.1720449264228422E-3</v>
      </c>
      <c r="AL39" s="140">
        <f>+'raw1.5C'!AL40</f>
        <v>1.4795397670014721E-3</v>
      </c>
      <c r="AM39" s="140">
        <f>+'raw1.5C'!AM40</f>
        <v>0</v>
      </c>
      <c r="AN39" s="140"/>
      <c r="AO39" s="140"/>
      <c r="AP39" s="140"/>
      <c r="AQ39" s="140"/>
      <c r="AR39" s="140"/>
      <c r="AS39" s="140"/>
      <c r="AT39" s="140"/>
      <c r="AU39" s="140"/>
      <c r="AV39" s="140"/>
      <c r="AW39" s="140"/>
      <c r="AX39" s="117"/>
      <c r="AY39" s="140"/>
      <c r="AZ39" s="140"/>
      <c r="BA39" s="140"/>
      <c r="BB39" s="140"/>
      <c r="BC39" s="140"/>
      <c r="BD39" s="140"/>
      <c r="BE39" s="140"/>
      <c r="BF39" s="140"/>
      <c r="BG39" s="140"/>
    </row>
    <row r="40" spans="1:59" x14ac:dyDescent="0.25">
      <c r="A40" s="139"/>
      <c r="B40" s="100" t="str">
        <f>+WB2C!B40</f>
        <v>Other Liquids Tankers</v>
      </c>
      <c r="C40" s="100" t="str">
        <f>+WB2C!C40</f>
        <v>Other Liquids Tankers (DWT) 0 - 999</v>
      </c>
      <c r="D40" s="140">
        <f>+'raw1.5C'!D41</f>
        <v>1</v>
      </c>
      <c r="E40" s="140">
        <f>+'raw1.5C'!E41</f>
        <v>1.0411899313501145</v>
      </c>
      <c r="F40" s="140">
        <f>+'raw1.5C'!F41</f>
        <v>1.0823798627002288</v>
      </c>
      <c r="G40" s="140">
        <f>+'raw1.5C'!G41</f>
        <v>1.0720823798627002</v>
      </c>
      <c r="H40" s="140">
        <f>+'raw1.5C'!H41</f>
        <v>1.0241704805492065</v>
      </c>
      <c r="I40" s="140">
        <f>+'raw1.5C'!I41</f>
        <v>1.0141322189308606</v>
      </c>
      <c r="J40" s="140">
        <f>+'raw1.5C'!J41</f>
        <v>1.0094912654472046</v>
      </c>
      <c r="K40" s="140">
        <f>+'raw1.5C'!K41</f>
        <v>1.0027499966627567</v>
      </c>
      <c r="L40" s="140">
        <f>+'raw1.5C'!L41</f>
        <v>0.99300844009263989</v>
      </c>
      <c r="M40" s="140">
        <f>+'raw1.5C'!M41</f>
        <v>0.97903604973421388</v>
      </c>
      <c r="N40" s="140">
        <f>+'raw1.5C'!N41</f>
        <v>0.9592085858607734</v>
      </c>
      <c r="O40" s="140">
        <f>+'raw1.5C'!O41</f>
        <v>0.93149545682168922</v>
      </c>
      <c r="P40" s="140">
        <f>+'raw1.5C'!P41</f>
        <v>0.89356944671326943</v>
      </c>
      <c r="Q40" s="140">
        <f>+'raw1.5C'!Q41</f>
        <v>0.84313909665853437</v>
      </c>
      <c r="R40" s="140">
        <f>+'raw1.5C'!R41</f>
        <v>0.77858743833248245</v>
      </c>
      <c r="S40" s="140">
        <f>+'raw1.5C'!S41</f>
        <v>0.69987147611765843</v>
      </c>
      <c r="T40" s="140">
        <f>+'raw1.5C'!T41</f>
        <v>0.60936688607216138</v>
      </c>
      <c r="U40" s="140">
        <f>+'raw1.5C'!U41</f>
        <v>0.51208524027460323</v>
      </c>
      <c r="V40" s="140">
        <f>+'raw1.5C'!V41</f>
        <v>0.41480359447701698</v>
      </c>
      <c r="W40" s="140">
        <f>+'raw1.5C'!W41</f>
        <v>0.32429900443152276</v>
      </c>
      <c r="X40" s="140">
        <f>+'raw1.5C'!X41</f>
        <v>0.24558304221670274</v>
      </c>
      <c r="Y40" s="140">
        <f>+'raw1.5C'!Y41</f>
        <v>0.18103138389067192</v>
      </c>
      <c r="Z40" s="140">
        <f>+'raw1.5C'!Z41</f>
        <v>0.13060103383593688</v>
      </c>
      <c r="AA40" s="140">
        <f>+'raw1.5C'!AA41</f>
        <v>9.267502372750766E-2</v>
      </c>
      <c r="AB40" s="140">
        <f>+'raw1.5C'!AB41</f>
        <v>6.4961894688426114E-2</v>
      </c>
      <c r="AC40" s="140">
        <f>+'raw1.5C'!AC41</f>
        <v>4.5134430814992396E-2</v>
      </c>
      <c r="AD40" s="140">
        <f>+'raw1.5C'!AD41</f>
        <v>3.1162040456566543E-2</v>
      </c>
      <c r="AE40" s="140">
        <f>+'raw1.5C'!AE41</f>
        <v>2.1420483886447367E-2</v>
      </c>
      <c r="AF40" s="140">
        <f>+'raw1.5C'!AF41</f>
        <v>1.4679215102000329E-2</v>
      </c>
      <c r="AG40" s="140">
        <f>+'raw1.5C'!AG41</f>
        <v>1.0038261618344551E-2</v>
      </c>
      <c r="AH40" s="140">
        <f>+'raw1.5C'!AH41</f>
        <v>6.8546203473690203E-3</v>
      </c>
      <c r="AI40" s="140">
        <f>+'raw1.5C'!AI41</f>
        <v>4.6760174451730922E-3</v>
      </c>
      <c r="AJ40" s="140">
        <f>+'raw1.5C'!AJ41</f>
        <v>3.1876699062546587E-3</v>
      </c>
      <c r="AK40" s="140">
        <f>+'raw1.5C'!AK41</f>
        <v>2.1720449264228422E-3</v>
      </c>
      <c r="AL40" s="140">
        <f>+'raw1.5C'!AL41</f>
        <v>1.4795397670014721E-3</v>
      </c>
      <c r="AM40" s="140">
        <f>+'raw1.5C'!AM41</f>
        <v>0</v>
      </c>
      <c r="AN40" s="140"/>
      <c r="AO40" s="140"/>
      <c r="AP40" s="140"/>
      <c r="AQ40" s="140"/>
      <c r="AR40" s="140"/>
      <c r="AS40" s="140"/>
      <c r="AT40" s="140"/>
      <c r="AU40" s="140"/>
      <c r="AV40" s="140"/>
      <c r="AW40" s="140"/>
      <c r="AX40" s="117"/>
      <c r="AY40" s="140"/>
      <c r="AZ40" s="140"/>
      <c r="BA40" s="140"/>
      <c r="BB40" s="140"/>
      <c r="BC40" s="140"/>
      <c r="BD40" s="140"/>
      <c r="BE40" s="140"/>
      <c r="BF40" s="140"/>
      <c r="BG40" s="140"/>
    </row>
    <row r="41" spans="1:59" x14ac:dyDescent="0.25">
      <c r="A41" s="139"/>
      <c r="B41" s="100" t="str">
        <f>+WB2C!B41</f>
        <v>Other Liquids Tankers</v>
      </c>
      <c r="C41" s="100" t="str">
        <f>+WB2C!C41</f>
        <v>Other Liquids Tankers (DWT) &gt;1,000</v>
      </c>
      <c r="D41" s="140">
        <f>+'raw1.5C'!D42</f>
        <v>1</v>
      </c>
      <c r="E41" s="140">
        <f>+'raw1.5C'!E42</f>
        <v>1.0411899313501145</v>
      </c>
      <c r="F41" s="140">
        <f>+'raw1.5C'!F42</f>
        <v>1.0823798627002288</v>
      </c>
      <c r="G41" s="140">
        <f>+'raw1.5C'!G42</f>
        <v>1.0720823798627002</v>
      </c>
      <c r="H41" s="140">
        <f>+'raw1.5C'!H42</f>
        <v>1.0241704805492065</v>
      </c>
      <c r="I41" s="140">
        <f>+'raw1.5C'!I42</f>
        <v>1.0141322189308606</v>
      </c>
      <c r="J41" s="140">
        <f>+'raw1.5C'!J42</f>
        <v>1.0094912654472046</v>
      </c>
      <c r="K41" s="140">
        <f>+'raw1.5C'!K42</f>
        <v>1.0027499966627567</v>
      </c>
      <c r="L41" s="140">
        <f>+'raw1.5C'!L42</f>
        <v>0.99300844009263989</v>
      </c>
      <c r="M41" s="140">
        <f>+'raw1.5C'!M42</f>
        <v>0.97903604973421388</v>
      </c>
      <c r="N41" s="140">
        <f>+'raw1.5C'!N42</f>
        <v>0.9592085858607734</v>
      </c>
      <c r="O41" s="140">
        <f>+'raw1.5C'!O42</f>
        <v>0.93149545682168922</v>
      </c>
      <c r="P41" s="140">
        <f>+'raw1.5C'!P42</f>
        <v>0.89356944671326943</v>
      </c>
      <c r="Q41" s="140">
        <f>+'raw1.5C'!Q42</f>
        <v>0.84313909665853437</v>
      </c>
      <c r="R41" s="140">
        <f>+'raw1.5C'!R42</f>
        <v>0.77858743833248245</v>
      </c>
      <c r="S41" s="140">
        <f>+'raw1.5C'!S42</f>
        <v>0.69987147611765843</v>
      </c>
      <c r="T41" s="140">
        <f>+'raw1.5C'!T42</f>
        <v>0.60936688607216138</v>
      </c>
      <c r="U41" s="140">
        <f>+'raw1.5C'!U42</f>
        <v>0.51208524027460323</v>
      </c>
      <c r="V41" s="140">
        <f>+'raw1.5C'!V42</f>
        <v>0.41480359447701698</v>
      </c>
      <c r="W41" s="140">
        <f>+'raw1.5C'!W42</f>
        <v>0.32429900443152276</v>
      </c>
      <c r="X41" s="140">
        <f>+'raw1.5C'!X42</f>
        <v>0.24558304221670274</v>
      </c>
      <c r="Y41" s="140">
        <f>+'raw1.5C'!Y42</f>
        <v>0.18103138389067192</v>
      </c>
      <c r="Z41" s="140">
        <f>+'raw1.5C'!Z42</f>
        <v>0.13060103383593688</v>
      </c>
      <c r="AA41" s="140">
        <f>+'raw1.5C'!AA42</f>
        <v>9.267502372750766E-2</v>
      </c>
      <c r="AB41" s="140">
        <f>+'raw1.5C'!AB42</f>
        <v>6.4961894688426114E-2</v>
      </c>
      <c r="AC41" s="140">
        <f>+'raw1.5C'!AC42</f>
        <v>4.5134430814992396E-2</v>
      </c>
      <c r="AD41" s="140">
        <f>+'raw1.5C'!AD42</f>
        <v>3.1162040456566543E-2</v>
      </c>
      <c r="AE41" s="140">
        <f>+'raw1.5C'!AE42</f>
        <v>2.1420483886447367E-2</v>
      </c>
      <c r="AF41" s="140">
        <f>+'raw1.5C'!AF42</f>
        <v>1.4679215102000329E-2</v>
      </c>
      <c r="AG41" s="140">
        <f>+'raw1.5C'!AG42</f>
        <v>1.0038261618344551E-2</v>
      </c>
      <c r="AH41" s="140">
        <f>+'raw1.5C'!AH42</f>
        <v>6.8546203473690203E-3</v>
      </c>
      <c r="AI41" s="140">
        <f>+'raw1.5C'!AI42</f>
        <v>4.6760174451730922E-3</v>
      </c>
      <c r="AJ41" s="140">
        <f>+'raw1.5C'!AJ42</f>
        <v>3.1876699062546587E-3</v>
      </c>
      <c r="AK41" s="140">
        <f>+'raw1.5C'!AK42</f>
        <v>2.1720449264228422E-3</v>
      </c>
      <c r="AL41" s="140">
        <f>+'raw1.5C'!AL42</f>
        <v>1.4795397670014721E-3</v>
      </c>
      <c r="AM41" s="140">
        <f>+'raw1.5C'!AM42</f>
        <v>0</v>
      </c>
      <c r="AN41" s="140"/>
      <c r="AO41" s="140"/>
      <c r="AP41" s="140"/>
      <c r="AQ41" s="140"/>
      <c r="AR41" s="140"/>
      <c r="AS41" s="140"/>
      <c r="AT41" s="140"/>
      <c r="AU41" s="140"/>
      <c r="AV41" s="140"/>
      <c r="AW41" s="140"/>
      <c r="AX41" s="117"/>
      <c r="AY41" s="140"/>
      <c r="AZ41" s="140"/>
      <c r="BA41" s="140"/>
      <c r="BB41" s="140"/>
      <c r="BC41" s="140"/>
      <c r="BD41" s="140"/>
      <c r="BE41" s="140"/>
      <c r="BF41" s="140"/>
      <c r="BG41" s="140"/>
    </row>
    <row r="42" spans="1:59" x14ac:dyDescent="0.25">
      <c r="A42" s="139"/>
      <c r="B42" s="100" t="str">
        <f>+WB2C!B42</f>
        <v>Ferry Passenger Only</v>
      </c>
      <c r="C42" s="100" t="str">
        <f>+WB2C!C42</f>
        <v>Ferry Passenger Only (GT) 0 - 299</v>
      </c>
      <c r="D42" s="140">
        <f>+'raw1.5C'!D43</f>
        <v>1</v>
      </c>
      <c r="E42" s="140">
        <f>+'raw1.5C'!E43</f>
        <v>1.0411899313501145</v>
      </c>
      <c r="F42" s="140">
        <f>+'raw1.5C'!F43</f>
        <v>1.0823798627002288</v>
      </c>
      <c r="G42" s="140">
        <f>+'raw1.5C'!G43</f>
        <v>1.0720823798627002</v>
      </c>
      <c r="H42" s="140">
        <f>+'raw1.5C'!H43</f>
        <v>1.0241704805492065</v>
      </c>
      <c r="I42" s="140">
        <f>+'raw1.5C'!I43</f>
        <v>1.0141322189308606</v>
      </c>
      <c r="J42" s="140">
        <f>+'raw1.5C'!J43</f>
        <v>1.0094912654472046</v>
      </c>
      <c r="K42" s="140">
        <f>+'raw1.5C'!K43</f>
        <v>1.0027499966627567</v>
      </c>
      <c r="L42" s="140">
        <f>+'raw1.5C'!L43</f>
        <v>0.99300844009263989</v>
      </c>
      <c r="M42" s="140">
        <f>+'raw1.5C'!M43</f>
        <v>0.97903604973421388</v>
      </c>
      <c r="N42" s="140">
        <f>+'raw1.5C'!N43</f>
        <v>0.9592085858607734</v>
      </c>
      <c r="O42" s="140">
        <f>+'raw1.5C'!O43</f>
        <v>0.93149545682168922</v>
      </c>
      <c r="P42" s="140">
        <f>+'raw1.5C'!P43</f>
        <v>0.89356944671326943</v>
      </c>
      <c r="Q42" s="140">
        <f>+'raw1.5C'!Q43</f>
        <v>0.84313909665853437</v>
      </c>
      <c r="R42" s="140">
        <f>+'raw1.5C'!R43</f>
        <v>0.77858743833248245</v>
      </c>
      <c r="S42" s="140">
        <f>+'raw1.5C'!S43</f>
        <v>0.69987147611765843</v>
      </c>
      <c r="T42" s="140">
        <f>+'raw1.5C'!T43</f>
        <v>0.60936688607216138</v>
      </c>
      <c r="U42" s="140">
        <f>+'raw1.5C'!U43</f>
        <v>0.51208524027460323</v>
      </c>
      <c r="V42" s="140">
        <f>+'raw1.5C'!V43</f>
        <v>0.41480359447701698</v>
      </c>
      <c r="W42" s="140">
        <f>+'raw1.5C'!W43</f>
        <v>0.32429900443152276</v>
      </c>
      <c r="X42" s="140">
        <f>+'raw1.5C'!X43</f>
        <v>0.24558304221670274</v>
      </c>
      <c r="Y42" s="140">
        <f>+'raw1.5C'!Y43</f>
        <v>0.18103138389067192</v>
      </c>
      <c r="Z42" s="140">
        <f>+'raw1.5C'!Z43</f>
        <v>0.13060103383593688</v>
      </c>
      <c r="AA42" s="140">
        <f>+'raw1.5C'!AA43</f>
        <v>9.267502372750766E-2</v>
      </c>
      <c r="AB42" s="140">
        <f>+'raw1.5C'!AB43</f>
        <v>6.4961894688426114E-2</v>
      </c>
      <c r="AC42" s="140">
        <f>+'raw1.5C'!AC43</f>
        <v>4.5134430814992396E-2</v>
      </c>
      <c r="AD42" s="140">
        <f>+'raw1.5C'!AD43</f>
        <v>3.1162040456566543E-2</v>
      </c>
      <c r="AE42" s="140">
        <f>+'raw1.5C'!AE43</f>
        <v>2.1420483886447367E-2</v>
      </c>
      <c r="AF42" s="140">
        <f>+'raw1.5C'!AF43</f>
        <v>1.4679215102000329E-2</v>
      </c>
      <c r="AG42" s="140">
        <f>+'raw1.5C'!AG43</f>
        <v>1.0038261618344551E-2</v>
      </c>
      <c r="AH42" s="140">
        <f>+'raw1.5C'!AH43</f>
        <v>6.8546203473690203E-3</v>
      </c>
      <c r="AI42" s="140">
        <f>+'raw1.5C'!AI43</f>
        <v>4.6760174451730922E-3</v>
      </c>
      <c r="AJ42" s="140">
        <f>+'raw1.5C'!AJ43</f>
        <v>3.1876699062546587E-3</v>
      </c>
      <c r="AK42" s="140">
        <f>+'raw1.5C'!AK43</f>
        <v>2.1720449264228422E-3</v>
      </c>
      <c r="AL42" s="140">
        <f>+'raw1.5C'!AL43</f>
        <v>1.4795397670014721E-3</v>
      </c>
      <c r="AM42" s="140">
        <f>+'raw1.5C'!AM43</f>
        <v>0</v>
      </c>
      <c r="AN42" s="140"/>
      <c r="AO42" s="140"/>
      <c r="AP42" s="140"/>
      <c r="AQ42" s="140"/>
      <c r="AR42" s="140"/>
      <c r="AS42" s="140"/>
      <c r="AT42" s="140"/>
      <c r="AU42" s="140"/>
      <c r="AV42" s="140"/>
      <c r="AW42" s="140"/>
      <c r="AX42" s="117"/>
      <c r="AY42" s="140"/>
      <c r="AZ42" s="140"/>
      <c r="BA42" s="140"/>
      <c r="BB42" s="140"/>
      <c r="BC42" s="140"/>
      <c r="BD42" s="140"/>
      <c r="BE42" s="140"/>
      <c r="BF42" s="140"/>
      <c r="BG42" s="140"/>
    </row>
    <row r="43" spans="1:59" x14ac:dyDescent="0.25">
      <c r="A43" s="139"/>
      <c r="B43" s="100" t="str">
        <f>+WB2C!B43</f>
        <v>Ferry Passenger Only</v>
      </c>
      <c r="C43" s="100" t="str">
        <f>+WB2C!C43</f>
        <v>Ferry Passenger Only (GT) 300 - 999</v>
      </c>
      <c r="D43" s="140">
        <f>+'raw1.5C'!D44</f>
        <v>1</v>
      </c>
      <c r="E43" s="140">
        <f>+'raw1.5C'!E44</f>
        <v>1.0411899313501145</v>
      </c>
      <c r="F43" s="140">
        <f>+'raw1.5C'!F44</f>
        <v>1.0823798627002288</v>
      </c>
      <c r="G43" s="140">
        <f>+'raw1.5C'!G44</f>
        <v>1.0720823798627002</v>
      </c>
      <c r="H43" s="140">
        <f>+'raw1.5C'!H44</f>
        <v>1.0241704805492065</v>
      </c>
      <c r="I43" s="140">
        <f>+'raw1.5C'!I44</f>
        <v>1.0141322189308606</v>
      </c>
      <c r="J43" s="140">
        <f>+'raw1.5C'!J44</f>
        <v>1.0094912654472046</v>
      </c>
      <c r="K43" s="140">
        <f>+'raw1.5C'!K44</f>
        <v>1.0027499966627567</v>
      </c>
      <c r="L43" s="140">
        <f>+'raw1.5C'!L44</f>
        <v>0.99300844009263989</v>
      </c>
      <c r="M43" s="140">
        <f>+'raw1.5C'!M44</f>
        <v>0.97903604973421388</v>
      </c>
      <c r="N43" s="140">
        <f>+'raw1.5C'!N44</f>
        <v>0.9592085858607734</v>
      </c>
      <c r="O43" s="140">
        <f>+'raw1.5C'!O44</f>
        <v>0.93149545682168922</v>
      </c>
      <c r="P43" s="140">
        <f>+'raw1.5C'!P44</f>
        <v>0.89356944671326943</v>
      </c>
      <c r="Q43" s="140">
        <f>+'raw1.5C'!Q44</f>
        <v>0.84313909665853437</v>
      </c>
      <c r="R43" s="140">
        <f>+'raw1.5C'!R44</f>
        <v>0.77858743833248245</v>
      </c>
      <c r="S43" s="140">
        <f>+'raw1.5C'!S44</f>
        <v>0.69987147611765843</v>
      </c>
      <c r="T43" s="140">
        <f>+'raw1.5C'!T44</f>
        <v>0.60936688607216138</v>
      </c>
      <c r="U43" s="140">
        <f>+'raw1.5C'!U44</f>
        <v>0.51208524027460323</v>
      </c>
      <c r="V43" s="140">
        <f>+'raw1.5C'!V44</f>
        <v>0.41480359447701698</v>
      </c>
      <c r="W43" s="140">
        <f>+'raw1.5C'!W44</f>
        <v>0.32429900443152276</v>
      </c>
      <c r="X43" s="140">
        <f>+'raw1.5C'!X44</f>
        <v>0.24558304221670274</v>
      </c>
      <c r="Y43" s="140">
        <f>+'raw1.5C'!Y44</f>
        <v>0.18103138389067192</v>
      </c>
      <c r="Z43" s="140">
        <f>+'raw1.5C'!Z44</f>
        <v>0.13060103383593688</v>
      </c>
      <c r="AA43" s="140">
        <f>+'raw1.5C'!AA44</f>
        <v>9.267502372750766E-2</v>
      </c>
      <c r="AB43" s="140">
        <f>+'raw1.5C'!AB44</f>
        <v>6.4961894688426114E-2</v>
      </c>
      <c r="AC43" s="140">
        <f>+'raw1.5C'!AC44</f>
        <v>4.5134430814992396E-2</v>
      </c>
      <c r="AD43" s="140">
        <f>+'raw1.5C'!AD44</f>
        <v>3.1162040456566543E-2</v>
      </c>
      <c r="AE43" s="140">
        <f>+'raw1.5C'!AE44</f>
        <v>2.1420483886447367E-2</v>
      </c>
      <c r="AF43" s="140">
        <f>+'raw1.5C'!AF44</f>
        <v>1.4679215102000329E-2</v>
      </c>
      <c r="AG43" s="140">
        <f>+'raw1.5C'!AG44</f>
        <v>1.0038261618344551E-2</v>
      </c>
      <c r="AH43" s="140">
        <f>+'raw1.5C'!AH44</f>
        <v>6.8546203473690203E-3</v>
      </c>
      <c r="AI43" s="140">
        <f>+'raw1.5C'!AI44</f>
        <v>4.6760174451730922E-3</v>
      </c>
      <c r="AJ43" s="140">
        <f>+'raw1.5C'!AJ44</f>
        <v>3.1876699062546587E-3</v>
      </c>
      <c r="AK43" s="140">
        <f>+'raw1.5C'!AK44</f>
        <v>2.1720449264228422E-3</v>
      </c>
      <c r="AL43" s="140">
        <f>+'raw1.5C'!AL44</f>
        <v>1.4795397670014721E-3</v>
      </c>
      <c r="AM43" s="140">
        <f>+'raw1.5C'!AM44</f>
        <v>0</v>
      </c>
      <c r="AN43" s="140"/>
      <c r="AO43" s="140"/>
      <c r="AP43" s="140"/>
      <c r="AQ43" s="140"/>
      <c r="AR43" s="140"/>
      <c r="AS43" s="140"/>
      <c r="AT43" s="140"/>
      <c r="AU43" s="140"/>
      <c r="AV43" s="140"/>
      <c r="AW43" s="140"/>
      <c r="AX43" s="117"/>
      <c r="AY43" s="140"/>
      <c r="AZ43" s="140"/>
      <c r="BA43" s="140"/>
      <c r="BB43" s="140"/>
      <c r="BC43" s="140"/>
      <c r="BD43" s="140"/>
      <c r="BE43" s="140"/>
      <c r="BF43" s="140"/>
      <c r="BG43" s="140"/>
    </row>
    <row r="44" spans="1:59" x14ac:dyDescent="0.25">
      <c r="A44" s="139"/>
      <c r="B44" s="100" t="str">
        <f>+WB2C!B44</f>
        <v>Ferry Passenger Only</v>
      </c>
      <c r="C44" s="100" t="str">
        <f>+WB2C!C44</f>
        <v>Ferry Passenger Only (GT) 1,000 - 1,999</v>
      </c>
      <c r="D44" s="140">
        <f>+'raw1.5C'!D45</f>
        <v>1</v>
      </c>
      <c r="E44" s="140">
        <f>+'raw1.5C'!E45</f>
        <v>1.0411899313501145</v>
      </c>
      <c r="F44" s="140">
        <f>+'raw1.5C'!F45</f>
        <v>1.0823798627002288</v>
      </c>
      <c r="G44" s="140">
        <f>+'raw1.5C'!G45</f>
        <v>1.0720823798627002</v>
      </c>
      <c r="H44" s="140">
        <f>+'raw1.5C'!H45</f>
        <v>1.0241704805492065</v>
      </c>
      <c r="I44" s="140">
        <f>+'raw1.5C'!I45</f>
        <v>1.0141322189308606</v>
      </c>
      <c r="J44" s="140">
        <f>+'raw1.5C'!J45</f>
        <v>1.0094912654472046</v>
      </c>
      <c r="K44" s="140">
        <f>+'raw1.5C'!K45</f>
        <v>1.0027499966627567</v>
      </c>
      <c r="L44" s="140">
        <f>+'raw1.5C'!L45</f>
        <v>0.99300844009263989</v>
      </c>
      <c r="M44" s="140">
        <f>+'raw1.5C'!M45</f>
        <v>0.97903604973421388</v>
      </c>
      <c r="N44" s="140">
        <f>+'raw1.5C'!N45</f>
        <v>0.9592085858607734</v>
      </c>
      <c r="O44" s="140">
        <f>+'raw1.5C'!O45</f>
        <v>0.93149545682168922</v>
      </c>
      <c r="P44" s="140">
        <f>+'raw1.5C'!P45</f>
        <v>0.89356944671326943</v>
      </c>
      <c r="Q44" s="140">
        <f>+'raw1.5C'!Q45</f>
        <v>0.84313909665853437</v>
      </c>
      <c r="R44" s="140">
        <f>+'raw1.5C'!R45</f>
        <v>0.77858743833248245</v>
      </c>
      <c r="S44" s="140">
        <f>+'raw1.5C'!S45</f>
        <v>0.69987147611765843</v>
      </c>
      <c r="T44" s="140">
        <f>+'raw1.5C'!T45</f>
        <v>0.60936688607216138</v>
      </c>
      <c r="U44" s="140">
        <f>+'raw1.5C'!U45</f>
        <v>0.51208524027460323</v>
      </c>
      <c r="V44" s="140">
        <f>+'raw1.5C'!V45</f>
        <v>0.41480359447701698</v>
      </c>
      <c r="W44" s="140">
        <f>+'raw1.5C'!W45</f>
        <v>0.32429900443152276</v>
      </c>
      <c r="X44" s="140">
        <f>+'raw1.5C'!X45</f>
        <v>0.24558304221670274</v>
      </c>
      <c r="Y44" s="140">
        <f>+'raw1.5C'!Y45</f>
        <v>0.18103138389067192</v>
      </c>
      <c r="Z44" s="140">
        <f>+'raw1.5C'!Z45</f>
        <v>0.13060103383593688</v>
      </c>
      <c r="AA44" s="140">
        <f>+'raw1.5C'!AA45</f>
        <v>9.267502372750766E-2</v>
      </c>
      <c r="AB44" s="140">
        <f>+'raw1.5C'!AB45</f>
        <v>6.4961894688426114E-2</v>
      </c>
      <c r="AC44" s="140">
        <f>+'raw1.5C'!AC45</f>
        <v>4.5134430814992396E-2</v>
      </c>
      <c r="AD44" s="140">
        <f>+'raw1.5C'!AD45</f>
        <v>3.1162040456566543E-2</v>
      </c>
      <c r="AE44" s="140">
        <f>+'raw1.5C'!AE45</f>
        <v>2.1420483886447367E-2</v>
      </c>
      <c r="AF44" s="140">
        <f>+'raw1.5C'!AF45</f>
        <v>1.4679215102000329E-2</v>
      </c>
      <c r="AG44" s="140">
        <f>+'raw1.5C'!AG45</f>
        <v>1.0038261618344551E-2</v>
      </c>
      <c r="AH44" s="140">
        <f>+'raw1.5C'!AH45</f>
        <v>6.8546203473690203E-3</v>
      </c>
      <c r="AI44" s="140">
        <f>+'raw1.5C'!AI45</f>
        <v>4.6760174451730922E-3</v>
      </c>
      <c r="AJ44" s="140">
        <f>+'raw1.5C'!AJ45</f>
        <v>3.1876699062546587E-3</v>
      </c>
      <c r="AK44" s="140">
        <f>+'raw1.5C'!AK45</f>
        <v>2.1720449264228422E-3</v>
      </c>
      <c r="AL44" s="140">
        <f>+'raw1.5C'!AL45</f>
        <v>1.4795397670014721E-3</v>
      </c>
      <c r="AM44" s="140">
        <f>+'raw1.5C'!AM45</f>
        <v>0</v>
      </c>
      <c r="AN44" s="140"/>
      <c r="AO44" s="140"/>
      <c r="AP44" s="140"/>
      <c r="AQ44" s="140"/>
      <c r="AR44" s="140"/>
      <c r="AS44" s="140"/>
      <c r="AT44" s="140"/>
      <c r="AU44" s="140"/>
      <c r="AV44" s="140"/>
      <c r="AW44" s="140"/>
      <c r="AX44" s="117"/>
      <c r="AY44" s="140"/>
      <c r="AZ44" s="140"/>
      <c r="BA44" s="140"/>
      <c r="BB44" s="140"/>
      <c r="BC44" s="140"/>
      <c r="BD44" s="140"/>
      <c r="BE44" s="140"/>
      <c r="BF44" s="140"/>
      <c r="BG44" s="140"/>
    </row>
    <row r="45" spans="1:59" x14ac:dyDescent="0.25">
      <c r="A45" s="139"/>
      <c r="B45" s="100" t="str">
        <f>+WB2C!B45</f>
        <v>Ferry Passenger Only</v>
      </c>
      <c r="C45" s="100" t="str">
        <f>+WB2C!C45</f>
        <v>Ferry Passenger Only (GT) &gt;2,000</v>
      </c>
      <c r="D45" s="140">
        <f>+'raw1.5C'!D46</f>
        <v>1</v>
      </c>
      <c r="E45" s="140">
        <f>+'raw1.5C'!E46</f>
        <v>1.0411899313501145</v>
      </c>
      <c r="F45" s="140">
        <f>+'raw1.5C'!F46</f>
        <v>1.0823798627002288</v>
      </c>
      <c r="G45" s="140">
        <f>+'raw1.5C'!G46</f>
        <v>1.0720823798627002</v>
      </c>
      <c r="H45" s="140">
        <f>+'raw1.5C'!H46</f>
        <v>1.0241704805492065</v>
      </c>
      <c r="I45" s="140">
        <f>+'raw1.5C'!I46</f>
        <v>1.0141322189308606</v>
      </c>
      <c r="J45" s="140">
        <f>+'raw1.5C'!J46</f>
        <v>1.0094912654472046</v>
      </c>
      <c r="K45" s="140">
        <f>+'raw1.5C'!K46</f>
        <v>1.0027499966627567</v>
      </c>
      <c r="L45" s="140">
        <f>+'raw1.5C'!L46</f>
        <v>0.99300844009263989</v>
      </c>
      <c r="M45" s="140">
        <f>+'raw1.5C'!M46</f>
        <v>0.97903604973421388</v>
      </c>
      <c r="N45" s="140">
        <f>+'raw1.5C'!N46</f>
        <v>0.9592085858607734</v>
      </c>
      <c r="O45" s="140">
        <f>+'raw1.5C'!O46</f>
        <v>0.93149545682168922</v>
      </c>
      <c r="P45" s="140">
        <f>+'raw1.5C'!P46</f>
        <v>0.89356944671326943</v>
      </c>
      <c r="Q45" s="140">
        <f>+'raw1.5C'!Q46</f>
        <v>0.84313909665853437</v>
      </c>
      <c r="R45" s="140">
        <f>+'raw1.5C'!R46</f>
        <v>0.77858743833248245</v>
      </c>
      <c r="S45" s="140">
        <f>+'raw1.5C'!S46</f>
        <v>0.69987147611765843</v>
      </c>
      <c r="T45" s="140">
        <f>+'raw1.5C'!T46</f>
        <v>0.60936688607216138</v>
      </c>
      <c r="U45" s="140">
        <f>+'raw1.5C'!U46</f>
        <v>0.51208524027460323</v>
      </c>
      <c r="V45" s="140">
        <f>+'raw1.5C'!V46</f>
        <v>0.41480359447701698</v>
      </c>
      <c r="W45" s="140">
        <f>+'raw1.5C'!W46</f>
        <v>0.32429900443152276</v>
      </c>
      <c r="X45" s="140">
        <f>+'raw1.5C'!X46</f>
        <v>0.24558304221670274</v>
      </c>
      <c r="Y45" s="140">
        <f>+'raw1.5C'!Y46</f>
        <v>0.18103138389067192</v>
      </c>
      <c r="Z45" s="140">
        <f>+'raw1.5C'!Z46</f>
        <v>0.13060103383593688</v>
      </c>
      <c r="AA45" s="140">
        <f>+'raw1.5C'!AA46</f>
        <v>9.267502372750766E-2</v>
      </c>
      <c r="AB45" s="140">
        <f>+'raw1.5C'!AB46</f>
        <v>6.4961894688426114E-2</v>
      </c>
      <c r="AC45" s="140">
        <f>+'raw1.5C'!AC46</f>
        <v>4.5134430814992396E-2</v>
      </c>
      <c r="AD45" s="140">
        <f>+'raw1.5C'!AD46</f>
        <v>3.1162040456566543E-2</v>
      </c>
      <c r="AE45" s="140">
        <f>+'raw1.5C'!AE46</f>
        <v>2.1420483886447367E-2</v>
      </c>
      <c r="AF45" s="140">
        <f>+'raw1.5C'!AF46</f>
        <v>1.4679215102000329E-2</v>
      </c>
      <c r="AG45" s="140">
        <f>+'raw1.5C'!AG46</f>
        <v>1.0038261618344551E-2</v>
      </c>
      <c r="AH45" s="140">
        <f>+'raw1.5C'!AH46</f>
        <v>6.8546203473690203E-3</v>
      </c>
      <c r="AI45" s="140">
        <f>+'raw1.5C'!AI46</f>
        <v>4.6760174451730922E-3</v>
      </c>
      <c r="AJ45" s="140">
        <f>+'raw1.5C'!AJ46</f>
        <v>3.1876699062546587E-3</v>
      </c>
      <c r="AK45" s="140">
        <f>+'raw1.5C'!AK46</f>
        <v>2.1720449264228422E-3</v>
      </c>
      <c r="AL45" s="140">
        <f>+'raw1.5C'!AL46</f>
        <v>1.4795397670014721E-3</v>
      </c>
      <c r="AM45" s="140">
        <f>+'raw1.5C'!AM46</f>
        <v>0</v>
      </c>
      <c r="AN45" s="140"/>
      <c r="AO45" s="140"/>
      <c r="AP45" s="140"/>
      <c r="AQ45" s="140"/>
      <c r="AR45" s="140"/>
      <c r="AS45" s="140"/>
      <c r="AT45" s="140"/>
      <c r="AU45" s="140"/>
      <c r="AV45" s="140"/>
      <c r="AW45" s="140"/>
      <c r="AX45" s="117"/>
      <c r="AY45" s="140"/>
      <c r="AZ45" s="140"/>
      <c r="BA45" s="140"/>
      <c r="BB45" s="140"/>
      <c r="BC45" s="140"/>
      <c r="BD45" s="140"/>
      <c r="BE45" s="140"/>
      <c r="BF45" s="140"/>
      <c r="BG45" s="140"/>
    </row>
    <row r="46" spans="1:59" x14ac:dyDescent="0.25">
      <c r="A46" s="139"/>
      <c r="B46" s="100" t="str">
        <f>+WB2C!B46</f>
        <v>Cruise</v>
      </c>
      <c r="C46" s="100" t="str">
        <f>+WB2C!C46</f>
        <v>Cruise (GT) 0 - 1 999</v>
      </c>
      <c r="D46" s="140">
        <f>+'raw1.5C'!D47</f>
        <v>1</v>
      </c>
      <c r="E46" s="140">
        <f>+'raw1.5C'!E47</f>
        <v>1.0411899313501145</v>
      </c>
      <c r="F46" s="140">
        <f>+'raw1.5C'!F47</f>
        <v>1.0823798627002288</v>
      </c>
      <c r="G46" s="140">
        <f>+'raw1.5C'!G47</f>
        <v>1.0720823798627002</v>
      </c>
      <c r="H46" s="140">
        <f>+'raw1.5C'!H47</f>
        <v>1.0241704805492065</v>
      </c>
      <c r="I46" s="140">
        <f>+'raw1.5C'!I47</f>
        <v>1.0141322189308606</v>
      </c>
      <c r="J46" s="140">
        <f>+'raw1.5C'!J47</f>
        <v>1.0094912654472046</v>
      </c>
      <c r="K46" s="140">
        <f>+'raw1.5C'!K47</f>
        <v>1.0027499966627567</v>
      </c>
      <c r="L46" s="140">
        <f>+'raw1.5C'!L47</f>
        <v>0.99300844009263989</v>
      </c>
      <c r="M46" s="140">
        <f>+'raw1.5C'!M47</f>
        <v>0.97903604973421388</v>
      </c>
      <c r="N46" s="140">
        <f>+'raw1.5C'!N47</f>
        <v>0.9592085858607734</v>
      </c>
      <c r="O46" s="140">
        <f>+'raw1.5C'!O47</f>
        <v>0.93149545682168922</v>
      </c>
      <c r="P46" s="140">
        <f>+'raw1.5C'!P47</f>
        <v>0.89356944671326943</v>
      </c>
      <c r="Q46" s="140">
        <f>+'raw1.5C'!Q47</f>
        <v>0.84313909665853437</v>
      </c>
      <c r="R46" s="140">
        <f>+'raw1.5C'!R47</f>
        <v>0.77858743833248245</v>
      </c>
      <c r="S46" s="140">
        <f>+'raw1.5C'!S47</f>
        <v>0.69987147611765843</v>
      </c>
      <c r="T46" s="140">
        <f>+'raw1.5C'!T47</f>
        <v>0.60936688607216138</v>
      </c>
      <c r="U46" s="140">
        <f>+'raw1.5C'!U47</f>
        <v>0.51208524027460323</v>
      </c>
      <c r="V46" s="140">
        <f>+'raw1.5C'!V47</f>
        <v>0.41480359447701698</v>
      </c>
      <c r="W46" s="140">
        <f>+'raw1.5C'!W47</f>
        <v>0.32429900443152276</v>
      </c>
      <c r="X46" s="140">
        <f>+'raw1.5C'!X47</f>
        <v>0.24558304221670274</v>
      </c>
      <c r="Y46" s="140">
        <f>+'raw1.5C'!Y47</f>
        <v>0.18103138389067192</v>
      </c>
      <c r="Z46" s="140">
        <f>+'raw1.5C'!Z47</f>
        <v>0.13060103383593688</v>
      </c>
      <c r="AA46" s="140">
        <f>+'raw1.5C'!AA47</f>
        <v>9.267502372750766E-2</v>
      </c>
      <c r="AB46" s="140">
        <f>+'raw1.5C'!AB47</f>
        <v>6.4961894688426114E-2</v>
      </c>
      <c r="AC46" s="140">
        <f>+'raw1.5C'!AC47</f>
        <v>4.5134430814992396E-2</v>
      </c>
      <c r="AD46" s="140">
        <f>+'raw1.5C'!AD47</f>
        <v>3.1162040456566543E-2</v>
      </c>
      <c r="AE46" s="140">
        <f>+'raw1.5C'!AE47</f>
        <v>2.1420483886447367E-2</v>
      </c>
      <c r="AF46" s="140">
        <f>+'raw1.5C'!AF47</f>
        <v>1.4679215102000329E-2</v>
      </c>
      <c r="AG46" s="140">
        <f>+'raw1.5C'!AG47</f>
        <v>1.0038261618344551E-2</v>
      </c>
      <c r="AH46" s="140">
        <f>+'raw1.5C'!AH47</f>
        <v>6.8546203473690203E-3</v>
      </c>
      <c r="AI46" s="140">
        <f>+'raw1.5C'!AI47</f>
        <v>4.6760174451730922E-3</v>
      </c>
      <c r="AJ46" s="140">
        <f>+'raw1.5C'!AJ47</f>
        <v>3.1876699062546587E-3</v>
      </c>
      <c r="AK46" s="140">
        <f>+'raw1.5C'!AK47</f>
        <v>2.1720449264228422E-3</v>
      </c>
      <c r="AL46" s="140">
        <f>+'raw1.5C'!AL47</f>
        <v>1.4795397670014721E-3</v>
      </c>
      <c r="AM46" s="140">
        <f>+'raw1.5C'!AM47</f>
        <v>0</v>
      </c>
      <c r="AN46" s="140"/>
      <c r="AO46" s="140"/>
      <c r="AP46" s="140"/>
      <c r="AQ46" s="140"/>
      <c r="AR46" s="140"/>
      <c r="AS46" s="140"/>
      <c r="AT46" s="140"/>
      <c r="AU46" s="140"/>
      <c r="AV46" s="140"/>
      <c r="AW46" s="140"/>
      <c r="AX46" s="117"/>
      <c r="AY46" s="140"/>
      <c r="AZ46" s="140"/>
      <c r="BA46" s="140"/>
      <c r="BB46" s="140"/>
      <c r="BC46" s="140"/>
      <c r="BD46" s="140"/>
      <c r="BE46" s="140"/>
      <c r="BF46" s="140"/>
      <c r="BG46" s="140"/>
    </row>
    <row r="47" spans="1:59" x14ac:dyDescent="0.25">
      <c r="A47" s="139"/>
      <c r="B47" s="100" t="str">
        <f>+WB2C!B47</f>
        <v>Cruise</v>
      </c>
      <c r="C47" s="100" t="str">
        <f>+WB2C!C47</f>
        <v>Cruise (GT) 2,000 - 9,999</v>
      </c>
      <c r="D47" s="140">
        <f>+'raw1.5C'!D48</f>
        <v>1</v>
      </c>
      <c r="E47" s="140">
        <f>+'raw1.5C'!E48</f>
        <v>1.0411899313501145</v>
      </c>
      <c r="F47" s="140">
        <f>+'raw1.5C'!F48</f>
        <v>1.0823798627002288</v>
      </c>
      <c r="G47" s="140">
        <f>+'raw1.5C'!G48</f>
        <v>1.0720823798627002</v>
      </c>
      <c r="H47" s="140">
        <f>+'raw1.5C'!H48</f>
        <v>1.0241704805492065</v>
      </c>
      <c r="I47" s="140">
        <f>+'raw1.5C'!I48</f>
        <v>1.0141322189308606</v>
      </c>
      <c r="J47" s="140">
        <f>+'raw1.5C'!J48</f>
        <v>1.0094912654472046</v>
      </c>
      <c r="K47" s="140">
        <f>+'raw1.5C'!K48</f>
        <v>1.0027499966627567</v>
      </c>
      <c r="L47" s="140">
        <f>+'raw1.5C'!L48</f>
        <v>0.99300844009263989</v>
      </c>
      <c r="M47" s="140">
        <f>+'raw1.5C'!M48</f>
        <v>0.97903604973421388</v>
      </c>
      <c r="N47" s="140">
        <f>+'raw1.5C'!N48</f>
        <v>0.9592085858607734</v>
      </c>
      <c r="O47" s="140">
        <f>+'raw1.5C'!O48</f>
        <v>0.93149545682168922</v>
      </c>
      <c r="P47" s="140">
        <f>+'raw1.5C'!P48</f>
        <v>0.89356944671326943</v>
      </c>
      <c r="Q47" s="140">
        <f>+'raw1.5C'!Q48</f>
        <v>0.84313909665853437</v>
      </c>
      <c r="R47" s="140">
        <f>+'raw1.5C'!R48</f>
        <v>0.77858743833248245</v>
      </c>
      <c r="S47" s="140">
        <f>+'raw1.5C'!S48</f>
        <v>0.69987147611765843</v>
      </c>
      <c r="T47" s="140">
        <f>+'raw1.5C'!T48</f>
        <v>0.60936688607216138</v>
      </c>
      <c r="U47" s="140">
        <f>+'raw1.5C'!U48</f>
        <v>0.51208524027460323</v>
      </c>
      <c r="V47" s="140">
        <f>+'raw1.5C'!V48</f>
        <v>0.41480359447701698</v>
      </c>
      <c r="W47" s="140">
        <f>+'raw1.5C'!W48</f>
        <v>0.32429900443152276</v>
      </c>
      <c r="X47" s="140">
        <f>+'raw1.5C'!X48</f>
        <v>0.24558304221670274</v>
      </c>
      <c r="Y47" s="140">
        <f>+'raw1.5C'!Y48</f>
        <v>0.18103138389067192</v>
      </c>
      <c r="Z47" s="140">
        <f>+'raw1.5C'!Z48</f>
        <v>0.13060103383593688</v>
      </c>
      <c r="AA47" s="140">
        <f>+'raw1.5C'!AA48</f>
        <v>9.267502372750766E-2</v>
      </c>
      <c r="AB47" s="140">
        <f>+'raw1.5C'!AB48</f>
        <v>6.4961894688426114E-2</v>
      </c>
      <c r="AC47" s="140">
        <f>+'raw1.5C'!AC48</f>
        <v>4.5134430814992396E-2</v>
      </c>
      <c r="AD47" s="140">
        <f>+'raw1.5C'!AD48</f>
        <v>3.1162040456566543E-2</v>
      </c>
      <c r="AE47" s="140">
        <f>+'raw1.5C'!AE48</f>
        <v>2.1420483886447367E-2</v>
      </c>
      <c r="AF47" s="140">
        <f>+'raw1.5C'!AF48</f>
        <v>1.4679215102000329E-2</v>
      </c>
      <c r="AG47" s="140">
        <f>+'raw1.5C'!AG48</f>
        <v>1.0038261618344551E-2</v>
      </c>
      <c r="AH47" s="140">
        <f>+'raw1.5C'!AH48</f>
        <v>6.8546203473690203E-3</v>
      </c>
      <c r="AI47" s="140">
        <f>+'raw1.5C'!AI48</f>
        <v>4.6760174451730922E-3</v>
      </c>
      <c r="AJ47" s="140">
        <f>+'raw1.5C'!AJ48</f>
        <v>3.1876699062546587E-3</v>
      </c>
      <c r="AK47" s="140">
        <f>+'raw1.5C'!AK48</f>
        <v>2.1720449264228422E-3</v>
      </c>
      <c r="AL47" s="140">
        <f>+'raw1.5C'!AL48</f>
        <v>1.4795397670014721E-3</v>
      </c>
      <c r="AM47" s="140">
        <f>+'raw1.5C'!AM48</f>
        <v>0</v>
      </c>
      <c r="AN47" s="140"/>
      <c r="AO47" s="140"/>
      <c r="AP47" s="140"/>
      <c r="AQ47" s="140"/>
      <c r="AR47" s="140"/>
      <c r="AS47" s="140"/>
      <c r="AT47" s="140"/>
      <c r="AU47" s="140"/>
      <c r="AV47" s="140"/>
      <c r="AW47" s="140"/>
      <c r="AX47" s="117"/>
      <c r="AY47" s="140"/>
      <c r="AZ47" s="140"/>
      <c r="BA47" s="140"/>
      <c r="BB47" s="140"/>
      <c r="BC47" s="140"/>
      <c r="BD47" s="140"/>
      <c r="BE47" s="140"/>
      <c r="BF47" s="140"/>
      <c r="BG47" s="140"/>
    </row>
    <row r="48" spans="1:59" x14ac:dyDescent="0.25">
      <c r="A48" s="139"/>
      <c r="B48" s="100" t="str">
        <f>+WB2C!B48</f>
        <v>Cruise</v>
      </c>
      <c r="C48" s="100" t="str">
        <f>+WB2C!C48</f>
        <v>Cruise (GT) 10,000 - 59,999</v>
      </c>
      <c r="D48" s="140">
        <f>+'raw1.5C'!D49</f>
        <v>1</v>
      </c>
      <c r="E48" s="140">
        <f>+'raw1.5C'!E49</f>
        <v>1.0411899313501145</v>
      </c>
      <c r="F48" s="140">
        <f>+'raw1.5C'!F49</f>
        <v>1.0823798627002288</v>
      </c>
      <c r="G48" s="140">
        <f>+'raw1.5C'!G49</f>
        <v>1.0720823798627002</v>
      </c>
      <c r="H48" s="140">
        <f>+'raw1.5C'!H49</f>
        <v>1.0241704805492065</v>
      </c>
      <c r="I48" s="140">
        <f>+'raw1.5C'!I49</f>
        <v>1.0141322189308606</v>
      </c>
      <c r="J48" s="140">
        <f>+'raw1.5C'!J49</f>
        <v>1.0094912654472046</v>
      </c>
      <c r="K48" s="140">
        <f>+'raw1.5C'!K49</f>
        <v>1.0027499966627567</v>
      </c>
      <c r="L48" s="140">
        <f>+'raw1.5C'!L49</f>
        <v>0.99300844009263989</v>
      </c>
      <c r="M48" s="140">
        <f>+'raw1.5C'!M49</f>
        <v>0.97903604973421388</v>
      </c>
      <c r="N48" s="140">
        <f>+'raw1.5C'!N49</f>
        <v>0.9592085858607734</v>
      </c>
      <c r="O48" s="140">
        <f>+'raw1.5C'!O49</f>
        <v>0.93149545682168922</v>
      </c>
      <c r="P48" s="140">
        <f>+'raw1.5C'!P49</f>
        <v>0.89356944671326943</v>
      </c>
      <c r="Q48" s="140">
        <f>+'raw1.5C'!Q49</f>
        <v>0.84313909665853437</v>
      </c>
      <c r="R48" s="140">
        <f>+'raw1.5C'!R49</f>
        <v>0.77858743833248245</v>
      </c>
      <c r="S48" s="140">
        <f>+'raw1.5C'!S49</f>
        <v>0.69987147611765843</v>
      </c>
      <c r="T48" s="140">
        <f>+'raw1.5C'!T49</f>
        <v>0.60936688607216138</v>
      </c>
      <c r="U48" s="140">
        <f>+'raw1.5C'!U49</f>
        <v>0.51208524027460323</v>
      </c>
      <c r="V48" s="140">
        <f>+'raw1.5C'!V49</f>
        <v>0.41480359447701698</v>
      </c>
      <c r="W48" s="140">
        <f>+'raw1.5C'!W49</f>
        <v>0.32429900443152276</v>
      </c>
      <c r="X48" s="140">
        <f>+'raw1.5C'!X49</f>
        <v>0.24558304221670274</v>
      </c>
      <c r="Y48" s="140">
        <f>+'raw1.5C'!Y49</f>
        <v>0.18103138389067192</v>
      </c>
      <c r="Z48" s="140">
        <f>+'raw1.5C'!Z49</f>
        <v>0.13060103383593688</v>
      </c>
      <c r="AA48" s="140">
        <f>+'raw1.5C'!AA49</f>
        <v>9.267502372750766E-2</v>
      </c>
      <c r="AB48" s="140">
        <f>+'raw1.5C'!AB49</f>
        <v>6.4961894688426114E-2</v>
      </c>
      <c r="AC48" s="140">
        <f>+'raw1.5C'!AC49</f>
        <v>4.5134430814992396E-2</v>
      </c>
      <c r="AD48" s="140">
        <f>+'raw1.5C'!AD49</f>
        <v>3.1162040456566543E-2</v>
      </c>
      <c r="AE48" s="140">
        <f>+'raw1.5C'!AE49</f>
        <v>2.1420483886447367E-2</v>
      </c>
      <c r="AF48" s="140">
        <f>+'raw1.5C'!AF49</f>
        <v>1.4679215102000329E-2</v>
      </c>
      <c r="AG48" s="140">
        <f>+'raw1.5C'!AG49</f>
        <v>1.0038261618344551E-2</v>
      </c>
      <c r="AH48" s="140">
        <f>+'raw1.5C'!AH49</f>
        <v>6.8546203473690203E-3</v>
      </c>
      <c r="AI48" s="140">
        <f>+'raw1.5C'!AI49</f>
        <v>4.6760174451730922E-3</v>
      </c>
      <c r="AJ48" s="140">
        <f>+'raw1.5C'!AJ49</f>
        <v>3.1876699062546587E-3</v>
      </c>
      <c r="AK48" s="140">
        <f>+'raw1.5C'!AK49</f>
        <v>2.1720449264228422E-3</v>
      </c>
      <c r="AL48" s="140">
        <f>+'raw1.5C'!AL49</f>
        <v>1.4795397670014721E-3</v>
      </c>
      <c r="AM48" s="140">
        <f>+'raw1.5C'!AM49</f>
        <v>0</v>
      </c>
      <c r="AN48" s="140"/>
      <c r="AO48" s="140"/>
      <c r="AP48" s="140"/>
      <c r="AQ48" s="140"/>
      <c r="AR48" s="140"/>
      <c r="AS48" s="140"/>
      <c r="AT48" s="140"/>
      <c r="AU48" s="140"/>
      <c r="AV48" s="140"/>
      <c r="AW48" s="140"/>
      <c r="AX48" s="117"/>
      <c r="AY48" s="140"/>
      <c r="AZ48" s="140"/>
      <c r="BA48" s="140"/>
      <c r="BB48" s="140"/>
      <c r="BC48" s="140"/>
      <c r="BD48" s="140"/>
      <c r="BE48" s="140"/>
      <c r="BF48" s="140"/>
      <c r="BG48" s="140"/>
    </row>
    <row r="49" spans="1:59" x14ac:dyDescent="0.25">
      <c r="A49" s="139"/>
      <c r="B49" s="100" t="str">
        <f>+WB2C!B49</f>
        <v>Cruise</v>
      </c>
      <c r="C49" s="100" t="str">
        <f>+WB2C!C49</f>
        <v>Cruise (GT) 60,000 - 99,999</v>
      </c>
      <c r="D49" s="140">
        <f>+'raw1.5C'!D50</f>
        <v>1</v>
      </c>
      <c r="E49" s="140">
        <f>+'raw1.5C'!E50</f>
        <v>1.0411899313501145</v>
      </c>
      <c r="F49" s="140">
        <f>+'raw1.5C'!F50</f>
        <v>1.0823798627002288</v>
      </c>
      <c r="G49" s="140">
        <f>+'raw1.5C'!G50</f>
        <v>1.0720823798627002</v>
      </c>
      <c r="H49" s="140">
        <f>+'raw1.5C'!H50</f>
        <v>1.0241704805492065</v>
      </c>
      <c r="I49" s="140">
        <f>+'raw1.5C'!I50</f>
        <v>1.0141322189308606</v>
      </c>
      <c r="J49" s="140">
        <f>+'raw1.5C'!J50</f>
        <v>1.0094912654472046</v>
      </c>
      <c r="K49" s="140">
        <f>+'raw1.5C'!K50</f>
        <v>1.0027499966627567</v>
      </c>
      <c r="L49" s="140">
        <f>+'raw1.5C'!L50</f>
        <v>0.99300844009263989</v>
      </c>
      <c r="M49" s="140">
        <f>+'raw1.5C'!M50</f>
        <v>0.97903604973421388</v>
      </c>
      <c r="N49" s="140">
        <f>+'raw1.5C'!N50</f>
        <v>0.9592085858607734</v>
      </c>
      <c r="O49" s="140">
        <f>+'raw1.5C'!O50</f>
        <v>0.93149545682168922</v>
      </c>
      <c r="P49" s="140">
        <f>+'raw1.5C'!P50</f>
        <v>0.89356944671326943</v>
      </c>
      <c r="Q49" s="140">
        <f>+'raw1.5C'!Q50</f>
        <v>0.84313909665853437</v>
      </c>
      <c r="R49" s="140">
        <f>+'raw1.5C'!R50</f>
        <v>0.77858743833248245</v>
      </c>
      <c r="S49" s="140">
        <f>+'raw1.5C'!S50</f>
        <v>0.69987147611765843</v>
      </c>
      <c r="T49" s="140">
        <f>+'raw1.5C'!T50</f>
        <v>0.60936688607216138</v>
      </c>
      <c r="U49" s="140">
        <f>+'raw1.5C'!U50</f>
        <v>0.51208524027460323</v>
      </c>
      <c r="V49" s="140">
        <f>+'raw1.5C'!V50</f>
        <v>0.41480359447701698</v>
      </c>
      <c r="W49" s="140">
        <f>+'raw1.5C'!W50</f>
        <v>0.32429900443152276</v>
      </c>
      <c r="X49" s="140">
        <f>+'raw1.5C'!X50</f>
        <v>0.24558304221670274</v>
      </c>
      <c r="Y49" s="140">
        <f>+'raw1.5C'!Y50</f>
        <v>0.18103138389067192</v>
      </c>
      <c r="Z49" s="140">
        <f>+'raw1.5C'!Z50</f>
        <v>0.13060103383593688</v>
      </c>
      <c r="AA49" s="140">
        <f>+'raw1.5C'!AA50</f>
        <v>9.267502372750766E-2</v>
      </c>
      <c r="AB49" s="140">
        <f>+'raw1.5C'!AB50</f>
        <v>6.4961894688426114E-2</v>
      </c>
      <c r="AC49" s="140">
        <f>+'raw1.5C'!AC50</f>
        <v>4.5134430814992396E-2</v>
      </c>
      <c r="AD49" s="140">
        <f>+'raw1.5C'!AD50</f>
        <v>3.1162040456566543E-2</v>
      </c>
      <c r="AE49" s="140">
        <f>+'raw1.5C'!AE50</f>
        <v>2.1420483886447367E-2</v>
      </c>
      <c r="AF49" s="140">
        <f>+'raw1.5C'!AF50</f>
        <v>1.4679215102000329E-2</v>
      </c>
      <c r="AG49" s="140">
        <f>+'raw1.5C'!AG50</f>
        <v>1.0038261618344551E-2</v>
      </c>
      <c r="AH49" s="140">
        <f>+'raw1.5C'!AH50</f>
        <v>6.8546203473690203E-3</v>
      </c>
      <c r="AI49" s="140">
        <f>+'raw1.5C'!AI50</f>
        <v>4.6760174451730922E-3</v>
      </c>
      <c r="AJ49" s="140">
        <f>+'raw1.5C'!AJ50</f>
        <v>3.1876699062546587E-3</v>
      </c>
      <c r="AK49" s="140">
        <f>+'raw1.5C'!AK50</f>
        <v>2.1720449264228422E-3</v>
      </c>
      <c r="AL49" s="140">
        <f>+'raw1.5C'!AL50</f>
        <v>1.4795397670014721E-3</v>
      </c>
      <c r="AM49" s="140">
        <f>+'raw1.5C'!AM50</f>
        <v>0</v>
      </c>
      <c r="AN49" s="140"/>
      <c r="AO49" s="140"/>
      <c r="AP49" s="140"/>
      <c r="AQ49" s="140"/>
      <c r="AR49" s="140"/>
      <c r="AS49" s="140"/>
      <c r="AT49" s="140"/>
      <c r="AU49" s="140"/>
      <c r="AV49" s="140"/>
      <c r="AW49" s="140"/>
      <c r="AX49" s="117"/>
      <c r="AY49" s="140"/>
      <c r="AZ49" s="140"/>
      <c r="BA49" s="140"/>
      <c r="BB49" s="140"/>
      <c r="BC49" s="140"/>
      <c r="BD49" s="140"/>
      <c r="BE49" s="140"/>
      <c r="BF49" s="140"/>
      <c r="BG49" s="140"/>
    </row>
    <row r="50" spans="1:59" x14ac:dyDescent="0.25">
      <c r="A50" s="139"/>
      <c r="B50" s="100" t="str">
        <f>+WB2C!B50</f>
        <v>Cruise</v>
      </c>
      <c r="C50" s="100" t="str">
        <f>+WB2C!C50</f>
        <v>Cruise (GT) 100,000 - 149,999</v>
      </c>
      <c r="D50" s="140">
        <f>+'raw1.5C'!D51</f>
        <v>1</v>
      </c>
      <c r="E50" s="140">
        <f>+'raw1.5C'!E51</f>
        <v>1.0411899313501145</v>
      </c>
      <c r="F50" s="140">
        <f>+'raw1.5C'!F51</f>
        <v>1.0823798627002288</v>
      </c>
      <c r="G50" s="140">
        <f>+'raw1.5C'!G51</f>
        <v>1.0720823798627002</v>
      </c>
      <c r="H50" s="140">
        <f>+'raw1.5C'!H51</f>
        <v>1.0241704805492065</v>
      </c>
      <c r="I50" s="140">
        <f>+'raw1.5C'!I51</f>
        <v>1.0141322189308606</v>
      </c>
      <c r="J50" s="140">
        <f>+'raw1.5C'!J51</f>
        <v>1.0094912654472046</v>
      </c>
      <c r="K50" s="140">
        <f>+'raw1.5C'!K51</f>
        <v>1.0027499966627567</v>
      </c>
      <c r="L50" s="140">
        <f>+'raw1.5C'!L51</f>
        <v>0.99300844009263989</v>
      </c>
      <c r="M50" s="140">
        <f>+'raw1.5C'!M51</f>
        <v>0.97903604973421388</v>
      </c>
      <c r="N50" s="140">
        <f>+'raw1.5C'!N51</f>
        <v>0.9592085858607734</v>
      </c>
      <c r="O50" s="140">
        <f>+'raw1.5C'!O51</f>
        <v>0.93149545682168922</v>
      </c>
      <c r="P50" s="140">
        <f>+'raw1.5C'!P51</f>
        <v>0.89356944671326943</v>
      </c>
      <c r="Q50" s="140">
        <f>+'raw1.5C'!Q51</f>
        <v>0.84313909665853437</v>
      </c>
      <c r="R50" s="140">
        <f>+'raw1.5C'!R51</f>
        <v>0.77858743833248245</v>
      </c>
      <c r="S50" s="140">
        <f>+'raw1.5C'!S51</f>
        <v>0.69987147611765843</v>
      </c>
      <c r="T50" s="140">
        <f>+'raw1.5C'!T51</f>
        <v>0.60936688607216138</v>
      </c>
      <c r="U50" s="140">
        <f>+'raw1.5C'!U51</f>
        <v>0.51208524027460323</v>
      </c>
      <c r="V50" s="140">
        <f>+'raw1.5C'!V51</f>
        <v>0.41480359447701698</v>
      </c>
      <c r="W50" s="140">
        <f>+'raw1.5C'!W51</f>
        <v>0.32429900443152276</v>
      </c>
      <c r="X50" s="140">
        <f>+'raw1.5C'!X51</f>
        <v>0.24558304221670274</v>
      </c>
      <c r="Y50" s="140">
        <f>+'raw1.5C'!Y51</f>
        <v>0.18103138389067192</v>
      </c>
      <c r="Z50" s="140">
        <f>+'raw1.5C'!Z51</f>
        <v>0.13060103383593688</v>
      </c>
      <c r="AA50" s="140">
        <f>+'raw1.5C'!AA51</f>
        <v>9.267502372750766E-2</v>
      </c>
      <c r="AB50" s="140">
        <f>+'raw1.5C'!AB51</f>
        <v>6.4961894688426114E-2</v>
      </c>
      <c r="AC50" s="140">
        <f>+'raw1.5C'!AC51</f>
        <v>4.5134430814992396E-2</v>
      </c>
      <c r="AD50" s="140">
        <f>+'raw1.5C'!AD51</f>
        <v>3.1162040456566543E-2</v>
      </c>
      <c r="AE50" s="140">
        <f>+'raw1.5C'!AE51</f>
        <v>2.1420483886447367E-2</v>
      </c>
      <c r="AF50" s="140">
        <f>+'raw1.5C'!AF51</f>
        <v>1.4679215102000329E-2</v>
      </c>
      <c r="AG50" s="140">
        <f>+'raw1.5C'!AG51</f>
        <v>1.0038261618344551E-2</v>
      </c>
      <c r="AH50" s="140">
        <f>+'raw1.5C'!AH51</f>
        <v>6.8546203473690203E-3</v>
      </c>
      <c r="AI50" s="140">
        <f>+'raw1.5C'!AI51</f>
        <v>4.6760174451730922E-3</v>
      </c>
      <c r="AJ50" s="140">
        <f>+'raw1.5C'!AJ51</f>
        <v>3.1876699062546587E-3</v>
      </c>
      <c r="AK50" s="140">
        <f>+'raw1.5C'!AK51</f>
        <v>2.1720449264228422E-3</v>
      </c>
      <c r="AL50" s="140">
        <f>+'raw1.5C'!AL51</f>
        <v>1.4795397670014721E-3</v>
      </c>
      <c r="AM50" s="140">
        <f>+'raw1.5C'!AM51</f>
        <v>0</v>
      </c>
      <c r="AN50" s="140"/>
      <c r="AO50" s="140"/>
      <c r="AP50" s="140"/>
      <c r="AQ50" s="140"/>
      <c r="AR50" s="140"/>
      <c r="AS50" s="140"/>
      <c r="AT50" s="140"/>
      <c r="AU50" s="140"/>
      <c r="AV50" s="140"/>
      <c r="AW50" s="140"/>
      <c r="AX50" s="117"/>
      <c r="AY50" s="140"/>
      <c r="AZ50" s="140"/>
      <c r="BA50" s="140"/>
      <c r="BB50" s="140"/>
      <c r="BC50" s="140"/>
      <c r="BD50" s="140"/>
      <c r="BE50" s="140"/>
      <c r="BF50" s="140"/>
      <c r="BG50" s="140"/>
    </row>
    <row r="51" spans="1:59" x14ac:dyDescent="0.25">
      <c r="A51" s="139"/>
      <c r="B51" s="100" t="str">
        <f>+WB2C!B51</f>
        <v>Cruise</v>
      </c>
      <c r="C51" s="100" t="str">
        <f>+WB2C!C51</f>
        <v>Cruise (GT) &gt;150,000</v>
      </c>
      <c r="D51" s="140">
        <f>+'raw1.5C'!D52</f>
        <v>1</v>
      </c>
      <c r="E51" s="140">
        <f>+'raw1.5C'!E52</f>
        <v>1.0411899313501145</v>
      </c>
      <c r="F51" s="140">
        <f>+'raw1.5C'!F52</f>
        <v>1.0823798627002288</v>
      </c>
      <c r="G51" s="140">
        <f>+'raw1.5C'!G52</f>
        <v>1.0720823798627002</v>
      </c>
      <c r="H51" s="140">
        <f>+'raw1.5C'!H52</f>
        <v>1.0241704805492065</v>
      </c>
      <c r="I51" s="140">
        <f>+'raw1.5C'!I52</f>
        <v>1.0141322189308606</v>
      </c>
      <c r="J51" s="140">
        <f>+'raw1.5C'!J52</f>
        <v>1.0094912654472046</v>
      </c>
      <c r="K51" s="140">
        <f>+'raw1.5C'!K52</f>
        <v>1.0027499966627567</v>
      </c>
      <c r="L51" s="140">
        <f>+'raw1.5C'!L52</f>
        <v>0.99300844009263989</v>
      </c>
      <c r="M51" s="140">
        <f>+'raw1.5C'!M52</f>
        <v>0.97903604973421388</v>
      </c>
      <c r="N51" s="140">
        <f>+'raw1.5C'!N52</f>
        <v>0.9592085858607734</v>
      </c>
      <c r="O51" s="140">
        <f>+'raw1.5C'!O52</f>
        <v>0.93149545682168922</v>
      </c>
      <c r="P51" s="140">
        <f>+'raw1.5C'!P52</f>
        <v>0.89356944671326943</v>
      </c>
      <c r="Q51" s="140">
        <f>+'raw1.5C'!Q52</f>
        <v>0.84313909665853437</v>
      </c>
      <c r="R51" s="140">
        <f>+'raw1.5C'!R52</f>
        <v>0.77858743833248245</v>
      </c>
      <c r="S51" s="140">
        <f>+'raw1.5C'!S52</f>
        <v>0.69987147611765843</v>
      </c>
      <c r="T51" s="140">
        <f>+'raw1.5C'!T52</f>
        <v>0.60936688607216138</v>
      </c>
      <c r="U51" s="140">
        <f>+'raw1.5C'!U52</f>
        <v>0.51208524027460323</v>
      </c>
      <c r="V51" s="140">
        <f>+'raw1.5C'!V52</f>
        <v>0.41480359447701698</v>
      </c>
      <c r="W51" s="140">
        <f>+'raw1.5C'!W52</f>
        <v>0.32429900443152276</v>
      </c>
      <c r="X51" s="140">
        <f>+'raw1.5C'!X52</f>
        <v>0.24558304221670274</v>
      </c>
      <c r="Y51" s="140">
        <f>+'raw1.5C'!Y52</f>
        <v>0.18103138389067192</v>
      </c>
      <c r="Z51" s="140">
        <f>+'raw1.5C'!Z52</f>
        <v>0.13060103383593688</v>
      </c>
      <c r="AA51" s="140">
        <f>+'raw1.5C'!AA52</f>
        <v>9.267502372750766E-2</v>
      </c>
      <c r="AB51" s="140">
        <f>+'raw1.5C'!AB52</f>
        <v>6.4961894688426114E-2</v>
      </c>
      <c r="AC51" s="140">
        <f>+'raw1.5C'!AC52</f>
        <v>4.5134430814992396E-2</v>
      </c>
      <c r="AD51" s="140">
        <f>+'raw1.5C'!AD52</f>
        <v>3.1162040456566543E-2</v>
      </c>
      <c r="AE51" s="140">
        <f>+'raw1.5C'!AE52</f>
        <v>2.1420483886447367E-2</v>
      </c>
      <c r="AF51" s="140">
        <f>+'raw1.5C'!AF52</f>
        <v>1.4679215102000329E-2</v>
      </c>
      <c r="AG51" s="140">
        <f>+'raw1.5C'!AG52</f>
        <v>1.0038261618344551E-2</v>
      </c>
      <c r="AH51" s="140">
        <f>+'raw1.5C'!AH52</f>
        <v>6.8546203473690203E-3</v>
      </c>
      <c r="AI51" s="140">
        <f>+'raw1.5C'!AI52</f>
        <v>4.6760174451730922E-3</v>
      </c>
      <c r="AJ51" s="140">
        <f>+'raw1.5C'!AJ52</f>
        <v>3.1876699062546587E-3</v>
      </c>
      <c r="AK51" s="140">
        <f>+'raw1.5C'!AK52</f>
        <v>2.1720449264228422E-3</v>
      </c>
      <c r="AL51" s="140">
        <f>+'raw1.5C'!AL52</f>
        <v>1.4795397670014721E-3</v>
      </c>
      <c r="AM51" s="140">
        <f>+'raw1.5C'!AM52</f>
        <v>0</v>
      </c>
      <c r="AN51" s="140"/>
      <c r="AO51" s="140"/>
      <c r="AP51" s="140"/>
      <c r="AQ51" s="140"/>
      <c r="AR51" s="140"/>
      <c r="AS51" s="140"/>
      <c r="AT51" s="140"/>
      <c r="AU51" s="140"/>
      <c r="AV51" s="140"/>
      <c r="AW51" s="140"/>
      <c r="AX51" s="117"/>
      <c r="AY51" s="140"/>
      <c r="AZ51" s="140"/>
      <c r="BA51" s="140"/>
      <c r="BB51" s="140"/>
      <c r="BC51" s="140"/>
      <c r="BD51" s="140"/>
      <c r="BE51" s="140"/>
      <c r="BF51" s="140"/>
      <c r="BG51" s="140"/>
    </row>
    <row r="52" spans="1:59" x14ac:dyDescent="0.25">
      <c r="A52" s="139"/>
      <c r="B52" s="100" t="str">
        <f>+WB2C!B52</f>
        <v>Ferry RoRo and Passenger</v>
      </c>
      <c r="C52" s="100" t="str">
        <f>+WB2C!C52</f>
        <v>Ferry RoRo and Passenger (GT) 0 - 1,999</v>
      </c>
      <c r="D52" s="140">
        <f>+'raw1.5C'!D53</f>
        <v>1</v>
      </c>
      <c r="E52" s="140">
        <f>+'raw1.5C'!E53</f>
        <v>1.0411899313501145</v>
      </c>
      <c r="F52" s="140">
        <f>+'raw1.5C'!F53</f>
        <v>1.0823798627002288</v>
      </c>
      <c r="G52" s="140">
        <f>+'raw1.5C'!G53</f>
        <v>1.0720823798627002</v>
      </c>
      <c r="H52" s="140">
        <f>+'raw1.5C'!H53</f>
        <v>1.0241704805492065</v>
      </c>
      <c r="I52" s="140">
        <f>+'raw1.5C'!I53</f>
        <v>1.0141322189308606</v>
      </c>
      <c r="J52" s="140">
        <f>+'raw1.5C'!J53</f>
        <v>1.0094912654472046</v>
      </c>
      <c r="K52" s="140">
        <f>+'raw1.5C'!K53</f>
        <v>1.0027499966627567</v>
      </c>
      <c r="L52" s="140">
        <f>+'raw1.5C'!L53</f>
        <v>0.99300844009263989</v>
      </c>
      <c r="M52" s="140">
        <f>+'raw1.5C'!M53</f>
        <v>0.97903604973421388</v>
      </c>
      <c r="N52" s="140">
        <f>+'raw1.5C'!N53</f>
        <v>0.9592085858607734</v>
      </c>
      <c r="O52" s="140">
        <f>+'raw1.5C'!O53</f>
        <v>0.93149545682168922</v>
      </c>
      <c r="P52" s="140">
        <f>+'raw1.5C'!P53</f>
        <v>0.89356944671326943</v>
      </c>
      <c r="Q52" s="140">
        <f>+'raw1.5C'!Q53</f>
        <v>0.84313909665853437</v>
      </c>
      <c r="R52" s="140">
        <f>+'raw1.5C'!R53</f>
        <v>0.77858743833248245</v>
      </c>
      <c r="S52" s="140">
        <f>+'raw1.5C'!S53</f>
        <v>0.69987147611765843</v>
      </c>
      <c r="T52" s="140">
        <f>+'raw1.5C'!T53</f>
        <v>0.60936688607216138</v>
      </c>
      <c r="U52" s="140">
        <f>+'raw1.5C'!U53</f>
        <v>0.51208524027460323</v>
      </c>
      <c r="V52" s="140">
        <f>+'raw1.5C'!V53</f>
        <v>0.41480359447701698</v>
      </c>
      <c r="W52" s="140">
        <f>+'raw1.5C'!W53</f>
        <v>0.32429900443152276</v>
      </c>
      <c r="X52" s="140">
        <f>+'raw1.5C'!X53</f>
        <v>0.24558304221670274</v>
      </c>
      <c r="Y52" s="140">
        <f>+'raw1.5C'!Y53</f>
        <v>0.18103138389067192</v>
      </c>
      <c r="Z52" s="140">
        <f>+'raw1.5C'!Z53</f>
        <v>0.13060103383593688</v>
      </c>
      <c r="AA52" s="140">
        <f>+'raw1.5C'!AA53</f>
        <v>9.267502372750766E-2</v>
      </c>
      <c r="AB52" s="140">
        <f>+'raw1.5C'!AB53</f>
        <v>6.4961894688426114E-2</v>
      </c>
      <c r="AC52" s="140">
        <f>+'raw1.5C'!AC53</f>
        <v>4.5134430814992396E-2</v>
      </c>
      <c r="AD52" s="140">
        <f>+'raw1.5C'!AD53</f>
        <v>3.1162040456566543E-2</v>
      </c>
      <c r="AE52" s="140">
        <f>+'raw1.5C'!AE53</f>
        <v>2.1420483886447367E-2</v>
      </c>
      <c r="AF52" s="140">
        <f>+'raw1.5C'!AF53</f>
        <v>1.4679215102000329E-2</v>
      </c>
      <c r="AG52" s="140">
        <f>+'raw1.5C'!AG53</f>
        <v>1.0038261618344551E-2</v>
      </c>
      <c r="AH52" s="140">
        <f>+'raw1.5C'!AH53</f>
        <v>6.8546203473690203E-3</v>
      </c>
      <c r="AI52" s="140">
        <f>+'raw1.5C'!AI53</f>
        <v>4.6760174451730922E-3</v>
      </c>
      <c r="AJ52" s="140">
        <f>+'raw1.5C'!AJ53</f>
        <v>3.1876699062546587E-3</v>
      </c>
      <c r="AK52" s="140">
        <f>+'raw1.5C'!AK53</f>
        <v>2.1720449264228422E-3</v>
      </c>
      <c r="AL52" s="140">
        <f>+'raw1.5C'!AL53</f>
        <v>1.4795397670014721E-3</v>
      </c>
      <c r="AM52" s="140">
        <f>+'raw1.5C'!AM53</f>
        <v>0</v>
      </c>
      <c r="AN52" s="140"/>
      <c r="AO52" s="140"/>
      <c r="AP52" s="140"/>
      <c r="AQ52" s="140"/>
      <c r="AR52" s="140"/>
      <c r="AS52" s="140"/>
      <c r="AT52" s="140"/>
      <c r="AU52" s="140"/>
      <c r="AV52" s="140"/>
      <c r="AW52" s="140"/>
      <c r="AX52" s="117"/>
      <c r="AY52" s="140"/>
      <c r="AZ52" s="140"/>
      <c r="BA52" s="140"/>
      <c r="BB52" s="140"/>
      <c r="BC52" s="140"/>
      <c r="BD52" s="140"/>
      <c r="BE52" s="140"/>
      <c r="BF52" s="140"/>
      <c r="BG52" s="140"/>
    </row>
    <row r="53" spans="1:59" x14ac:dyDescent="0.25">
      <c r="A53" s="139"/>
      <c r="B53" s="100" t="str">
        <f>+WB2C!B53</f>
        <v>Ferry RoRo and Passenger</v>
      </c>
      <c r="C53" s="100" t="str">
        <f>+WB2C!C53</f>
        <v>Ferry RoRo and Passenger (GT) 2,000 - 4,999</v>
      </c>
      <c r="D53" s="140">
        <f>+'raw1.5C'!D54</f>
        <v>1</v>
      </c>
      <c r="E53" s="140">
        <f>+'raw1.5C'!E54</f>
        <v>1.0411899313501145</v>
      </c>
      <c r="F53" s="140">
        <f>+'raw1.5C'!F54</f>
        <v>1.0823798627002288</v>
      </c>
      <c r="G53" s="140">
        <f>+'raw1.5C'!G54</f>
        <v>1.0720823798627002</v>
      </c>
      <c r="H53" s="140">
        <f>+'raw1.5C'!H54</f>
        <v>1.0241704805492065</v>
      </c>
      <c r="I53" s="140">
        <f>+'raw1.5C'!I54</f>
        <v>1.0141322189308606</v>
      </c>
      <c r="J53" s="140">
        <f>+'raw1.5C'!J54</f>
        <v>1.0094912654472046</v>
      </c>
      <c r="K53" s="140">
        <f>+'raw1.5C'!K54</f>
        <v>1.0027499966627567</v>
      </c>
      <c r="L53" s="140">
        <f>+'raw1.5C'!L54</f>
        <v>0.99300844009263989</v>
      </c>
      <c r="M53" s="140">
        <f>+'raw1.5C'!M54</f>
        <v>0.97903604973421388</v>
      </c>
      <c r="N53" s="140">
        <f>+'raw1.5C'!N54</f>
        <v>0.9592085858607734</v>
      </c>
      <c r="O53" s="140">
        <f>+'raw1.5C'!O54</f>
        <v>0.93149545682168922</v>
      </c>
      <c r="P53" s="140">
        <f>+'raw1.5C'!P54</f>
        <v>0.89356944671326943</v>
      </c>
      <c r="Q53" s="140">
        <f>+'raw1.5C'!Q54</f>
        <v>0.84313909665853437</v>
      </c>
      <c r="R53" s="140">
        <f>+'raw1.5C'!R54</f>
        <v>0.77858743833248245</v>
      </c>
      <c r="S53" s="140">
        <f>+'raw1.5C'!S54</f>
        <v>0.69987147611765843</v>
      </c>
      <c r="T53" s="140">
        <f>+'raw1.5C'!T54</f>
        <v>0.60936688607216138</v>
      </c>
      <c r="U53" s="140">
        <f>+'raw1.5C'!U54</f>
        <v>0.51208524027460323</v>
      </c>
      <c r="V53" s="140">
        <f>+'raw1.5C'!V54</f>
        <v>0.41480359447701698</v>
      </c>
      <c r="W53" s="140">
        <f>+'raw1.5C'!W54</f>
        <v>0.32429900443152276</v>
      </c>
      <c r="X53" s="140">
        <f>+'raw1.5C'!X54</f>
        <v>0.24558304221670274</v>
      </c>
      <c r="Y53" s="140">
        <f>+'raw1.5C'!Y54</f>
        <v>0.18103138389067192</v>
      </c>
      <c r="Z53" s="140">
        <f>+'raw1.5C'!Z54</f>
        <v>0.13060103383593688</v>
      </c>
      <c r="AA53" s="140">
        <f>+'raw1.5C'!AA54</f>
        <v>9.267502372750766E-2</v>
      </c>
      <c r="AB53" s="140">
        <f>+'raw1.5C'!AB54</f>
        <v>6.4961894688426114E-2</v>
      </c>
      <c r="AC53" s="140">
        <f>+'raw1.5C'!AC54</f>
        <v>4.5134430814992396E-2</v>
      </c>
      <c r="AD53" s="140">
        <f>+'raw1.5C'!AD54</f>
        <v>3.1162040456566543E-2</v>
      </c>
      <c r="AE53" s="140">
        <f>+'raw1.5C'!AE54</f>
        <v>2.1420483886447367E-2</v>
      </c>
      <c r="AF53" s="140">
        <f>+'raw1.5C'!AF54</f>
        <v>1.4679215102000329E-2</v>
      </c>
      <c r="AG53" s="140">
        <f>+'raw1.5C'!AG54</f>
        <v>1.0038261618344551E-2</v>
      </c>
      <c r="AH53" s="140">
        <f>+'raw1.5C'!AH54</f>
        <v>6.8546203473690203E-3</v>
      </c>
      <c r="AI53" s="140">
        <f>+'raw1.5C'!AI54</f>
        <v>4.6760174451730922E-3</v>
      </c>
      <c r="AJ53" s="140">
        <f>+'raw1.5C'!AJ54</f>
        <v>3.1876699062546587E-3</v>
      </c>
      <c r="AK53" s="140">
        <f>+'raw1.5C'!AK54</f>
        <v>2.1720449264228422E-3</v>
      </c>
      <c r="AL53" s="140">
        <f>+'raw1.5C'!AL54</f>
        <v>1.4795397670014721E-3</v>
      </c>
      <c r="AM53" s="140">
        <f>+'raw1.5C'!AM54</f>
        <v>0</v>
      </c>
      <c r="AN53" s="140"/>
      <c r="AO53" s="140"/>
      <c r="AP53" s="140"/>
      <c r="AQ53" s="140"/>
      <c r="AR53" s="140"/>
      <c r="AS53" s="140"/>
      <c r="AT53" s="140"/>
      <c r="AU53" s="140"/>
      <c r="AV53" s="140"/>
      <c r="AW53" s="140"/>
      <c r="AX53" s="117"/>
      <c r="AY53" s="140"/>
      <c r="AZ53" s="140"/>
      <c r="BA53" s="140"/>
      <c r="BB53" s="140"/>
      <c r="BC53" s="140"/>
      <c r="BD53" s="140"/>
      <c r="BE53" s="140"/>
      <c r="BF53" s="140"/>
      <c r="BG53" s="140"/>
    </row>
    <row r="54" spans="1:59" x14ac:dyDescent="0.25">
      <c r="A54" s="139"/>
      <c r="B54" s="100" t="str">
        <f>+WB2C!B54</f>
        <v>Ferry RoRo and Passenger</v>
      </c>
      <c r="C54" s="100" t="str">
        <f>+WB2C!C54</f>
        <v>Ferry RoRo and Passenger (GT) 5,000 - 9,999</v>
      </c>
      <c r="D54" s="140">
        <f>+'raw1.5C'!D55</f>
        <v>1</v>
      </c>
      <c r="E54" s="140">
        <f>+'raw1.5C'!E55</f>
        <v>1.0411899313501145</v>
      </c>
      <c r="F54" s="140">
        <f>+'raw1.5C'!F55</f>
        <v>1.0823798627002288</v>
      </c>
      <c r="G54" s="140">
        <f>+'raw1.5C'!G55</f>
        <v>1.0720823798627002</v>
      </c>
      <c r="H54" s="140">
        <f>+'raw1.5C'!H55</f>
        <v>1.0241704805492065</v>
      </c>
      <c r="I54" s="140">
        <f>+'raw1.5C'!I55</f>
        <v>1.0141322189308606</v>
      </c>
      <c r="J54" s="140">
        <f>+'raw1.5C'!J55</f>
        <v>1.0094912654472046</v>
      </c>
      <c r="K54" s="140">
        <f>+'raw1.5C'!K55</f>
        <v>1.0027499966627567</v>
      </c>
      <c r="L54" s="140">
        <f>+'raw1.5C'!L55</f>
        <v>0.99300844009263989</v>
      </c>
      <c r="M54" s="140">
        <f>+'raw1.5C'!M55</f>
        <v>0.97903604973421388</v>
      </c>
      <c r="N54" s="140">
        <f>+'raw1.5C'!N55</f>
        <v>0.9592085858607734</v>
      </c>
      <c r="O54" s="140">
        <f>+'raw1.5C'!O55</f>
        <v>0.93149545682168922</v>
      </c>
      <c r="P54" s="140">
        <f>+'raw1.5C'!P55</f>
        <v>0.89356944671326943</v>
      </c>
      <c r="Q54" s="140">
        <f>+'raw1.5C'!Q55</f>
        <v>0.84313909665853437</v>
      </c>
      <c r="R54" s="140">
        <f>+'raw1.5C'!R55</f>
        <v>0.77858743833248245</v>
      </c>
      <c r="S54" s="140">
        <f>+'raw1.5C'!S55</f>
        <v>0.69987147611765843</v>
      </c>
      <c r="T54" s="140">
        <f>+'raw1.5C'!T55</f>
        <v>0.60936688607216138</v>
      </c>
      <c r="U54" s="140">
        <f>+'raw1.5C'!U55</f>
        <v>0.51208524027460323</v>
      </c>
      <c r="V54" s="140">
        <f>+'raw1.5C'!V55</f>
        <v>0.41480359447701698</v>
      </c>
      <c r="W54" s="140">
        <f>+'raw1.5C'!W55</f>
        <v>0.32429900443152276</v>
      </c>
      <c r="X54" s="140">
        <f>+'raw1.5C'!X55</f>
        <v>0.24558304221670274</v>
      </c>
      <c r="Y54" s="140">
        <f>+'raw1.5C'!Y55</f>
        <v>0.18103138389067192</v>
      </c>
      <c r="Z54" s="140">
        <f>+'raw1.5C'!Z55</f>
        <v>0.13060103383593688</v>
      </c>
      <c r="AA54" s="140">
        <f>+'raw1.5C'!AA55</f>
        <v>9.267502372750766E-2</v>
      </c>
      <c r="AB54" s="140">
        <f>+'raw1.5C'!AB55</f>
        <v>6.4961894688426114E-2</v>
      </c>
      <c r="AC54" s="140">
        <f>+'raw1.5C'!AC55</f>
        <v>4.5134430814992396E-2</v>
      </c>
      <c r="AD54" s="140">
        <f>+'raw1.5C'!AD55</f>
        <v>3.1162040456566543E-2</v>
      </c>
      <c r="AE54" s="140">
        <f>+'raw1.5C'!AE55</f>
        <v>2.1420483886447367E-2</v>
      </c>
      <c r="AF54" s="140">
        <f>+'raw1.5C'!AF55</f>
        <v>1.4679215102000329E-2</v>
      </c>
      <c r="AG54" s="140">
        <f>+'raw1.5C'!AG55</f>
        <v>1.0038261618344551E-2</v>
      </c>
      <c r="AH54" s="140">
        <f>+'raw1.5C'!AH55</f>
        <v>6.8546203473690203E-3</v>
      </c>
      <c r="AI54" s="140">
        <f>+'raw1.5C'!AI55</f>
        <v>4.6760174451730922E-3</v>
      </c>
      <c r="AJ54" s="140">
        <f>+'raw1.5C'!AJ55</f>
        <v>3.1876699062546587E-3</v>
      </c>
      <c r="AK54" s="140">
        <f>+'raw1.5C'!AK55</f>
        <v>2.1720449264228422E-3</v>
      </c>
      <c r="AL54" s="140">
        <f>+'raw1.5C'!AL55</f>
        <v>1.4795397670014721E-3</v>
      </c>
      <c r="AM54" s="140">
        <f>+'raw1.5C'!AM55</f>
        <v>0</v>
      </c>
      <c r="AN54" s="140"/>
      <c r="AO54" s="140"/>
      <c r="AP54" s="140"/>
      <c r="AQ54" s="140"/>
      <c r="AR54" s="140"/>
      <c r="AS54" s="140"/>
      <c r="AT54" s="140"/>
      <c r="AU54" s="140"/>
      <c r="AV54" s="140"/>
      <c r="AW54" s="140"/>
      <c r="AX54" s="117"/>
      <c r="AY54" s="140"/>
      <c r="AZ54" s="140"/>
      <c r="BA54" s="140"/>
      <c r="BB54" s="140"/>
      <c r="BC54" s="140"/>
      <c r="BD54" s="140"/>
      <c r="BE54" s="140"/>
      <c r="BF54" s="140"/>
      <c r="BG54" s="140"/>
    </row>
    <row r="55" spans="1:59" x14ac:dyDescent="0.25">
      <c r="A55" s="139"/>
      <c r="B55" s="100" t="str">
        <f>+WB2C!B55</f>
        <v>Ferry RoRo and Passenger</v>
      </c>
      <c r="C55" s="100" t="str">
        <f>+WB2C!C55</f>
        <v>Ferry RoRo and Passenger (GT) 10,000 - 19,999</v>
      </c>
      <c r="D55" s="140">
        <f>+'raw1.5C'!D56</f>
        <v>1</v>
      </c>
      <c r="E55" s="140">
        <f>+'raw1.5C'!E56</f>
        <v>1.0411899313501145</v>
      </c>
      <c r="F55" s="140">
        <f>+'raw1.5C'!F56</f>
        <v>1.0823798627002288</v>
      </c>
      <c r="G55" s="140">
        <f>+'raw1.5C'!G56</f>
        <v>1.0720823798627002</v>
      </c>
      <c r="H55" s="140">
        <f>+'raw1.5C'!H56</f>
        <v>1.0241704805492065</v>
      </c>
      <c r="I55" s="140">
        <f>+'raw1.5C'!I56</f>
        <v>1.0141322189308606</v>
      </c>
      <c r="J55" s="140">
        <f>+'raw1.5C'!J56</f>
        <v>1.0094912654472046</v>
      </c>
      <c r="K55" s="140">
        <f>+'raw1.5C'!K56</f>
        <v>1.0027499966627567</v>
      </c>
      <c r="L55" s="140">
        <f>+'raw1.5C'!L56</f>
        <v>0.99300844009263989</v>
      </c>
      <c r="M55" s="140">
        <f>+'raw1.5C'!M56</f>
        <v>0.97903604973421388</v>
      </c>
      <c r="N55" s="140">
        <f>+'raw1.5C'!N56</f>
        <v>0.9592085858607734</v>
      </c>
      <c r="O55" s="140">
        <f>+'raw1.5C'!O56</f>
        <v>0.93149545682168922</v>
      </c>
      <c r="P55" s="140">
        <f>+'raw1.5C'!P56</f>
        <v>0.89356944671326943</v>
      </c>
      <c r="Q55" s="140">
        <f>+'raw1.5C'!Q56</f>
        <v>0.84313909665853437</v>
      </c>
      <c r="R55" s="140">
        <f>+'raw1.5C'!R56</f>
        <v>0.77858743833248245</v>
      </c>
      <c r="S55" s="140">
        <f>+'raw1.5C'!S56</f>
        <v>0.69987147611765843</v>
      </c>
      <c r="T55" s="140">
        <f>+'raw1.5C'!T56</f>
        <v>0.60936688607216138</v>
      </c>
      <c r="U55" s="140">
        <f>+'raw1.5C'!U56</f>
        <v>0.51208524027460323</v>
      </c>
      <c r="V55" s="140">
        <f>+'raw1.5C'!V56</f>
        <v>0.41480359447701698</v>
      </c>
      <c r="W55" s="140">
        <f>+'raw1.5C'!W56</f>
        <v>0.32429900443152276</v>
      </c>
      <c r="X55" s="140">
        <f>+'raw1.5C'!X56</f>
        <v>0.24558304221670274</v>
      </c>
      <c r="Y55" s="140">
        <f>+'raw1.5C'!Y56</f>
        <v>0.18103138389067192</v>
      </c>
      <c r="Z55" s="140">
        <f>+'raw1.5C'!Z56</f>
        <v>0.13060103383593688</v>
      </c>
      <c r="AA55" s="140">
        <f>+'raw1.5C'!AA56</f>
        <v>9.267502372750766E-2</v>
      </c>
      <c r="AB55" s="140">
        <f>+'raw1.5C'!AB56</f>
        <v>6.4961894688426114E-2</v>
      </c>
      <c r="AC55" s="140">
        <f>+'raw1.5C'!AC56</f>
        <v>4.5134430814992396E-2</v>
      </c>
      <c r="AD55" s="140">
        <f>+'raw1.5C'!AD56</f>
        <v>3.1162040456566543E-2</v>
      </c>
      <c r="AE55" s="140">
        <f>+'raw1.5C'!AE56</f>
        <v>2.1420483886447367E-2</v>
      </c>
      <c r="AF55" s="140">
        <f>+'raw1.5C'!AF56</f>
        <v>1.4679215102000329E-2</v>
      </c>
      <c r="AG55" s="140">
        <f>+'raw1.5C'!AG56</f>
        <v>1.0038261618344551E-2</v>
      </c>
      <c r="AH55" s="140">
        <f>+'raw1.5C'!AH56</f>
        <v>6.8546203473690203E-3</v>
      </c>
      <c r="AI55" s="140">
        <f>+'raw1.5C'!AI56</f>
        <v>4.6760174451730922E-3</v>
      </c>
      <c r="AJ55" s="140">
        <f>+'raw1.5C'!AJ56</f>
        <v>3.1876699062546587E-3</v>
      </c>
      <c r="AK55" s="140">
        <f>+'raw1.5C'!AK56</f>
        <v>2.1720449264228422E-3</v>
      </c>
      <c r="AL55" s="140">
        <f>+'raw1.5C'!AL56</f>
        <v>1.4795397670014721E-3</v>
      </c>
      <c r="AM55" s="140">
        <f>+'raw1.5C'!AM56</f>
        <v>0</v>
      </c>
      <c r="AN55" s="140"/>
      <c r="AO55" s="140"/>
      <c r="AP55" s="140"/>
      <c r="AQ55" s="140"/>
      <c r="AR55" s="140"/>
      <c r="AS55" s="140"/>
      <c r="AT55" s="140"/>
      <c r="AU55" s="140"/>
      <c r="AV55" s="140"/>
      <c r="AW55" s="140"/>
      <c r="AX55" s="117"/>
      <c r="AY55" s="140"/>
      <c r="AZ55" s="140"/>
      <c r="BA55" s="140"/>
      <c r="BB55" s="140"/>
      <c r="BC55" s="140"/>
      <c r="BD55" s="140"/>
      <c r="BE55" s="140"/>
      <c r="BF55" s="140"/>
      <c r="BG55" s="140"/>
    </row>
    <row r="56" spans="1:59" x14ac:dyDescent="0.25">
      <c r="A56" s="139"/>
      <c r="B56" s="100" t="str">
        <f>+WB2C!B56</f>
        <v>Ferry RoRo and Passenger</v>
      </c>
      <c r="C56" s="100" t="str">
        <f>+WB2C!C56</f>
        <v>Ferry RoRo and Passenger (GT) &gt;20,000</v>
      </c>
      <c r="D56" s="140">
        <f>+'raw1.5C'!D57</f>
        <v>1</v>
      </c>
      <c r="E56" s="140">
        <f>+'raw1.5C'!E57</f>
        <v>1.0411899313501145</v>
      </c>
      <c r="F56" s="140">
        <f>+'raw1.5C'!F57</f>
        <v>1.0823798627002288</v>
      </c>
      <c r="G56" s="140">
        <f>+'raw1.5C'!G57</f>
        <v>1.0720823798627002</v>
      </c>
      <c r="H56" s="140">
        <f>+'raw1.5C'!H57</f>
        <v>1.0241704805492065</v>
      </c>
      <c r="I56" s="140">
        <f>+'raw1.5C'!I57</f>
        <v>1.0141322189308606</v>
      </c>
      <c r="J56" s="140">
        <f>+'raw1.5C'!J57</f>
        <v>1.0094912654472046</v>
      </c>
      <c r="K56" s="140">
        <f>+'raw1.5C'!K57</f>
        <v>1.0027499966627567</v>
      </c>
      <c r="L56" s="140">
        <f>+'raw1.5C'!L57</f>
        <v>0.99300844009263989</v>
      </c>
      <c r="M56" s="140">
        <f>+'raw1.5C'!M57</f>
        <v>0.97903604973421388</v>
      </c>
      <c r="N56" s="140">
        <f>+'raw1.5C'!N57</f>
        <v>0.9592085858607734</v>
      </c>
      <c r="O56" s="140">
        <f>+'raw1.5C'!O57</f>
        <v>0.93149545682168922</v>
      </c>
      <c r="P56" s="140">
        <f>+'raw1.5C'!P57</f>
        <v>0.89356944671326943</v>
      </c>
      <c r="Q56" s="140">
        <f>+'raw1.5C'!Q57</f>
        <v>0.84313909665853437</v>
      </c>
      <c r="R56" s="140">
        <f>+'raw1.5C'!R57</f>
        <v>0.77858743833248245</v>
      </c>
      <c r="S56" s="140">
        <f>+'raw1.5C'!S57</f>
        <v>0.69987147611765843</v>
      </c>
      <c r="T56" s="140">
        <f>+'raw1.5C'!T57</f>
        <v>0.60936688607216138</v>
      </c>
      <c r="U56" s="140">
        <f>+'raw1.5C'!U57</f>
        <v>0.51208524027460323</v>
      </c>
      <c r="V56" s="140">
        <f>+'raw1.5C'!V57</f>
        <v>0.41480359447701698</v>
      </c>
      <c r="W56" s="140">
        <f>+'raw1.5C'!W57</f>
        <v>0.32429900443152276</v>
      </c>
      <c r="X56" s="140">
        <f>+'raw1.5C'!X57</f>
        <v>0.24558304221670274</v>
      </c>
      <c r="Y56" s="140">
        <f>+'raw1.5C'!Y57</f>
        <v>0.18103138389067192</v>
      </c>
      <c r="Z56" s="140">
        <f>+'raw1.5C'!Z57</f>
        <v>0.13060103383593688</v>
      </c>
      <c r="AA56" s="140">
        <f>+'raw1.5C'!AA57</f>
        <v>9.267502372750766E-2</v>
      </c>
      <c r="AB56" s="140">
        <f>+'raw1.5C'!AB57</f>
        <v>6.4961894688426114E-2</v>
      </c>
      <c r="AC56" s="140">
        <f>+'raw1.5C'!AC57</f>
        <v>4.5134430814992396E-2</v>
      </c>
      <c r="AD56" s="140">
        <f>+'raw1.5C'!AD57</f>
        <v>3.1162040456566543E-2</v>
      </c>
      <c r="AE56" s="140">
        <f>+'raw1.5C'!AE57</f>
        <v>2.1420483886447367E-2</v>
      </c>
      <c r="AF56" s="140">
        <f>+'raw1.5C'!AF57</f>
        <v>1.4679215102000329E-2</v>
      </c>
      <c r="AG56" s="140">
        <f>+'raw1.5C'!AG57</f>
        <v>1.0038261618344551E-2</v>
      </c>
      <c r="AH56" s="140">
        <f>+'raw1.5C'!AH57</f>
        <v>6.8546203473690203E-3</v>
      </c>
      <c r="AI56" s="140">
        <f>+'raw1.5C'!AI57</f>
        <v>4.6760174451730922E-3</v>
      </c>
      <c r="AJ56" s="140">
        <f>+'raw1.5C'!AJ57</f>
        <v>3.1876699062546587E-3</v>
      </c>
      <c r="AK56" s="140">
        <f>+'raw1.5C'!AK57</f>
        <v>2.1720449264228422E-3</v>
      </c>
      <c r="AL56" s="140">
        <f>+'raw1.5C'!AL57</f>
        <v>1.4795397670014721E-3</v>
      </c>
      <c r="AM56" s="140">
        <f>+'raw1.5C'!AM57</f>
        <v>0</v>
      </c>
      <c r="AN56" s="140"/>
      <c r="AO56" s="140"/>
      <c r="AP56" s="140"/>
      <c r="AQ56" s="140"/>
      <c r="AR56" s="140"/>
      <c r="AS56" s="140"/>
      <c r="AT56" s="140"/>
      <c r="AU56" s="140"/>
      <c r="AV56" s="140"/>
      <c r="AW56" s="140"/>
      <c r="AX56" s="117"/>
      <c r="AY56" s="140"/>
      <c r="AZ56" s="140"/>
      <c r="BA56" s="140"/>
      <c r="BB56" s="140"/>
      <c r="BC56" s="140"/>
      <c r="BD56" s="140"/>
      <c r="BE56" s="140"/>
      <c r="BF56" s="140"/>
      <c r="BG56" s="140"/>
    </row>
    <row r="57" spans="1:59" x14ac:dyDescent="0.25">
      <c r="A57" s="139"/>
      <c r="B57" s="100" t="str">
        <f>+WB2C!B57</f>
        <v>Refrigerated Bulk</v>
      </c>
      <c r="C57" s="100" t="str">
        <f>+WB2C!C57</f>
        <v>Refrigerated Bulk (DWT) 0 - 1,999</v>
      </c>
      <c r="D57" s="140">
        <f>+'raw1.5C'!D58</f>
        <v>1</v>
      </c>
      <c r="E57" s="140">
        <f>+'raw1.5C'!E58</f>
        <v>1.0411899313501145</v>
      </c>
      <c r="F57" s="140">
        <f>+'raw1.5C'!F58</f>
        <v>1.0823798627002288</v>
      </c>
      <c r="G57" s="140">
        <f>+'raw1.5C'!G58</f>
        <v>1.0720823798627002</v>
      </c>
      <c r="H57" s="140">
        <f>+'raw1.5C'!H58</f>
        <v>1.0241704805492065</v>
      </c>
      <c r="I57" s="140">
        <f>+'raw1.5C'!I58</f>
        <v>1.0141322189308606</v>
      </c>
      <c r="J57" s="140">
        <f>+'raw1.5C'!J58</f>
        <v>1.0094912654472046</v>
      </c>
      <c r="K57" s="140">
        <f>+'raw1.5C'!K58</f>
        <v>1.0027499966627567</v>
      </c>
      <c r="L57" s="140">
        <f>+'raw1.5C'!L58</f>
        <v>0.99300844009263989</v>
      </c>
      <c r="M57" s="140">
        <f>+'raw1.5C'!M58</f>
        <v>0.97903604973421388</v>
      </c>
      <c r="N57" s="140">
        <f>+'raw1.5C'!N58</f>
        <v>0.9592085858607734</v>
      </c>
      <c r="O57" s="140">
        <f>+'raw1.5C'!O58</f>
        <v>0.93149545682168922</v>
      </c>
      <c r="P57" s="140">
        <f>+'raw1.5C'!P58</f>
        <v>0.89356944671326943</v>
      </c>
      <c r="Q57" s="140">
        <f>+'raw1.5C'!Q58</f>
        <v>0.84313909665853437</v>
      </c>
      <c r="R57" s="140">
        <f>+'raw1.5C'!R58</f>
        <v>0.77858743833248245</v>
      </c>
      <c r="S57" s="140">
        <f>+'raw1.5C'!S58</f>
        <v>0.69987147611765843</v>
      </c>
      <c r="T57" s="140">
        <f>+'raw1.5C'!T58</f>
        <v>0.60936688607216138</v>
      </c>
      <c r="U57" s="140">
        <f>+'raw1.5C'!U58</f>
        <v>0.51208524027460323</v>
      </c>
      <c r="V57" s="140">
        <f>+'raw1.5C'!V58</f>
        <v>0.41480359447701698</v>
      </c>
      <c r="W57" s="140">
        <f>+'raw1.5C'!W58</f>
        <v>0.32429900443152276</v>
      </c>
      <c r="X57" s="140">
        <f>+'raw1.5C'!X58</f>
        <v>0.24558304221670274</v>
      </c>
      <c r="Y57" s="140">
        <f>+'raw1.5C'!Y58</f>
        <v>0.18103138389067192</v>
      </c>
      <c r="Z57" s="140">
        <f>+'raw1.5C'!Z58</f>
        <v>0.13060103383593688</v>
      </c>
      <c r="AA57" s="140">
        <f>+'raw1.5C'!AA58</f>
        <v>9.267502372750766E-2</v>
      </c>
      <c r="AB57" s="140">
        <f>+'raw1.5C'!AB58</f>
        <v>6.4961894688426114E-2</v>
      </c>
      <c r="AC57" s="140">
        <f>+'raw1.5C'!AC58</f>
        <v>4.5134430814992396E-2</v>
      </c>
      <c r="AD57" s="140">
        <f>+'raw1.5C'!AD58</f>
        <v>3.1162040456566543E-2</v>
      </c>
      <c r="AE57" s="140">
        <f>+'raw1.5C'!AE58</f>
        <v>2.1420483886447367E-2</v>
      </c>
      <c r="AF57" s="140">
        <f>+'raw1.5C'!AF58</f>
        <v>1.4679215102000329E-2</v>
      </c>
      <c r="AG57" s="140">
        <f>+'raw1.5C'!AG58</f>
        <v>1.0038261618344551E-2</v>
      </c>
      <c r="AH57" s="140">
        <f>+'raw1.5C'!AH58</f>
        <v>6.8546203473690203E-3</v>
      </c>
      <c r="AI57" s="140">
        <f>+'raw1.5C'!AI58</f>
        <v>4.6760174451730922E-3</v>
      </c>
      <c r="AJ57" s="140">
        <f>+'raw1.5C'!AJ58</f>
        <v>3.1876699062546587E-3</v>
      </c>
      <c r="AK57" s="140">
        <f>+'raw1.5C'!AK58</f>
        <v>2.1720449264228422E-3</v>
      </c>
      <c r="AL57" s="140">
        <f>+'raw1.5C'!AL58</f>
        <v>1.4795397670014721E-3</v>
      </c>
      <c r="AM57" s="140">
        <f>+'raw1.5C'!AM58</f>
        <v>0</v>
      </c>
      <c r="AN57" s="140"/>
      <c r="AO57" s="140"/>
      <c r="AP57" s="140"/>
      <c r="AQ57" s="140"/>
      <c r="AR57" s="140"/>
      <c r="AS57" s="140"/>
      <c r="AT57" s="140"/>
      <c r="AU57" s="140"/>
      <c r="AV57" s="140"/>
      <c r="AW57" s="140"/>
      <c r="AX57" s="117"/>
      <c r="AY57" s="140"/>
      <c r="AZ57" s="140"/>
      <c r="BA57" s="140"/>
      <c r="BB57" s="140"/>
      <c r="BC57" s="140"/>
      <c r="BD57" s="140"/>
      <c r="BE57" s="140"/>
      <c r="BF57" s="140"/>
      <c r="BG57" s="140"/>
    </row>
    <row r="58" spans="1:59" x14ac:dyDescent="0.25">
      <c r="A58" s="139"/>
      <c r="B58" s="100" t="str">
        <f>+WB2C!B58</f>
        <v>Refrigerated Bulk</v>
      </c>
      <c r="C58" s="100" t="str">
        <f>+WB2C!C58</f>
        <v>Refrigerated Bulk (DWT) 2,000 - 5,999</v>
      </c>
      <c r="D58" s="140">
        <f>+'raw1.5C'!D59</f>
        <v>1</v>
      </c>
      <c r="E58" s="140">
        <f>+'raw1.5C'!E59</f>
        <v>1.0411899313501145</v>
      </c>
      <c r="F58" s="140">
        <f>+'raw1.5C'!F59</f>
        <v>1.0823798627002288</v>
      </c>
      <c r="G58" s="140">
        <f>+'raw1.5C'!G59</f>
        <v>1.0720823798627002</v>
      </c>
      <c r="H58" s="140">
        <f>+'raw1.5C'!H59</f>
        <v>1.0241704805492065</v>
      </c>
      <c r="I58" s="140">
        <f>+'raw1.5C'!I59</f>
        <v>1.0141322189308606</v>
      </c>
      <c r="J58" s="140">
        <f>+'raw1.5C'!J59</f>
        <v>1.0094912654472046</v>
      </c>
      <c r="K58" s="140">
        <f>+'raw1.5C'!K59</f>
        <v>1.0027499966627567</v>
      </c>
      <c r="L58" s="140">
        <f>+'raw1.5C'!L59</f>
        <v>0.99300844009263989</v>
      </c>
      <c r="M58" s="140">
        <f>+'raw1.5C'!M59</f>
        <v>0.97903604973421388</v>
      </c>
      <c r="N58" s="140">
        <f>+'raw1.5C'!N59</f>
        <v>0.9592085858607734</v>
      </c>
      <c r="O58" s="140">
        <f>+'raw1.5C'!O59</f>
        <v>0.93149545682168922</v>
      </c>
      <c r="P58" s="140">
        <f>+'raw1.5C'!P59</f>
        <v>0.89356944671326943</v>
      </c>
      <c r="Q58" s="140">
        <f>+'raw1.5C'!Q59</f>
        <v>0.84313909665853437</v>
      </c>
      <c r="R58" s="140">
        <f>+'raw1.5C'!R59</f>
        <v>0.77858743833248245</v>
      </c>
      <c r="S58" s="140">
        <f>+'raw1.5C'!S59</f>
        <v>0.69987147611765843</v>
      </c>
      <c r="T58" s="140">
        <f>+'raw1.5C'!T59</f>
        <v>0.60936688607216138</v>
      </c>
      <c r="U58" s="140">
        <f>+'raw1.5C'!U59</f>
        <v>0.51208524027460323</v>
      </c>
      <c r="V58" s="140">
        <f>+'raw1.5C'!V59</f>
        <v>0.41480359447701698</v>
      </c>
      <c r="W58" s="140">
        <f>+'raw1.5C'!W59</f>
        <v>0.32429900443152276</v>
      </c>
      <c r="X58" s="140">
        <f>+'raw1.5C'!X59</f>
        <v>0.24558304221670274</v>
      </c>
      <c r="Y58" s="140">
        <f>+'raw1.5C'!Y59</f>
        <v>0.18103138389067192</v>
      </c>
      <c r="Z58" s="140">
        <f>+'raw1.5C'!Z59</f>
        <v>0.13060103383593688</v>
      </c>
      <c r="AA58" s="140">
        <f>+'raw1.5C'!AA59</f>
        <v>9.267502372750766E-2</v>
      </c>
      <c r="AB58" s="140">
        <f>+'raw1.5C'!AB59</f>
        <v>6.4961894688426114E-2</v>
      </c>
      <c r="AC58" s="140">
        <f>+'raw1.5C'!AC59</f>
        <v>4.5134430814992396E-2</v>
      </c>
      <c r="AD58" s="140">
        <f>+'raw1.5C'!AD59</f>
        <v>3.1162040456566543E-2</v>
      </c>
      <c r="AE58" s="140">
        <f>+'raw1.5C'!AE59</f>
        <v>2.1420483886447367E-2</v>
      </c>
      <c r="AF58" s="140">
        <f>+'raw1.5C'!AF59</f>
        <v>1.4679215102000329E-2</v>
      </c>
      <c r="AG58" s="140">
        <f>+'raw1.5C'!AG59</f>
        <v>1.0038261618344551E-2</v>
      </c>
      <c r="AH58" s="140">
        <f>+'raw1.5C'!AH59</f>
        <v>6.8546203473690203E-3</v>
      </c>
      <c r="AI58" s="140">
        <f>+'raw1.5C'!AI59</f>
        <v>4.6760174451730922E-3</v>
      </c>
      <c r="AJ58" s="140">
        <f>+'raw1.5C'!AJ59</f>
        <v>3.1876699062546587E-3</v>
      </c>
      <c r="AK58" s="140">
        <f>+'raw1.5C'!AK59</f>
        <v>2.1720449264228422E-3</v>
      </c>
      <c r="AL58" s="140">
        <f>+'raw1.5C'!AL59</f>
        <v>1.4795397670014721E-3</v>
      </c>
      <c r="AM58" s="140">
        <f>+'raw1.5C'!AM59</f>
        <v>0</v>
      </c>
      <c r="AN58" s="140"/>
      <c r="AO58" s="140"/>
      <c r="AP58" s="140"/>
      <c r="AQ58" s="140"/>
      <c r="AR58" s="140"/>
      <c r="AS58" s="140"/>
      <c r="AT58" s="140"/>
      <c r="AU58" s="140"/>
      <c r="AV58" s="140"/>
      <c r="AW58" s="140"/>
      <c r="AX58" s="117"/>
      <c r="AY58" s="140"/>
      <c r="AZ58" s="140"/>
      <c r="BA58" s="140"/>
      <c r="BB58" s="140"/>
      <c r="BC58" s="140"/>
      <c r="BD58" s="140"/>
      <c r="BE58" s="140"/>
      <c r="BF58" s="140"/>
      <c r="BG58" s="140"/>
    </row>
    <row r="59" spans="1:59" x14ac:dyDescent="0.25">
      <c r="A59" s="139"/>
      <c r="B59" s="100" t="str">
        <f>+WB2C!B59</f>
        <v>Refrigerated Bulk</v>
      </c>
      <c r="C59" s="100" t="str">
        <f>+WB2C!C59</f>
        <v>Refrigerated Bulk (DWT) 6,000 - 9,999</v>
      </c>
      <c r="D59" s="140">
        <f>+'raw1.5C'!D60</f>
        <v>1</v>
      </c>
      <c r="E59" s="140">
        <f>+'raw1.5C'!E60</f>
        <v>1.0411899313501145</v>
      </c>
      <c r="F59" s="140">
        <f>+'raw1.5C'!F60</f>
        <v>1.0823798627002288</v>
      </c>
      <c r="G59" s="140">
        <f>+'raw1.5C'!G60</f>
        <v>1.0720823798627002</v>
      </c>
      <c r="H59" s="140">
        <f>+'raw1.5C'!H60</f>
        <v>1.0241704805492065</v>
      </c>
      <c r="I59" s="140">
        <f>+'raw1.5C'!I60</f>
        <v>1.0141322189308606</v>
      </c>
      <c r="J59" s="140">
        <f>+'raw1.5C'!J60</f>
        <v>1.0094912654472046</v>
      </c>
      <c r="K59" s="140">
        <f>+'raw1.5C'!K60</f>
        <v>1.0027499966627567</v>
      </c>
      <c r="L59" s="140">
        <f>+'raw1.5C'!L60</f>
        <v>0.99300844009263989</v>
      </c>
      <c r="M59" s="140">
        <f>+'raw1.5C'!M60</f>
        <v>0.97903604973421388</v>
      </c>
      <c r="N59" s="140">
        <f>+'raw1.5C'!N60</f>
        <v>0.9592085858607734</v>
      </c>
      <c r="O59" s="140">
        <f>+'raw1.5C'!O60</f>
        <v>0.93149545682168922</v>
      </c>
      <c r="P59" s="140">
        <f>+'raw1.5C'!P60</f>
        <v>0.89356944671326943</v>
      </c>
      <c r="Q59" s="140">
        <f>+'raw1.5C'!Q60</f>
        <v>0.84313909665853437</v>
      </c>
      <c r="R59" s="140">
        <f>+'raw1.5C'!R60</f>
        <v>0.77858743833248245</v>
      </c>
      <c r="S59" s="140">
        <f>+'raw1.5C'!S60</f>
        <v>0.69987147611765843</v>
      </c>
      <c r="T59" s="140">
        <f>+'raw1.5C'!T60</f>
        <v>0.60936688607216138</v>
      </c>
      <c r="U59" s="140">
        <f>+'raw1.5C'!U60</f>
        <v>0.51208524027460323</v>
      </c>
      <c r="V59" s="140">
        <f>+'raw1.5C'!V60</f>
        <v>0.41480359447701698</v>
      </c>
      <c r="W59" s="140">
        <f>+'raw1.5C'!W60</f>
        <v>0.32429900443152276</v>
      </c>
      <c r="X59" s="140">
        <f>+'raw1.5C'!X60</f>
        <v>0.24558304221670274</v>
      </c>
      <c r="Y59" s="140">
        <f>+'raw1.5C'!Y60</f>
        <v>0.18103138389067192</v>
      </c>
      <c r="Z59" s="140">
        <f>+'raw1.5C'!Z60</f>
        <v>0.13060103383593688</v>
      </c>
      <c r="AA59" s="140">
        <f>+'raw1.5C'!AA60</f>
        <v>9.267502372750766E-2</v>
      </c>
      <c r="AB59" s="140">
        <f>+'raw1.5C'!AB60</f>
        <v>6.4961894688426114E-2</v>
      </c>
      <c r="AC59" s="140">
        <f>+'raw1.5C'!AC60</f>
        <v>4.5134430814992396E-2</v>
      </c>
      <c r="AD59" s="140">
        <f>+'raw1.5C'!AD60</f>
        <v>3.1162040456566543E-2</v>
      </c>
      <c r="AE59" s="140">
        <f>+'raw1.5C'!AE60</f>
        <v>2.1420483886447367E-2</v>
      </c>
      <c r="AF59" s="140">
        <f>+'raw1.5C'!AF60</f>
        <v>1.4679215102000329E-2</v>
      </c>
      <c r="AG59" s="140">
        <f>+'raw1.5C'!AG60</f>
        <v>1.0038261618344551E-2</v>
      </c>
      <c r="AH59" s="140">
        <f>+'raw1.5C'!AH60</f>
        <v>6.8546203473690203E-3</v>
      </c>
      <c r="AI59" s="140">
        <f>+'raw1.5C'!AI60</f>
        <v>4.6760174451730922E-3</v>
      </c>
      <c r="AJ59" s="140">
        <f>+'raw1.5C'!AJ60</f>
        <v>3.1876699062546587E-3</v>
      </c>
      <c r="AK59" s="140">
        <f>+'raw1.5C'!AK60</f>
        <v>2.1720449264228422E-3</v>
      </c>
      <c r="AL59" s="140">
        <f>+'raw1.5C'!AL60</f>
        <v>1.4795397670014721E-3</v>
      </c>
      <c r="AM59" s="140">
        <f>+'raw1.5C'!AM60</f>
        <v>0</v>
      </c>
      <c r="AN59" s="140"/>
      <c r="AO59" s="140"/>
      <c r="AP59" s="140"/>
      <c r="AQ59" s="140"/>
      <c r="AR59" s="140"/>
      <c r="AS59" s="140"/>
      <c r="AT59" s="140"/>
      <c r="AU59" s="140"/>
      <c r="AV59" s="140"/>
      <c r="AW59" s="140"/>
      <c r="AX59" s="117"/>
      <c r="AY59" s="140"/>
      <c r="AZ59" s="140"/>
      <c r="BA59" s="140"/>
      <c r="BB59" s="140"/>
      <c r="BC59" s="140"/>
      <c r="BD59" s="140"/>
      <c r="BE59" s="140"/>
      <c r="BF59" s="140"/>
      <c r="BG59" s="140"/>
    </row>
    <row r="60" spans="1:59" x14ac:dyDescent="0.25">
      <c r="A60" s="139"/>
      <c r="B60" s="100" t="str">
        <f>+WB2C!B60</f>
        <v>Refrigerated Bulk</v>
      </c>
      <c r="C60" s="100" t="str">
        <f>+WB2C!C60</f>
        <v>Refrigerated Bulk (DWT) &gt;10,000</v>
      </c>
      <c r="D60" s="140">
        <f>+'raw1.5C'!D61</f>
        <v>1</v>
      </c>
      <c r="E60" s="140">
        <f>+'raw1.5C'!E61</f>
        <v>1.0411899313501145</v>
      </c>
      <c r="F60" s="140">
        <f>+'raw1.5C'!F61</f>
        <v>1.0823798627002288</v>
      </c>
      <c r="G60" s="140">
        <f>+'raw1.5C'!G61</f>
        <v>1.0720823798627002</v>
      </c>
      <c r="H60" s="140">
        <f>+'raw1.5C'!H61</f>
        <v>1.0241704805492065</v>
      </c>
      <c r="I60" s="140">
        <f>+'raw1.5C'!I61</f>
        <v>1.0141322189308606</v>
      </c>
      <c r="J60" s="140">
        <f>+'raw1.5C'!J61</f>
        <v>1.0094912654472046</v>
      </c>
      <c r="K60" s="140">
        <f>+'raw1.5C'!K61</f>
        <v>1.0027499966627567</v>
      </c>
      <c r="L60" s="140">
        <f>+'raw1.5C'!L61</f>
        <v>0.99300844009263989</v>
      </c>
      <c r="M60" s="140">
        <f>+'raw1.5C'!M61</f>
        <v>0.97903604973421388</v>
      </c>
      <c r="N60" s="140">
        <f>+'raw1.5C'!N61</f>
        <v>0.9592085858607734</v>
      </c>
      <c r="O60" s="140">
        <f>+'raw1.5C'!O61</f>
        <v>0.93149545682168922</v>
      </c>
      <c r="P60" s="140">
        <f>+'raw1.5C'!P61</f>
        <v>0.89356944671326943</v>
      </c>
      <c r="Q60" s="140">
        <f>+'raw1.5C'!Q61</f>
        <v>0.84313909665853437</v>
      </c>
      <c r="R60" s="140">
        <f>+'raw1.5C'!R61</f>
        <v>0.77858743833248245</v>
      </c>
      <c r="S60" s="140">
        <f>+'raw1.5C'!S61</f>
        <v>0.69987147611765843</v>
      </c>
      <c r="T60" s="140">
        <f>+'raw1.5C'!T61</f>
        <v>0.60936688607216138</v>
      </c>
      <c r="U60" s="140">
        <f>+'raw1.5C'!U61</f>
        <v>0.51208524027460323</v>
      </c>
      <c r="V60" s="140">
        <f>+'raw1.5C'!V61</f>
        <v>0.41480359447701698</v>
      </c>
      <c r="W60" s="140">
        <f>+'raw1.5C'!W61</f>
        <v>0.32429900443152276</v>
      </c>
      <c r="X60" s="140">
        <f>+'raw1.5C'!X61</f>
        <v>0.24558304221670274</v>
      </c>
      <c r="Y60" s="140">
        <f>+'raw1.5C'!Y61</f>
        <v>0.18103138389067192</v>
      </c>
      <c r="Z60" s="140">
        <f>+'raw1.5C'!Z61</f>
        <v>0.13060103383593688</v>
      </c>
      <c r="AA60" s="140">
        <f>+'raw1.5C'!AA61</f>
        <v>9.267502372750766E-2</v>
      </c>
      <c r="AB60" s="140">
        <f>+'raw1.5C'!AB61</f>
        <v>6.4961894688426114E-2</v>
      </c>
      <c r="AC60" s="140">
        <f>+'raw1.5C'!AC61</f>
        <v>4.5134430814992396E-2</v>
      </c>
      <c r="AD60" s="140">
        <f>+'raw1.5C'!AD61</f>
        <v>3.1162040456566543E-2</v>
      </c>
      <c r="AE60" s="140">
        <f>+'raw1.5C'!AE61</f>
        <v>2.1420483886447367E-2</v>
      </c>
      <c r="AF60" s="140">
        <f>+'raw1.5C'!AF61</f>
        <v>1.4679215102000329E-2</v>
      </c>
      <c r="AG60" s="140">
        <f>+'raw1.5C'!AG61</f>
        <v>1.0038261618344551E-2</v>
      </c>
      <c r="AH60" s="140">
        <f>+'raw1.5C'!AH61</f>
        <v>6.8546203473690203E-3</v>
      </c>
      <c r="AI60" s="140">
        <f>+'raw1.5C'!AI61</f>
        <v>4.6760174451730922E-3</v>
      </c>
      <c r="AJ60" s="140">
        <f>+'raw1.5C'!AJ61</f>
        <v>3.1876699062546587E-3</v>
      </c>
      <c r="AK60" s="140">
        <f>+'raw1.5C'!AK61</f>
        <v>2.1720449264228422E-3</v>
      </c>
      <c r="AL60" s="140">
        <f>+'raw1.5C'!AL61</f>
        <v>1.4795397670014721E-3</v>
      </c>
      <c r="AM60" s="140">
        <f>+'raw1.5C'!AM61</f>
        <v>0</v>
      </c>
      <c r="AN60" s="140"/>
      <c r="AO60" s="140"/>
      <c r="AP60" s="140"/>
      <c r="AQ60" s="140"/>
      <c r="AR60" s="140"/>
      <c r="AS60" s="140"/>
      <c r="AT60" s="140"/>
      <c r="AU60" s="140"/>
      <c r="AV60" s="140"/>
      <c r="AW60" s="140"/>
      <c r="AX60" s="117"/>
      <c r="AY60" s="140"/>
      <c r="AZ60" s="140"/>
      <c r="BA60" s="140"/>
      <c r="BB60" s="140"/>
      <c r="BC60" s="140"/>
      <c r="BD60" s="140"/>
      <c r="BE60" s="140"/>
      <c r="BF60" s="140"/>
      <c r="BG60" s="140"/>
    </row>
    <row r="61" spans="1:59" x14ac:dyDescent="0.25">
      <c r="A61" s="139"/>
      <c r="B61" s="100" t="str">
        <f>+WB2C!B61</f>
        <v>RoRo</v>
      </c>
      <c r="C61" s="100" t="str">
        <f>+WB2C!C61</f>
        <v>RoRo (DWT) 0 - 4,999</v>
      </c>
      <c r="D61" s="140">
        <f>+'raw1.5C'!D62</f>
        <v>1</v>
      </c>
      <c r="E61" s="140">
        <f>+'raw1.5C'!E62</f>
        <v>1.0411899313501145</v>
      </c>
      <c r="F61" s="140">
        <f>+'raw1.5C'!F62</f>
        <v>1.0823798627002288</v>
      </c>
      <c r="G61" s="140">
        <f>+'raw1.5C'!G62</f>
        <v>1.0720823798627002</v>
      </c>
      <c r="H61" s="140">
        <f>+'raw1.5C'!H62</f>
        <v>1.0241704805492065</v>
      </c>
      <c r="I61" s="140">
        <f>+'raw1.5C'!I62</f>
        <v>1.0141322189308606</v>
      </c>
      <c r="J61" s="140">
        <f>+'raw1.5C'!J62</f>
        <v>1.0094912654472046</v>
      </c>
      <c r="K61" s="140">
        <f>+'raw1.5C'!K62</f>
        <v>1.0027499966627567</v>
      </c>
      <c r="L61" s="140">
        <f>+'raw1.5C'!L62</f>
        <v>0.99300844009263989</v>
      </c>
      <c r="M61" s="140">
        <f>+'raw1.5C'!M62</f>
        <v>0.97903604973421388</v>
      </c>
      <c r="N61" s="140">
        <f>+'raw1.5C'!N62</f>
        <v>0.9592085858607734</v>
      </c>
      <c r="O61" s="140">
        <f>+'raw1.5C'!O62</f>
        <v>0.93149545682168922</v>
      </c>
      <c r="P61" s="140">
        <f>+'raw1.5C'!P62</f>
        <v>0.89356944671326943</v>
      </c>
      <c r="Q61" s="140">
        <f>+'raw1.5C'!Q62</f>
        <v>0.84313909665853437</v>
      </c>
      <c r="R61" s="140">
        <f>+'raw1.5C'!R62</f>
        <v>0.77858743833248245</v>
      </c>
      <c r="S61" s="140">
        <f>+'raw1.5C'!S62</f>
        <v>0.69987147611765843</v>
      </c>
      <c r="T61" s="140">
        <f>+'raw1.5C'!T62</f>
        <v>0.60936688607216138</v>
      </c>
      <c r="U61" s="140">
        <f>+'raw1.5C'!U62</f>
        <v>0.51208524027460323</v>
      </c>
      <c r="V61" s="140">
        <f>+'raw1.5C'!V62</f>
        <v>0.41480359447701698</v>
      </c>
      <c r="W61" s="140">
        <f>+'raw1.5C'!W62</f>
        <v>0.32429900443152276</v>
      </c>
      <c r="X61" s="140">
        <f>+'raw1.5C'!X62</f>
        <v>0.24558304221670274</v>
      </c>
      <c r="Y61" s="140">
        <f>+'raw1.5C'!Y62</f>
        <v>0.18103138389067192</v>
      </c>
      <c r="Z61" s="140">
        <f>+'raw1.5C'!Z62</f>
        <v>0.13060103383593688</v>
      </c>
      <c r="AA61" s="140">
        <f>+'raw1.5C'!AA62</f>
        <v>9.267502372750766E-2</v>
      </c>
      <c r="AB61" s="140">
        <f>+'raw1.5C'!AB62</f>
        <v>6.4961894688426114E-2</v>
      </c>
      <c r="AC61" s="140">
        <f>+'raw1.5C'!AC62</f>
        <v>4.5134430814992396E-2</v>
      </c>
      <c r="AD61" s="140">
        <f>+'raw1.5C'!AD62</f>
        <v>3.1162040456566543E-2</v>
      </c>
      <c r="AE61" s="140">
        <f>+'raw1.5C'!AE62</f>
        <v>2.1420483886447367E-2</v>
      </c>
      <c r="AF61" s="140">
        <f>+'raw1.5C'!AF62</f>
        <v>1.4679215102000329E-2</v>
      </c>
      <c r="AG61" s="140">
        <f>+'raw1.5C'!AG62</f>
        <v>1.0038261618344551E-2</v>
      </c>
      <c r="AH61" s="140">
        <f>+'raw1.5C'!AH62</f>
        <v>6.8546203473690203E-3</v>
      </c>
      <c r="AI61" s="140">
        <f>+'raw1.5C'!AI62</f>
        <v>4.6760174451730922E-3</v>
      </c>
      <c r="AJ61" s="140">
        <f>+'raw1.5C'!AJ62</f>
        <v>3.1876699062546587E-3</v>
      </c>
      <c r="AK61" s="140">
        <f>+'raw1.5C'!AK62</f>
        <v>2.1720449264228422E-3</v>
      </c>
      <c r="AL61" s="140">
        <f>+'raw1.5C'!AL62</f>
        <v>1.4795397670014721E-3</v>
      </c>
      <c r="AM61" s="140">
        <f>+'raw1.5C'!AM62</f>
        <v>0</v>
      </c>
      <c r="AN61" s="140"/>
      <c r="AO61" s="140"/>
      <c r="AP61" s="140"/>
      <c r="AQ61" s="140"/>
      <c r="AR61" s="140"/>
      <c r="AS61" s="140"/>
      <c r="AT61" s="140"/>
      <c r="AU61" s="140"/>
      <c r="AV61" s="140"/>
      <c r="AW61" s="140"/>
      <c r="AX61" s="117"/>
      <c r="AY61" s="140"/>
      <c r="AZ61" s="140"/>
      <c r="BA61" s="140"/>
      <c r="BB61" s="140"/>
      <c r="BC61" s="140"/>
      <c r="BD61" s="140"/>
      <c r="BE61" s="140"/>
      <c r="BF61" s="140"/>
      <c r="BG61" s="140"/>
    </row>
    <row r="62" spans="1:59" x14ac:dyDescent="0.25">
      <c r="A62" s="139"/>
      <c r="B62" s="100" t="str">
        <f>+WB2C!B62</f>
        <v>RoRo</v>
      </c>
      <c r="C62" s="100" t="str">
        <f>+WB2C!C62</f>
        <v>RoRo (DWT) 5,000 - 9,999</v>
      </c>
      <c r="D62" s="140">
        <f>+'raw1.5C'!D63</f>
        <v>1</v>
      </c>
      <c r="E62" s="140">
        <f>+'raw1.5C'!E63</f>
        <v>1.0411899313501145</v>
      </c>
      <c r="F62" s="140">
        <f>+'raw1.5C'!F63</f>
        <v>1.0823798627002288</v>
      </c>
      <c r="G62" s="140">
        <f>+'raw1.5C'!G63</f>
        <v>1.0720823798627002</v>
      </c>
      <c r="H62" s="140">
        <f>+'raw1.5C'!H63</f>
        <v>1.0241704805492065</v>
      </c>
      <c r="I62" s="140">
        <f>+'raw1.5C'!I63</f>
        <v>1.0141322189308606</v>
      </c>
      <c r="J62" s="140">
        <f>+'raw1.5C'!J63</f>
        <v>1.0094912654472046</v>
      </c>
      <c r="K62" s="140">
        <f>+'raw1.5C'!K63</f>
        <v>1.0027499966627567</v>
      </c>
      <c r="L62" s="140">
        <f>+'raw1.5C'!L63</f>
        <v>0.99300844009263989</v>
      </c>
      <c r="M62" s="140">
        <f>+'raw1.5C'!M63</f>
        <v>0.97903604973421388</v>
      </c>
      <c r="N62" s="140">
        <f>+'raw1.5C'!N63</f>
        <v>0.9592085858607734</v>
      </c>
      <c r="O62" s="140">
        <f>+'raw1.5C'!O63</f>
        <v>0.93149545682168922</v>
      </c>
      <c r="P62" s="140">
        <f>+'raw1.5C'!P63</f>
        <v>0.89356944671326943</v>
      </c>
      <c r="Q62" s="140">
        <f>+'raw1.5C'!Q63</f>
        <v>0.84313909665853437</v>
      </c>
      <c r="R62" s="140">
        <f>+'raw1.5C'!R63</f>
        <v>0.77858743833248245</v>
      </c>
      <c r="S62" s="140">
        <f>+'raw1.5C'!S63</f>
        <v>0.69987147611765843</v>
      </c>
      <c r="T62" s="140">
        <f>+'raw1.5C'!T63</f>
        <v>0.60936688607216138</v>
      </c>
      <c r="U62" s="140">
        <f>+'raw1.5C'!U63</f>
        <v>0.51208524027460323</v>
      </c>
      <c r="V62" s="140">
        <f>+'raw1.5C'!V63</f>
        <v>0.41480359447701698</v>
      </c>
      <c r="W62" s="140">
        <f>+'raw1.5C'!W63</f>
        <v>0.32429900443152276</v>
      </c>
      <c r="X62" s="140">
        <f>+'raw1.5C'!X63</f>
        <v>0.24558304221670274</v>
      </c>
      <c r="Y62" s="140">
        <f>+'raw1.5C'!Y63</f>
        <v>0.18103138389067192</v>
      </c>
      <c r="Z62" s="140">
        <f>+'raw1.5C'!Z63</f>
        <v>0.13060103383593688</v>
      </c>
      <c r="AA62" s="140">
        <f>+'raw1.5C'!AA63</f>
        <v>9.267502372750766E-2</v>
      </c>
      <c r="AB62" s="140">
        <f>+'raw1.5C'!AB63</f>
        <v>6.4961894688426114E-2</v>
      </c>
      <c r="AC62" s="140">
        <f>+'raw1.5C'!AC63</f>
        <v>4.5134430814992396E-2</v>
      </c>
      <c r="AD62" s="140">
        <f>+'raw1.5C'!AD63</f>
        <v>3.1162040456566543E-2</v>
      </c>
      <c r="AE62" s="140">
        <f>+'raw1.5C'!AE63</f>
        <v>2.1420483886447367E-2</v>
      </c>
      <c r="AF62" s="140">
        <f>+'raw1.5C'!AF63</f>
        <v>1.4679215102000329E-2</v>
      </c>
      <c r="AG62" s="140">
        <f>+'raw1.5C'!AG63</f>
        <v>1.0038261618344551E-2</v>
      </c>
      <c r="AH62" s="140">
        <f>+'raw1.5C'!AH63</f>
        <v>6.8546203473690203E-3</v>
      </c>
      <c r="AI62" s="140">
        <f>+'raw1.5C'!AI63</f>
        <v>4.6760174451730922E-3</v>
      </c>
      <c r="AJ62" s="140">
        <f>+'raw1.5C'!AJ63</f>
        <v>3.1876699062546587E-3</v>
      </c>
      <c r="AK62" s="140">
        <f>+'raw1.5C'!AK63</f>
        <v>2.1720449264228422E-3</v>
      </c>
      <c r="AL62" s="140">
        <f>+'raw1.5C'!AL63</f>
        <v>1.4795397670014721E-3</v>
      </c>
      <c r="AM62" s="140">
        <f>+'raw1.5C'!AM63</f>
        <v>0</v>
      </c>
      <c r="AN62" s="140"/>
      <c r="AO62" s="140"/>
      <c r="AP62" s="140"/>
      <c r="AQ62" s="140"/>
      <c r="AR62" s="140"/>
      <c r="AS62" s="140"/>
      <c r="AT62" s="140"/>
      <c r="AU62" s="140"/>
      <c r="AV62" s="140"/>
      <c r="AW62" s="140"/>
      <c r="AX62" s="117"/>
      <c r="AY62" s="140"/>
      <c r="AZ62" s="140"/>
      <c r="BA62" s="140"/>
      <c r="BB62" s="140"/>
      <c r="BC62" s="140"/>
      <c r="BD62" s="140"/>
      <c r="BE62" s="140"/>
      <c r="BF62" s="140"/>
      <c r="BG62" s="140"/>
    </row>
    <row r="63" spans="1:59" x14ac:dyDescent="0.25">
      <c r="A63" s="139"/>
      <c r="B63" s="100" t="str">
        <f>+WB2C!B63</f>
        <v>RoRo</v>
      </c>
      <c r="C63" s="100" t="str">
        <f>+WB2C!C63</f>
        <v>RoRo (DWT) 10,000 - 14,999</v>
      </c>
      <c r="D63" s="140">
        <f>+'raw1.5C'!D64</f>
        <v>1</v>
      </c>
      <c r="E63" s="140">
        <f>+'raw1.5C'!E64</f>
        <v>1.0411899313501145</v>
      </c>
      <c r="F63" s="140">
        <f>+'raw1.5C'!F64</f>
        <v>1.0823798627002288</v>
      </c>
      <c r="G63" s="140">
        <f>+'raw1.5C'!G64</f>
        <v>1.0720823798627002</v>
      </c>
      <c r="H63" s="140">
        <f>+'raw1.5C'!H64</f>
        <v>1.0241704805492065</v>
      </c>
      <c r="I63" s="140">
        <f>+'raw1.5C'!I64</f>
        <v>1.0141322189308606</v>
      </c>
      <c r="J63" s="140">
        <f>+'raw1.5C'!J64</f>
        <v>1.0094912654472046</v>
      </c>
      <c r="K63" s="140">
        <f>+'raw1.5C'!K64</f>
        <v>1.0027499966627567</v>
      </c>
      <c r="L63" s="140">
        <f>+'raw1.5C'!L64</f>
        <v>0.99300844009263989</v>
      </c>
      <c r="M63" s="140">
        <f>+'raw1.5C'!M64</f>
        <v>0.97903604973421388</v>
      </c>
      <c r="N63" s="140">
        <f>+'raw1.5C'!N64</f>
        <v>0.9592085858607734</v>
      </c>
      <c r="O63" s="140">
        <f>+'raw1.5C'!O64</f>
        <v>0.93149545682168922</v>
      </c>
      <c r="P63" s="140">
        <f>+'raw1.5C'!P64</f>
        <v>0.89356944671326943</v>
      </c>
      <c r="Q63" s="140">
        <f>+'raw1.5C'!Q64</f>
        <v>0.84313909665853437</v>
      </c>
      <c r="R63" s="140">
        <f>+'raw1.5C'!R64</f>
        <v>0.77858743833248245</v>
      </c>
      <c r="S63" s="140">
        <f>+'raw1.5C'!S64</f>
        <v>0.69987147611765843</v>
      </c>
      <c r="T63" s="140">
        <f>+'raw1.5C'!T64</f>
        <v>0.60936688607216138</v>
      </c>
      <c r="U63" s="140">
        <f>+'raw1.5C'!U64</f>
        <v>0.51208524027460323</v>
      </c>
      <c r="V63" s="140">
        <f>+'raw1.5C'!V64</f>
        <v>0.41480359447701698</v>
      </c>
      <c r="W63" s="140">
        <f>+'raw1.5C'!W64</f>
        <v>0.32429900443152276</v>
      </c>
      <c r="X63" s="140">
        <f>+'raw1.5C'!X64</f>
        <v>0.24558304221670274</v>
      </c>
      <c r="Y63" s="140">
        <f>+'raw1.5C'!Y64</f>
        <v>0.18103138389067192</v>
      </c>
      <c r="Z63" s="140">
        <f>+'raw1.5C'!Z64</f>
        <v>0.13060103383593688</v>
      </c>
      <c r="AA63" s="140">
        <f>+'raw1.5C'!AA64</f>
        <v>9.267502372750766E-2</v>
      </c>
      <c r="AB63" s="140">
        <f>+'raw1.5C'!AB64</f>
        <v>6.4961894688426114E-2</v>
      </c>
      <c r="AC63" s="140">
        <f>+'raw1.5C'!AC64</f>
        <v>4.5134430814992396E-2</v>
      </c>
      <c r="AD63" s="140">
        <f>+'raw1.5C'!AD64</f>
        <v>3.1162040456566543E-2</v>
      </c>
      <c r="AE63" s="140">
        <f>+'raw1.5C'!AE64</f>
        <v>2.1420483886447367E-2</v>
      </c>
      <c r="AF63" s="140">
        <f>+'raw1.5C'!AF64</f>
        <v>1.4679215102000329E-2</v>
      </c>
      <c r="AG63" s="140">
        <f>+'raw1.5C'!AG64</f>
        <v>1.0038261618344551E-2</v>
      </c>
      <c r="AH63" s="140">
        <f>+'raw1.5C'!AH64</f>
        <v>6.8546203473690203E-3</v>
      </c>
      <c r="AI63" s="140">
        <f>+'raw1.5C'!AI64</f>
        <v>4.6760174451730922E-3</v>
      </c>
      <c r="AJ63" s="140">
        <f>+'raw1.5C'!AJ64</f>
        <v>3.1876699062546587E-3</v>
      </c>
      <c r="AK63" s="140">
        <f>+'raw1.5C'!AK64</f>
        <v>2.1720449264228422E-3</v>
      </c>
      <c r="AL63" s="140">
        <f>+'raw1.5C'!AL64</f>
        <v>1.4795397670014721E-3</v>
      </c>
      <c r="AM63" s="140">
        <f>+'raw1.5C'!AM64</f>
        <v>0</v>
      </c>
      <c r="AN63" s="140"/>
      <c r="AO63" s="140"/>
      <c r="AP63" s="140"/>
      <c r="AQ63" s="140"/>
      <c r="AR63" s="140"/>
      <c r="AS63" s="140"/>
      <c r="AT63" s="140"/>
      <c r="AU63" s="140"/>
      <c r="AV63" s="140"/>
      <c r="AW63" s="140"/>
      <c r="AX63" s="117"/>
      <c r="AY63" s="140"/>
      <c r="AZ63" s="140"/>
      <c r="BA63" s="140"/>
      <c r="BB63" s="140"/>
      <c r="BC63" s="140"/>
      <c r="BD63" s="140"/>
      <c r="BE63" s="140"/>
      <c r="BF63" s="140"/>
      <c r="BG63" s="140"/>
    </row>
    <row r="64" spans="1:59" x14ac:dyDescent="0.25">
      <c r="A64" s="139"/>
      <c r="B64" s="100" t="str">
        <f>+WB2C!B64</f>
        <v>RoRo</v>
      </c>
      <c r="C64" s="100" t="str">
        <f>+WB2C!C64</f>
        <v>RoRo (DWT) &gt;15,000</v>
      </c>
      <c r="D64" s="140">
        <f>+'raw1.5C'!D65</f>
        <v>1</v>
      </c>
      <c r="E64" s="140">
        <f>+'raw1.5C'!E65</f>
        <v>1.0411899313501145</v>
      </c>
      <c r="F64" s="140">
        <f>+'raw1.5C'!F65</f>
        <v>1.0823798627002288</v>
      </c>
      <c r="G64" s="140">
        <f>+'raw1.5C'!G65</f>
        <v>1.0720823798627002</v>
      </c>
      <c r="H64" s="140">
        <f>+'raw1.5C'!H65</f>
        <v>1.0241704805492065</v>
      </c>
      <c r="I64" s="140">
        <f>+'raw1.5C'!I65</f>
        <v>1.0141322189308606</v>
      </c>
      <c r="J64" s="140">
        <f>+'raw1.5C'!J65</f>
        <v>1.0094912654472046</v>
      </c>
      <c r="K64" s="140">
        <f>+'raw1.5C'!K65</f>
        <v>1.0027499966627567</v>
      </c>
      <c r="L64" s="140">
        <f>+'raw1.5C'!L65</f>
        <v>0.99300844009263989</v>
      </c>
      <c r="M64" s="140">
        <f>+'raw1.5C'!M65</f>
        <v>0.97903604973421388</v>
      </c>
      <c r="N64" s="140">
        <f>+'raw1.5C'!N65</f>
        <v>0.9592085858607734</v>
      </c>
      <c r="O64" s="140">
        <f>+'raw1.5C'!O65</f>
        <v>0.93149545682168922</v>
      </c>
      <c r="P64" s="140">
        <f>+'raw1.5C'!P65</f>
        <v>0.89356944671326943</v>
      </c>
      <c r="Q64" s="140">
        <f>+'raw1.5C'!Q65</f>
        <v>0.84313909665853437</v>
      </c>
      <c r="R64" s="140">
        <f>+'raw1.5C'!R65</f>
        <v>0.77858743833248245</v>
      </c>
      <c r="S64" s="140">
        <f>+'raw1.5C'!S65</f>
        <v>0.69987147611765843</v>
      </c>
      <c r="T64" s="140">
        <f>+'raw1.5C'!T65</f>
        <v>0.60936688607216138</v>
      </c>
      <c r="U64" s="140">
        <f>+'raw1.5C'!U65</f>
        <v>0.51208524027460323</v>
      </c>
      <c r="V64" s="140">
        <f>+'raw1.5C'!V65</f>
        <v>0.41480359447701698</v>
      </c>
      <c r="W64" s="140">
        <f>+'raw1.5C'!W65</f>
        <v>0.32429900443152276</v>
      </c>
      <c r="X64" s="140">
        <f>+'raw1.5C'!X65</f>
        <v>0.24558304221670274</v>
      </c>
      <c r="Y64" s="140">
        <f>+'raw1.5C'!Y65</f>
        <v>0.18103138389067192</v>
      </c>
      <c r="Z64" s="140">
        <f>+'raw1.5C'!Z65</f>
        <v>0.13060103383593688</v>
      </c>
      <c r="AA64" s="140">
        <f>+'raw1.5C'!AA65</f>
        <v>9.267502372750766E-2</v>
      </c>
      <c r="AB64" s="140">
        <f>+'raw1.5C'!AB65</f>
        <v>6.4961894688426114E-2</v>
      </c>
      <c r="AC64" s="140">
        <f>+'raw1.5C'!AC65</f>
        <v>4.5134430814992396E-2</v>
      </c>
      <c r="AD64" s="140">
        <f>+'raw1.5C'!AD65</f>
        <v>3.1162040456566543E-2</v>
      </c>
      <c r="AE64" s="140">
        <f>+'raw1.5C'!AE65</f>
        <v>2.1420483886447367E-2</v>
      </c>
      <c r="AF64" s="140">
        <f>+'raw1.5C'!AF65</f>
        <v>1.4679215102000329E-2</v>
      </c>
      <c r="AG64" s="140">
        <f>+'raw1.5C'!AG65</f>
        <v>1.0038261618344551E-2</v>
      </c>
      <c r="AH64" s="140">
        <f>+'raw1.5C'!AH65</f>
        <v>6.8546203473690203E-3</v>
      </c>
      <c r="AI64" s="140">
        <f>+'raw1.5C'!AI65</f>
        <v>4.6760174451730922E-3</v>
      </c>
      <c r="AJ64" s="140">
        <f>+'raw1.5C'!AJ65</f>
        <v>3.1876699062546587E-3</v>
      </c>
      <c r="AK64" s="140">
        <f>+'raw1.5C'!AK65</f>
        <v>2.1720449264228422E-3</v>
      </c>
      <c r="AL64" s="140">
        <f>+'raw1.5C'!AL65</f>
        <v>1.4795397670014721E-3</v>
      </c>
      <c r="AM64" s="140">
        <f>+'raw1.5C'!AM65</f>
        <v>0</v>
      </c>
      <c r="AN64" s="140"/>
      <c r="AO64" s="140"/>
      <c r="AP64" s="140"/>
      <c r="AQ64" s="140"/>
      <c r="AR64" s="140"/>
      <c r="AS64" s="140"/>
      <c r="AT64" s="140"/>
      <c r="AU64" s="140"/>
      <c r="AV64" s="140"/>
      <c r="AW64" s="140"/>
      <c r="AX64" s="117"/>
      <c r="AY64" s="140"/>
      <c r="AZ64" s="140"/>
      <c r="BA64" s="140"/>
      <c r="BB64" s="140"/>
      <c r="BC64" s="140"/>
      <c r="BD64" s="140"/>
      <c r="BE64" s="140"/>
      <c r="BF64" s="140"/>
      <c r="BG64" s="140"/>
    </row>
    <row r="65" spans="1:59" x14ac:dyDescent="0.25">
      <c r="A65" s="139"/>
      <c r="B65" s="100" t="str">
        <f>+WB2C!B65</f>
        <v>Vehicle Carrier</v>
      </c>
      <c r="C65" s="100" t="str">
        <f>+WB2C!C65</f>
        <v>Vehicle Carrier (GT) 0 - 29,999</v>
      </c>
      <c r="D65" s="140">
        <f>+'raw1.5C'!D66</f>
        <v>1</v>
      </c>
      <c r="E65" s="140">
        <f>+'raw1.5C'!E66</f>
        <v>1.0411899313501145</v>
      </c>
      <c r="F65" s="140">
        <f>+'raw1.5C'!F66</f>
        <v>1.0823798627002288</v>
      </c>
      <c r="G65" s="140">
        <f>+'raw1.5C'!G66</f>
        <v>1.0720823798627002</v>
      </c>
      <c r="H65" s="140">
        <f>+'raw1.5C'!H66</f>
        <v>1.0241704805492065</v>
      </c>
      <c r="I65" s="140">
        <f>+'raw1.5C'!I66</f>
        <v>1.0141322189308606</v>
      </c>
      <c r="J65" s="140">
        <f>+'raw1.5C'!J66</f>
        <v>1.0094912654472046</v>
      </c>
      <c r="K65" s="140">
        <f>+'raw1.5C'!K66</f>
        <v>1.0027499966627567</v>
      </c>
      <c r="L65" s="140">
        <f>+'raw1.5C'!L66</f>
        <v>0.99300844009263989</v>
      </c>
      <c r="M65" s="140">
        <f>+'raw1.5C'!M66</f>
        <v>0.97903604973421388</v>
      </c>
      <c r="N65" s="140">
        <f>+'raw1.5C'!N66</f>
        <v>0.9592085858607734</v>
      </c>
      <c r="O65" s="140">
        <f>+'raw1.5C'!O66</f>
        <v>0.93149545682168922</v>
      </c>
      <c r="P65" s="140">
        <f>+'raw1.5C'!P66</f>
        <v>0.89356944671326943</v>
      </c>
      <c r="Q65" s="140">
        <f>+'raw1.5C'!Q66</f>
        <v>0.84313909665853437</v>
      </c>
      <c r="R65" s="140">
        <f>+'raw1.5C'!R66</f>
        <v>0.77858743833248245</v>
      </c>
      <c r="S65" s="140">
        <f>+'raw1.5C'!S66</f>
        <v>0.69987147611765843</v>
      </c>
      <c r="T65" s="140">
        <f>+'raw1.5C'!T66</f>
        <v>0.60936688607216138</v>
      </c>
      <c r="U65" s="140">
        <f>+'raw1.5C'!U66</f>
        <v>0.51208524027460323</v>
      </c>
      <c r="V65" s="140">
        <f>+'raw1.5C'!V66</f>
        <v>0.41480359447701698</v>
      </c>
      <c r="W65" s="140">
        <f>+'raw1.5C'!W66</f>
        <v>0.32429900443152276</v>
      </c>
      <c r="X65" s="140">
        <f>+'raw1.5C'!X66</f>
        <v>0.24558304221670274</v>
      </c>
      <c r="Y65" s="140">
        <f>+'raw1.5C'!Y66</f>
        <v>0.18103138389067192</v>
      </c>
      <c r="Z65" s="140">
        <f>+'raw1.5C'!Z66</f>
        <v>0.13060103383593688</v>
      </c>
      <c r="AA65" s="140">
        <f>+'raw1.5C'!AA66</f>
        <v>9.267502372750766E-2</v>
      </c>
      <c r="AB65" s="140">
        <f>+'raw1.5C'!AB66</f>
        <v>6.4961894688426114E-2</v>
      </c>
      <c r="AC65" s="140">
        <f>+'raw1.5C'!AC66</f>
        <v>4.5134430814992396E-2</v>
      </c>
      <c r="AD65" s="140">
        <f>+'raw1.5C'!AD66</f>
        <v>3.1162040456566543E-2</v>
      </c>
      <c r="AE65" s="140">
        <f>+'raw1.5C'!AE66</f>
        <v>2.1420483886447367E-2</v>
      </c>
      <c r="AF65" s="140">
        <f>+'raw1.5C'!AF66</f>
        <v>1.4679215102000329E-2</v>
      </c>
      <c r="AG65" s="140">
        <f>+'raw1.5C'!AG66</f>
        <v>1.0038261618344551E-2</v>
      </c>
      <c r="AH65" s="140">
        <f>+'raw1.5C'!AH66</f>
        <v>6.8546203473690203E-3</v>
      </c>
      <c r="AI65" s="140">
        <f>+'raw1.5C'!AI66</f>
        <v>4.6760174451730922E-3</v>
      </c>
      <c r="AJ65" s="140">
        <f>+'raw1.5C'!AJ66</f>
        <v>3.1876699062546587E-3</v>
      </c>
      <c r="AK65" s="140">
        <f>+'raw1.5C'!AK66</f>
        <v>2.1720449264228422E-3</v>
      </c>
      <c r="AL65" s="140">
        <f>+'raw1.5C'!AL66</f>
        <v>1.4795397670014721E-3</v>
      </c>
      <c r="AM65" s="140">
        <f>+'raw1.5C'!AM66</f>
        <v>0</v>
      </c>
      <c r="AN65" s="140"/>
      <c r="AO65" s="140"/>
      <c r="AP65" s="140"/>
      <c r="AQ65" s="140"/>
      <c r="AR65" s="140"/>
      <c r="AS65" s="140"/>
      <c r="AT65" s="140"/>
      <c r="AU65" s="140"/>
      <c r="AV65" s="140"/>
      <c r="AW65" s="140"/>
      <c r="AX65" s="117"/>
      <c r="AY65" s="140"/>
      <c r="AZ65" s="140"/>
      <c r="BA65" s="140"/>
      <c r="BB65" s="140"/>
      <c r="BC65" s="140"/>
      <c r="BD65" s="140"/>
      <c r="BE65" s="140"/>
      <c r="BF65" s="140"/>
      <c r="BG65" s="140"/>
    </row>
    <row r="66" spans="1:59" x14ac:dyDescent="0.25">
      <c r="A66" s="139"/>
      <c r="B66" s="100" t="str">
        <f>+WB2C!B66</f>
        <v>Vehicle Carrier</v>
      </c>
      <c r="C66" s="100" t="str">
        <f>+WB2C!C66</f>
        <v>Vehicle Carrier (GT) 30,000 - 49,999</v>
      </c>
      <c r="D66" s="140">
        <f>+'raw1.5C'!D67</f>
        <v>1</v>
      </c>
      <c r="E66" s="140">
        <f>+'raw1.5C'!E67</f>
        <v>1.0411899313501145</v>
      </c>
      <c r="F66" s="140">
        <f>+'raw1.5C'!F67</f>
        <v>1.0823798627002288</v>
      </c>
      <c r="G66" s="140">
        <f>+'raw1.5C'!G67</f>
        <v>1.0720823798627002</v>
      </c>
      <c r="H66" s="140">
        <f>+'raw1.5C'!H67</f>
        <v>1.0241704805492065</v>
      </c>
      <c r="I66" s="140">
        <f>+'raw1.5C'!I67</f>
        <v>1.0141322189308606</v>
      </c>
      <c r="J66" s="140">
        <f>+'raw1.5C'!J67</f>
        <v>1.0094912654472046</v>
      </c>
      <c r="K66" s="140">
        <f>+'raw1.5C'!K67</f>
        <v>1.0027499966627567</v>
      </c>
      <c r="L66" s="140">
        <f>+'raw1.5C'!L67</f>
        <v>0.99300844009263989</v>
      </c>
      <c r="M66" s="140">
        <f>+'raw1.5C'!M67</f>
        <v>0.97903604973421388</v>
      </c>
      <c r="N66" s="140">
        <f>+'raw1.5C'!N67</f>
        <v>0.9592085858607734</v>
      </c>
      <c r="O66" s="140">
        <f>+'raw1.5C'!O67</f>
        <v>0.93149545682168922</v>
      </c>
      <c r="P66" s="140">
        <f>+'raw1.5C'!P67</f>
        <v>0.89356944671326943</v>
      </c>
      <c r="Q66" s="140">
        <f>+'raw1.5C'!Q67</f>
        <v>0.84313909665853437</v>
      </c>
      <c r="R66" s="140">
        <f>+'raw1.5C'!R67</f>
        <v>0.77858743833248245</v>
      </c>
      <c r="S66" s="140">
        <f>+'raw1.5C'!S67</f>
        <v>0.69987147611765843</v>
      </c>
      <c r="T66" s="140">
        <f>+'raw1.5C'!T67</f>
        <v>0.60936688607216138</v>
      </c>
      <c r="U66" s="140">
        <f>+'raw1.5C'!U67</f>
        <v>0.51208524027460323</v>
      </c>
      <c r="V66" s="140">
        <f>+'raw1.5C'!V67</f>
        <v>0.41480359447701698</v>
      </c>
      <c r="W66" s="140">
        <f>+'raw1.5C'!W67</f>
        <v>0.32429900443152276</v>
      </c>
      <c r="X66" s="140">
        <f>+'raw1.5C'!X67</f>
        <v>0.24558304221670274</v>
      </c>
      <c r="Y66" s="140">
        <f>+'raw1.5C'!Y67</f>
        <v>0.18103138389067192</v>
      </c>
      <c r="Z66" s="140">
        <f>+'raw1.5C'!Z67</f>
        <v>0.13060103383593688</v>
      </c>
      <c r="AA66" s="140">
        <f>+'raw1.5C'!AA67</f>
        <v>9.267502372750766E-2</v>
      </c>
      <c r="AB66" s="140">
        <f>+'raw1.5C'!AB67</f>
        <v>6.4961894688426114E-2</v>
      </c>
      <c r="AC66" s="140">
        <f>+'raw1.5C'!AC67</f>
        <v>4.5134430814992396E-2</v>
      </c>
      <c r="AD66" s="140">
        <f>+'raw1.5C'!AD67</f>
        <v>3.1162040456566543E-2</v>
      </c>
      <c r="AE66" s="140">
        <f>+'raw1.5C'!AE67</f>
        <v>2.1420483886447367E-2</v>
      </c>
      <c r="AF66" s="140">
        <f>+'raw1.5C'!AF67</f>
        <v>1.4679215102000329E-2</v>
      </c>
      <c r="AG66" s="140">
        <f>+'raw1.5C'!AG67</f>
        <v>1.0038261618344551E-2</v>
      </c>
      <c r="AH66" s="140">
        <f>+'raw1.5C'!AH67</f>
        <v>6.8546203473690203E-3</v>
      </c>
      <c r="AI66" s="140">
        <f>+'raw1.5C'!AI67</f>
        <v>4.6760174451730922E-3</v>
      </c>
      <c r="AJ66" s="140">
        <f>+'raw1.5C'!AJ67</f>
        <v>3.1876699062546587E-3</v>
      </c>
      <c r="AK66" s="140">
        <f>+'raw1.5C'!AK67</f>
        <v>2.1720449264228422E-3</v>
      </c>
      <c r="AL66" s="140">
        <f>+'raw1.5C'!AL67</f>
        <v>1.4795397670014721E-3</v>
      </c>
      <c r="AM66" s="140">
        <f>+'raw1.5C'!AM67</f>
        <v>0</v>
      </c>
      <c r="AN66" s="140"/>
      <c r="AO66" s="140"/>
      <c r="AP66" s="140"/>
      <c r="AQ66" s="140"/>
      <c r="AR66" s="140"/>
      <c r="AS66" s="140"/>
      <c r="AT66" s="140"/>
      <c r="AU66" s="140"/>
      <c r="AV66" s="140"/>
      <c r="AW66" s="140"/>
      <c r="AX66" s="117"/>
      <c r="AY66" s="140"/>
      <c r="AZ66" s="140"/>
      <c r="BA66" s="140"/>
      <c r="BB66" s="140"/>
      <c r="BC66" s="140"/>
      <c r="BD66" s="140"/>
      <c r="BE66" s="140"/>
      <c r="BF66" s="140"/>
      <c r="BG66" s="140"/>
    </row>
    <row r="67" spans="1:59" x14ac:dyDescent="0.25">
      <c r="A67" s="139"/>
      <c r="B67" s="100" t="str">
        <f>+WB2C!B67</f>
        <v>Vehicle Carrier</v>
      </c>
      <c r="C67" s="100" t="str">
        <f>+WB2C!C67</f>
        <v>Vehicle Carrier (GT) &gt;50,000</v>
      </c>
      <c r="D67" s="140">
        <f>+'raw1.5C'!D68</f>
        <v>1</v>
      </c>
      <c r="E67" s="140">
        <f>+'raw1.5C'!E68</f>
        <v>1.0411899313501145</v>
      </c>
      <c r="F67" s="140">
        <f>+'raw1.5C'!F68</f>
        <v>1.0823798627002288</v>
      </c>
      <c r="G67" s="140">
        <f>+'raw1.5C'!G68</f>
        <v>1.0720823798627002</v>
      </c>
      <c r="H67" s="140">
        <f>+'raw1.5C'!H68</f>
        <v>1.0241704805492065</v>
      </c>
      <c r="I67" s="140">
        <f>+'raw1.5C'!I68</f>
        <v>1.0141322189308606</v>
      </c>
      <c r="J67" s="140">
        <f>+'raw1.5C'!J68</f>
        <v>1.0094912654472046</v>
      </c>
      <c r="K67" s="140">
        <f>+'raw1.5C'!K68</f>
        <v>1.0027499966627567</v>
      </c>
      <c r="L67" s="140">
        <f>+'raw1.5C'!L68</f>
        <v>0.99300844009263989</v>
      </c>
      <c r="M67" s="140">
        <f>+'raw1.5C'!M68</f>
        <v>0.97903604973421388</v>
      </c>
      <c r="N67" s="140">
        <f>+'raw1.5C'!N68</f>
        <v>0.9592085858607734</v>
      </c>
      <c r="O67" s="140">
        <f>+'raw1.5C'!O68</f>
        <v>0.93149545682168922</v>
      </c>
      <c r="P67" s="140">
        <f>+'raw1.5C'!P68</f>
        <v>0.89356944671326943</v>
      </c>
      <c r="Q67" s="140">
        <f>+'raw1.5C'!Q68</f>
        <v>0.84313909665853437</v>
      </c>
      <c r="R67" s="140">
        <f>+'raw1.5C'!R68</f>
        <v>0.77858743833248245</v>
      </c>
      <c r="S67" s="140">
        <f>+'raw1.5C'!S68</f>
        <v>0.69987147611765843</v>
      </c>
      <c r="T67" s="140">
        <f>+'raw1.5C'!T68</f>
        <v>0.60936688607216138</v>
      </c>
      <c r="U67" s="140">
        <f>+'raw1.5C'!U68</f>
        <v>0.51208524027460323</v>
      </c>
      <c r="V67" s="140">
        <f>+'raw1.5C'!V68</f>
        <v>0.41480359447701698</v>
      </c>
      <c r="W67" s="140">
        <f>+'raw1.5C'!W68</f>
        <v>0.32429900443152276</v>
      </c>
      <c r="X67" s="140">
        <f>+'raw1.5C'!X68</f>
        <v>0.24558304221670274</v>
      </c>
      <c r="Y67" s="140">
        <f>+'raw1.5C'!Y68</f>
        <v>0.18103138389067192</v>
      </c>
      <c r="Z67" s="140">
        <f>+'raw1.5C'!Z68</f>
        <v>0.13060103383593688</v>
      </c>
      <c r="AA67" s="140">
        <f>+'raw1.5C'!AA68</f>
        <v>9.267502372750766E-2</v>
      </c>
      <c r="AB67" s="140">
        <f>+'raw1.5C'!AB68</f>
        <v>6.4961894688426114E-2</v>
      </c>
      <c r="AC67" s="140">
        <f>+'raw1.5C'!AC68</f>
        <v>4.5134430814992396E-2</v>
      </c>
      <c r="AD67" s="140">
        <f>+'raw1.5C'!AD68</f>
        <v>3.1162040456566543E-2</v>
      </c>
      <c r="AE67" s="140">
        <f>+'raw1.5C'!AE68</f>
        <v>2.1420483886447367E-2</v>
      </c>
      <c r="AF67" s="140">
        <f>+'raw1.5C'!AF68</f>
        <v>1.4679215102000329E-2</v>
      </c>
      <c r="AG67" s="140">
        <f>+'raw1.5C'!AG68</f>
        <v>1.0038261618344551E-2</v>
      </c>
      <c r="AH67" s="140">
        <f>+'raw1.5C'!AH68</f>
        <v>6.8546203473690203E-3</v>
      </c>
      <c r="AI67" s="140">
        <f>+'raw1.5C'!AI68</f>
        <v>4.6760174451730922E-3</v>
      </c>
      <c r="AJ67" s="140">
        <f>+'raw1.5C'!AJ68</f>
        <v>3.1876699062546587E-3</v>
      </c>
      <c r="AK67" s="140">
        <f>+'raw1.5C'!AK68</f>
        <v>2.1720449264228422E-3</v>
      </c>
      <c r="AL67" s="140">
        <f>+'raw1.5C'!AL68</f>
        <v>1.4795397670014721E-3</v>
      </c>
      <c r="AM67" s="140">
        <f>+'raw1.5C'!AM68</f>
        <v>0</v>
      </c>
      <c r="AN67" s="140"/>
      <c r="AO67" s="140"/>
      <c r="AP67" s="140"/>
      <c r="AQ67" s="140"/>
      <c r="AR67" s="140"/>
      <c r="AS67" s="140"/>
      <c r="AT67" s="140"/>
      <c r="AU67" s="140"/>
      <c r="AV67" s="140"/>
      <c r="AW67" s="140"/>
      <c r="AX67" s="117"/>
      <c r="AY67" s="140"/>
      <c r="AZ67" s="140"/>
      <c r="BA67" s="140"/>
      <c r="BB67" s="140"/>
      <c r="BC67" s="140"/>
      <c r="BD67" s="140"/>
      <c r="BE67" s="140"/>
      <c r="BF67" s="140"/>
      <c r="BG67" s="140"/>
    </row>
    <row r="68" spans="1:59" x14ac:dyDescent="0.25">
      <c r="A68" s="139"/>
      <c r="B68" s="100" t="str">
        <f>+WB2C!B68</f>
        <v>Offshore</v>
      </c>
      <c r="C68" s="100" t="str">
        <f>+WB2C!C68</f>
        <v>Offshore (GT) 0-+</v>
      </c>
      <c r="D68" s="140">
        <f>+'raw1.5C'!D69</f>
        <v>1</v>
      </c>
      <c r="E68" s="140">
        <f>+'raw1.5C'!E69</f>
        <v>1.0411899313501145</v>
      </c>
      <c r="F68" s="140">
        <f>+'raw1.5C'!F69</f>
        <v>1.0823798627002288</v>
      </c>
      <c r="G68" s="140">
        <f>+'raw1.5C'!G69</f>
        <v>1.0720823798627002</v>
      </c>
      <c r="H68" s="140">
        <f>+'raw1.5C'!H69</f>
        <v>1.0241704805492065</v>
      </c>
      <c r="I68" s="140">
        <f>+'raw1.5C'!I69</f>
        <v>1.0141322189308606</v>
      </c>
      <c r="J68" s="140">
        <f>+'raw1.5C'!J69</f>
        <v>1.0094912654472046</v>
      </c>
      <c r="K68" s="140">
        <f>+'raw1.5C'!K69</f>
        <v>1.0027499966627567</v>
      </c>
      <c r="L68" s="140">
        <f>+'raw1.5C'!L69</f>
        <v>0.99300844009263989</v>
      </c>
      <c r="M68" s="140">
        <f>+'raw1.5C'!M69</f>
        <v>0.97903604973421388</v>
      </c>
      <c r="N68" s="140">
        <f>+'raw1.5C'!N69</f>
        <v>0.9592085858607734</v>
      </c>
      <c r="O68" s="140">
        <f>+'raw1.5C'!O69</f>
        <v>0.93149545682168922</v>
      </c>
      <c r="P68" s="140">
        <f>+'raw1.5C'!P69</f>
        <v>0.89356944671326943</v>
      </c>
      <c r="Q68" s="140">
        <f>+'raw1.5C'!Q69</f>
        <v>0.84313909665853437</v>
      </c>
      <c r="R68" s="140">
        <f>+'raw1.5C'!R69</f>
        <v>0.77858743833248245</v>
      </c>
      <c r="S68" s="140">
        <f>+'raw1.5C'!S69</f>
        <v>0.69987147611765843</v>
      </c>
      <c r="T68" s="140">
        <f>+'raw1.5C'!T69</f>
        <v>0.60936688607216138</v>
      </c>
      <c r="U68" s="140">
        <f>+'raw1.5C'!U69</f>
        <v>0.51208524027460323</v>
      </c>
      <c r="V68" s="140">
        <f>+'raw1.5C'!V69</f>
        <v>0.41480359447701698</v>
      </c>
      <c r="W68" s="140">
        <f>+'raw1.5C'!W69</f>
        <v>0.32429900443152276</v>
      </c>
      <c r="X68" s="140">
        <f>+'raw1.5C'!X69</f>
        <v>0.24558304221670274</v>
      </c>
      <c r="Y68" s="140">
        <f>+'raw1.5C'!Y69</f>
        <v>0.18103138389067192</v>
      </c>
      <c r="Z68" s="140">
        <f>+'raw1.5C'!Z69</f>
        <v>0.13060103383593688</v>
      </c>
      <c r="AA68" s="140">
        <f>+'raw1.5C'!AA69</f>
        <v>9.267502372750766E-2</v>
      </c>
      <c r="AB68" s="140">
        <f>+'raw1.5C'!AB69</f>
        <v>6.4961894688426114E-2</v>
      </c>
      <c r="AC68" s="140">
        <f>+'raw1.5C'!AC69</f>
        <v>4.5134430814992396E-2</v>
      </c>
      <c r="AD68" s="140">
        <f>+'raw1.5C'!AD69</f>
        <v>3.1162040456566543E-2</v>
      </c>
      <c r="AE68" s="140">
        <f>+'raw1.5C'!AE69</f>
        <v>2.1420483886447367E-2</v>
      </c>
      <c r="AF68" s="140">
        <f>+'raw1.5C'!AF69</f>
        <v>1.4679215102000329E-2</v>
      </c>
      <c r="AG68" s="140">
        <f>+'raw1.5C'!AG69</f>
        <v>1.0038261618344551E-2</v>
      </c>
      <c r="AH68" s="140">
        <f>+'raw1.5C'!AH69</f>
        <v>6.8546203473690203E-3</v>
      </c>
      <c r="AI68" s="140">
        <f>+'raw1.5C'!AI69</f>
        <v>4.6760174451730922E-3</v>
      </c>
      <c r="AJ68" s="140">
        <f>+'raw1.5C'!AJ69</f>
        <v>3.1876699062546587E-3</v>
      </c>
      <c r="AK68" s="140">
        <f>+'raw1.5C'!AK69</f>
        <v>2.1720449264228422E-3</v>
      </c>
      <c r="AL68" s="140">
        <f>+'raw1.5C'!AL69</f>
        <v>1.4795397670014721E-3</v>
      </c>
      <c r="AM68" s="140">
        <f>+'raw1.5C'!AM69</f>
        <v>0</v>
      </c>
      <c r="AN68" s="140"/>
      <c r="AO68" s="140"/>
      <c r="AP68" s="140"/>
      <c r="AQ68" s="140"/>
      <c r="AR68" s="140"/>
      <c r="AS68" s="140"/>
      <c r="AT68" s="140"/>
      <c r="AU68" s="140"/>
      <c r="AV68" s="140"/>
      <c r="AW68" s="140"/>
      <c r="AX68" s="117"/>
      <c r="AY68" s="140"/>
      <c r="AZ68" s="140"/>
      <c r="BA68" s="140"/>
      <c r="BB68" s="140"/>
      <c r="BC68" s="140"/>
      <c r="BD68" s="140"/>
      <c r="BE68" s="140"/>
      <c r="BF68" s="140"/>
      <c r="BG68" s="140"/>
    </row>
    <row r="69" spans="1:59" x14ac:dyDescent="0.25">
      <c r="A69" s="139"/>
      <c r="B69" s="100" t="str">
        <f>+WB2C!B69</f>
        <v>Bulk Carrier</v>
      </c>
      <c r="C69" s="100" t="str">
        <f>+WB2C!C69</f>
        <v>Bulk Carrier Default</v>
      </c>
      <c r="D69" s="140">
        <f>+'raw1.5C'!D70</f>
        <v>1</v>
      </c>
      <c r="E69" s="140">
        <f>+'raw1.5C'!E70</f>
        <v>1.0411899313501145</v>
      </c>
      <c r="F69" s="140">
        <f>+'raw1.5C'!F70</f>
        <v>1.0823798627002288</v>
      </c>
      <c r="G69" s="140">
        <f>+'raw1.5C'!G70</f>
        <v>1.0720823798627002</v>
      </c>
      <c r="H69" s="140">
        <f>+'raw1.5C'!H70</f>
        <v>1.0241704805492065</v>
      </c>
      <c r="I69" s="140">
        <f>+'raw1.5C'!I70</f>
        <v>1.0141322189308606</v>
      </c>
      <c r="J69" s="140">
        <f>+'raw1.5C'!J70</f>
        <v>1.0094912654472046</v>
      </c>
      <c r="K69" s="140">
        <f>+'raw1.5C'!K70</f>
        <v>1.0027499966627567</v>
      </c>
      <c r="L69" s="140">
        <f>+'raw1.5C'!L70</f>
        <v>0.99300844009263989</v>
      </c>
      <c r="M69" s="140">
        <f>+'raw1.5C'!M70</f>
        <v>0.97903604973421388</v>
      </c>
      <c r="N69" s="140">
        <f>+'raw1.5C'!N70</f>
        <v>0.9592085858607734</v>
      </c>
      <c r="O69" s="140">
        <f>+'raw1.5C'!O70</f>
        <v>0.93149545682168922</v>
      </c>
      <c r="P69" s="140">
        <f>+'raw1.5C'!P70</f>
        <v>0.89356944671326943</v>
      </c>
      <c r="Q69" s="140">
        <f>+'raw1.5C'!Q70</f>
        <v>0.84313909665853437</v>
      </c>
      <c r="R69" s="140">
        <f>+'raw1.5C'!R70</f>
        <v>0.77858743833248245</v>
      </c>
      <c r="S69" s="140">
        <f>+'raw1.5C'!S70</f>
        <v>0.69987147611765843</v>
      </c>
      <c r="T69" s="140">
        <f>+'raw1.5C'!T70</f>
        <v>0.60936688607216138</v>
      </c>
      <c r="U69" s="140">
        <f>+'raw1.5C'!U70</f>
        <v>0.51208524027460323</v>
      </c>
      <c r="V69" s="140">
        <f>+'raw1.5C'!V70</f>
        <v>0.41480359447701698</v>
      </c>
      <c r="W69" s="140">
        <f>+'raw1.5C'!W70</f>
        <v>0.32429900443152276</v>
      </c>
      <c r="X69" s="140">
        <f>+'raw1.5C'!X70</f>
        <v>0.24558304221670274</v>
      </c>
      <c r="Y69" s="140">
        <f>+'raw1.5C'!Y70</f>
        <v>0.18103138389067192</v>
      </c>
      <c r="Z69" s="140">
        <f>+'raw1.5C'!Z70</f>
        <v>0.13060103383593688</v>
      </c>
      <c r="AA69" s="140">
        <f>+'raw1.5C'!AA70</f>
        <v>9.267502372750766E-2</v>
      </c>
      <c r="AB69" s="140">
        <f>+'raw1.5C'!AB70</f>
        <v>6.4961894688426114E-2</v>
      </c>
      <c r="AC69" s="140">
        <f>+'raw1.5C'!AC70</f>
        <v>4.5134430814992396E-2</v>
      </c>
      <c r="AD69" s="140">
        <f>+'raw1.5C'!AD70</f>
        <v>3.1162040456566543E-2</v>
      </c>
      <c r="AE69" s="140">
        <f>+'raw1.5C'!AE70</f>
        <v>2.1420483886447367E-2</v>
      </c>
      <c r="AF69" s="140">
        <f>+'raw1.5C'!AF70</f>
        <v>1.4679215102000329E-2</v>
      </c>
      <c r="AG69" s="140">
        <f>+'raw1.5C'!AG70</f>
        <v>1.0038261618344551E-2</v>
      </c>
      <c r="AH69" s="140">
        <f>+'raw1.5C'!AH70</f>
        <v>6.8546203473690203E-3</v>
      </c>
      <c r="AI69" s="140">
        <f>+'raw1.5C'!AI70</f>
        <v>4.6760174451730922E-3</v>
      </c>
      <c r="AJ69" s="140">
        <f>+'raw1.5C'!AJ70</f>
        <v>3.1876699062546587E-3</v>
      </c>
      <c r="AK69" s="140">
        <f>+'raw1.5C'!AK70</f>
        <v>2.1720449264228422E-3</v>
      </c>
      <c r="AL69" s="140">
        <f>+'raw1.5C'!AL70</f>
        <v>1.4795397670014721E-3</v>
      </c>
      <c r="AM69" s="140">
        <f>+'raw1.5C'!AM70</f>
        <v>0</v>
      </c>
      <c r="AN69" s="140"/>
      <c r="AO69" s="140"/>
      <c r="AP69" s="140"/>
      <c r="AQ69" s="140"/>
      <c r="AR69" s="140"/>
      <c r="AS69" s="140"/>
      <c r="AT69" s="140"/>
      <c r="AU69" s="140"/>
      <c r="AV69" s="140"/>
      <c r="AW69" s="140"/>
      <c r="AX69" s="117"/>
      <c r="AY69" s="140"/>
      <c r="AZ69" s="140"/>
      <c r="BA69" s="140"/>
      <c r="BB69" s="140"/>
      <c r="BC69" s="140"/>
      <c r="BD69" s="140"/>
      <c r="BE69" s="140"/>
      <c r="BF69" s="140"/>
      <c r="BG69" s="140"/>
    </row>
    <row r="70" spans="1:59" x14ac:dyDescent="0.25">
      <c r="A70" s="139"/>
      <c r="B70" s="100" t="str">
        <f>+WB2C!B70</f>
        <v>Chemical Tanker</v>
      </c>
      <c r="C70" s="100" t="str">
        <f>+WB2C!C70</f>
        <v>Chemical Tanker Default</v>
      </c>
      <c r="D70" s="140">
        <f>+'raw1.5C'!D71</f>
        <v>1</v>
      </c>
      <c r="E70" s="140">
        <f>+'raw1.5C'!E71</f>
        <v>1.0411899313501145</v>
      </c>
      <c r="F70" s="140">
        <f>+'raw1.5C'!F71</f>
        <v>1.0823798627002288</v>
      </c>
      <c r="G70" s="140">
        <f>+'raw1.5C'!G71</f>
        <v>1.0720823798627002</v>
      </c>
      <c r="H70" s="140">
        <f>+'raw1.5C'!H71</f>
        <v>1.0241704805492065</v>
      </c>
      <c r="I70" s="140">
        <f>+'raw1.5C'!I71</f>
        <v>1.0141322189308606</v>
      </c>
      <c r="J70" s="140">
        <f>+'raw1.5C'!J71</f>
        <v>1.0094912654472046</v>
      </c>
      <c r="K70" s="140">
        <f>+'raw1.5C'!K71</f>
        <v>1.0027499966627567</v>
      </c>
      <c r="L70" s="140">
        <f>+'raw1.5C'!L71</f>
        <v>0.99300844009263989</v>
      </c>
      <c r="M70" s="140">
        <f>+'raw1.5C'!M71</f>
        <v>0.97903604973421388</v>
      </c>
      <c r="N70" s="140">
        <f>+'raw1.5C'!N71</f>
        <v>0.9592085858607734</v>
      </c>
      <c r="O70" s="140">
        <f>+'raw1.5C'!O71</f>
        <v>0.93149545682168922</v>
      </c>
      <c r="P70" s="140">
        <f>+'raw1.5C'!P71</f>
        <v>0.89356944671326943</v>
      </c>
      <c r="Q70" s="140">
        <f>+'raw1.5C'!Q71</f>
        <v>0.84313909665853437</v>
      </c>
      <c r="R70" s="140">
        <f>+'raw1.5C'!R71</f>
        <v>0.77858743833248245</v>
      </c>
      <c r="S70" s="140">
        <f>+'raw1.5C'!S71</f>
        <v>0.69987147611765843</v>
      </c>
      <c r="T70" s="140">
        <f>+'raw1.5C'!T71</f>
        <v>0.60936688607216138</v>
      </c>
      <c r="U70" s="140">
        <f>+'raw1.5C'!U71</f>
        <v>0.51208524027460323</v>
      </c>
      <c r="V70" s="140">
        <f>+'raw1.5C'!V71</f>
        <v>0.41480359447701698</v>
      </c>
      <c r="W70" s="140">
        <f>+'raw1.5C'!W71</f>
        <v>0.32429900443152276</v>
      </c>
      <c r="X70" s="140">
        <f>+'raw1.5C'!X71</f>
        <v>0.24558304221670274</v>
      </c>
      <c r="Y70" s="140">
        <f>+'raw1.5C'!Y71</f>
        <v>0.18103138389067192</v>
      </c>
      <c r="Z70" s="140">
        <f>+'raw1.5C'!Z71</f>
        <v>0.13060103383593688</v>
      </c>
      <c r="AA70" s="140">
        <f>+'raw1.5C'!AA71</f>
        <v>9.267502372750766E-2</v>
      </c>
      <c r="AB70" s="140">
        <f>+'raw1.5C'!AB71</f>
        <v>6.4961894688426114E-2</v>
      </c>
      <c r="AC70" s="140">
        <f>+'raw1.5C'!AC71</f>
        <v>4.5134430814992396E-2</v>
      </c>
      <c r="AD70" s="140">
        <f>+'raw1.5C'!AD71</f>
        <v>3.1162040456566543E-2</v>
      </c>
      <c r="AE70" s="140">
        <f>+'raw1.5C'!AE71</f>
        <v>2.1420483886447367E-2</v>
      </c>
      <c r="AF70" s="140">
        <f>+'raw1.5C'!AF71</f>
        <v>1.4679215102000329E-2</v>
      </c>
      <c r="AG70" s="140">
        <f>+'raw1.5C'!AG71</f>
        <v>1.0038261618344551E-2</v>
      </c>
      <c r="AH70" s="140">
        <f>+'raw1.5C'!AH71</f>
        <v>6.8546203473690203E-3</v>
      </c>
      <c r="AI70" s="140">
        <f>+'raw1.5C'!AI71</f>
        <v>4.6760174451730922E-3</v>
      </c>
      <c r="AJ70" s="140">
        <f>+'raw1.5C'!AJ71</f>
        <v>3.1876699062546587E-3</v>
      </c>
      <c r="AK70" s="140">
        <f>+'raw1.5C'!AK71</f>
        <v>2.1720449264228422E-3</v>
      </c>
      <c r="AL70" s="140">
        <f>+'raw1.5C'!AL71</f>
        <v>1.4795397670014721E-3</v>
      </c>
      <c r="AM70" s="140">
        <f>+'raw1.5C'!AM71</f>
        <v>0</v>
      </c>
      <c r="AN70" s="140"/>
      <c r="AO70" s="140"/>
      <c r="AP70" s="140"/>
      <c r="AQ70" s="140"/>
      <c r="AR70" s="140"/>
      <c r="AS70" s="140"/>
      <c r="AT70" s="140"/>
      <c r="AU70" s="140"/>
      <c r="AV70" s="140"/>
      <c r="AW70" s="140"/>
      <c r="AX70" s="117"/>
      <c r="AY70" s="140"/>
      <c r="AZ70" s="140"/>
      <c r="BA70" s="140"/>
      <c r="BB70" s="140"/>
      <c r="BC70" s="140"/>
      <c r="BD70" s="140"/>
      <c r="BE70" s="140"/>
      <c r="BF70" s="140"/>
      <c r="BG70" s="140"/>
    </row>
    <row r="71" spans="1:59" x14ac:dyDescent="0.25">
      <c r="A71" s="139"/>
      <c r="B71" s="100" t="str">
        <f>+WB2C!B71</f>
        <v>Container</v>
      </c>
      <c r="C71" s="100" t="str">
        <f>+WB2C!C71</f>
        <v>Container Default</v>
      </c>
      <c r="D71" s="140">
        <f>+'raw1.5C'!D72</f>
        <v>1</v>
      </c>
      <c r="E71" s="140">
        <f>+'raw1.5C'!E72</f>
        <v>1.0411899313501145</v>
      </c>
      <c r="F71" s="140">
        <f>+'raw1.5C'!F72</f>
        <v>1.0823798627002288</v>
      </c>
      <c r="G71" s="140">
        <f>+'raw1.5C'!G72</f>
        <v>1.0720823798627002</v>
      </c>
      <c r="H71" s="140">
        <f>+'raw1.5C'!H72</f>
        <v>1.0241704805492065</v>
      </c>
      <c r="I71" s="140">
        <f>+'raw1.5C'!I72</f>
        <v>1.0141322189308606</v>
      </c>
      <c r="J71" s="140">
        <f>+'raw1.5C'!J72</f>
        <v>1.0094912654472046</v>
      </c>
      <c r="K71" s="140">
        <f>+'raw1.5C'!K72</f>
        <v>1.0027499966627567</v>
      </c>
      <c r="L71" s="140">
        <f>+'raw1.5C'!L72</f>
        <v>0.99300844009263989</v>
      </c>
      <c r="M71" s="140">
        <f>+'raw1.5C'!M72</f>
        <v>0.97903604973421388</v>
      </c>
      <c r="N71" s="140">
        <f>+'raw1.5C'!N72</f>
        <v>0.9592085858607734</v>
      </c>
      <c r="O71" s="140">
        <f>+'raw1.5C'!O72</f>
        <v>0.93149545682168922</v>
      </c>
      <c r="P71" s="140">
        <f>+'raw1.5C'!P72</f>
        <v>0.89356944671326943</v>
      </c>
      <c r="Q71" s="140">
        <f>+'raw1.5C'!Q72</f>
        <v>0.84313909665853437</v>
      </c>
      <c r="R71" s="140">
        <f>+'raw1.5C'!R72</f>
        <v>0.77858743833248245</v>
      </c>
      <c r="S71" s="140">
        <f>+'raw1.5C'!S72</f>
        <v>0.69987147611765843</v>
      </c>
      <c r="T71" s="140">
        <f>+'raw1.5C'!T72</f>
        <v>0.60936688607216138</v>
      </c>
      <c r="U71" s="140">
        <f>+'raw1.5C'!U72</f>
        <v>0.51208524027460323</v>
      </c>
      <c r="V71" s="140">
        <f>+'raw1.5C'!V72</f>
        <v>0.41480359447701698</v>
      </c>
      <c r="W71" s="140">
        <f>+'raw1.5C'!W72</f>
        <v>0.32429900443152276</v>
      </c>
      <c r="X71" s="140">
        <f>+'raw1.5C'!X72</f>
        <v>0.24558304221670274</v>
      </c>
      <c r="Y71" s="140">
        <f>+'raw1.5C'!Y72</f>
        <v>0.18103138389067192</v>
      </c>
      <c r="Z71" s="140">
        <f>+'raw1.5C'!Z72</f>
        <v>0.13060103383593688</v>
      </c>
      <c r="AA71" s="140">
        <f>+'raw1.5C'!AA72</f>
        <v>9.267502372750766E-2</v>
      </c>
      <c r="AB71" s="140">
        <f>+'raw1.5C'!AB72</f>
        <v>6.4961894688426114E-2</v>
      </c>
      <c r="AC71" s="140">
        <f>+'raw1.5C'!AC72</f>
        <v>4.5134430814992396E-2</v>
      </c>
      <c r="AD71" s="140">
        <f>+'raw1.5C'!AD72</f>
        <v>3.1162040456566543E-2</v>
      </c>
      <c r="AE71" s="140">
        <f>+'raw1.5C'!AE72</f>
        <v>2.1420483886447367E-2</v>
      </c>
      <c r="AF71" s="140">
        <f>+'raw1.5C'!AF72</f>
        <v>1.4679215102000329E-2</v>
      </c>
      <c r="AG71" s="140">
        <f>+'raw1.5C'!AG72</f>
        <v>1.0038261618344551E-2</v>
      </c>
      <c r="AH71" s="140">
        <f>+'raw1.5C'!AH72</f>
        <v>6.8546203473690203E-3</v>
      </c>
      <c r="AI71" s="140">
        <f>+'raw1.5C'!AI72</f>
        <v>4.6760174451730922E-3</v>
      </c>
      <c r="AJ71" s="140">
        <f>+'raw1.5C'!AJ72</f>
        <v>3.1876699062546587E-3</v>
      </c>
      <c r="AK71" s="140">
        <f>+'raw1.5C'!AK72</f>
        <v>2.1720449264228422E-3</v>
      </c>
      <c r="AL71" s="140">
        <f>+'raw1.5C'!AL72</f>
        <v>1.4795397670014721E-3</v>
      </c>
      <c r="AM71" s="140">
        <f>+'raw1.5C'!AM72</f>
        <v>0</v>
      </c>
      <c r="AN71" s="140"/>
      <c r="AO71" s="140"/>
      <c r="AP71" s="140"/>
      <c r="AQ71" s="140"/>
      <c r="AR71" s="140"/>
      <c r="AS71" s="140"/>
      <c r="AT71" s="140"/>
      <c r="AU71" s="140"/>
      <c r="AV71" s="140"/>
      <c r="AW71" s="140"/>
      <c r="AX71" s="117"/>
      <c r="AY71" s="140"/>
      <c r="AZ71" s="140"/>
      <c r="BA71" s="140"/>
      <c r="BB71" s="140"/>
      <c r="BC71" s="140"/>
      <c r="BD71" s="140"/>
      <c r="BE71" s="140"/>
      <c r="BF71" s="140"/>
      <c r="BG71" s="140"/>
    </row>
    <row r="72" spans="1:59" x14ac:dyDescent="0.25">
      <c r="A72" s="139"/>
      <c r="B72" s="100" t="str">
        <f>+WB2C!B72</f>
        <v>General Cargo</v>
      </c>
      <c r="C72" s="100" t="str">
        <f>+WB2C!C72</f>
        <v>General Cargo Default</v>
      </c>
      <c r="D72" s="140">
        <f>+'raw1.5C'!D73</f>
        <v>1</v>
      </c>
      <c r="E72" s="140">
        <f>+'raw1.5C'!E73</f>
        <v>1.0411899313501145</v>
      </c>
      <c r="F72" s="140">
        <f>+'raw1.5C'!F73</f>
        <v>1.0823798627002288</v>
      </c>
      <c r="G72" s="140">
        <f>+'raw1.5C'!G73</f>
        <v>1.0720823798627002</v>
      </c>
      <c r="H72" s="140">
        <f>+'raw1.5C'!H73</f>
        <v>1.0241704805492065</v>
      </c>
      <c r="I72" s="140">
        <f>+'raw1.5C'!I73</f>
        <v>1.0141322189308606</v>
      </c>
      <c r="J72" s="140">
        <f>+'raw1.5C'!J73</f>
        <v>1.0094912654472046</v>
      </c>
      <c r="K72" s="140">
        <f>+'raw1.5C'!K73</f>
        <v>1.0027499966627567</v>
      </c>
      <c r="L72" s="140">
        <f>+'raw1.5C'!L73</f>
        <v>0.99300844009263989</v>
      </c>
      <c r="M72" s="140">
        <f>+'raw1.5C'!M73</f>
        <v>0.97903604973421388</v>
      </c>
      <c r="N72" s="140">
        <f>+'raw1.5C'!N73</f>
        <v>0.9592085858607734</v>
      </c>
      <c r="O72" s="140">
        <f>+'raw1.5C'!O73</f>
        <v>0.93149545682168922</v>
      </c>
      <c r="P72" s="140">
        <f>+'raw1.5C'!P73</f>
        <v>0.89356944671326943</v>
      </c>
      <c r="Q72" s="140">
        <f>+'raw1.5C'!Q73</f>
        <v>0.84313909665853437</v>
      </c>
      <c r="R72" s="140">
        <f>+'raw1.5C'!R73</f>
        <v>0.77858743833248245</v>
      </c>
      <c r="S72" s="140">
        <f>+'raw1.5C'!S73</f>
        <v>0.69987147611765843</v>
      </c>
      <c r="T72" s="140">
        <f>+'raw1.5C'!T73</f>
        <v>0.60936688607216138</v>
      </c>
      <c r="U72" s="140">
        <f>+'raw1.5C'!U73</f>
        <v>0.51208524027460323</v>
      </c>
      <c r="V72" s="140">
        <f>+'raw1.5C'!V73</f>
        <v>0.41480359447701698</v>
      </c>
      <c r="W72" s="140">
        <f>+'raw1.5C'!W73</f>
        <v>0.32429900443152276</v>
      </c>
      <c r="X72" s="140">
        <f>+'raw1.5C'!X73</f>
        <v>0.24558304221670274</v>
      </c>
      <c r="Y72" s="140">
        <f>+'raw1.5C'!Y73</f>
        <v>0.18103138389067192</v>
      </c>
      <c r="Z72" s="140">
        <f>+'raw1.5C'!Z73</f>
        <v>0.13060103383593688</v>
      </c>
      <c r="AA72" s="140">
        <f>+'raw1.5C'!AA73</f>
        <v>9.267502372750766E-2</v>
      </c>
      <c r="AB72" s="140">
        <f>+'raw1.5C'!AB73</f>
        <v>6.4961894688426114E-2</v>
      </c>
      <c r="AC72" s="140">
        <f>+'raw1.5C'!AC73</f>
        <v>4.5134430814992396E-2</v>
      </c>
      <c r="AD72" s="140">
        <f>+'raw1.5C'!AD73</f>
        <v>3.1162040456566543E-2</v>
      </c>
      <c r="AE72" s="140">
        <f>+'raw1.5C'!AE73</f>
        <v>2.1420483886447367E-2</v>
      </c>
      <c r="AF72" s="140">
        <f>+'raw1.5C'!AF73</f>
        <v>1.4679215102000329E-2</v>
      </c>
      <c r="AG72" s="140">
        <f>+'raw1.5C'!AG73</f>
        <v>1.0038261618344551E-2</v>
      </c>
      <c r="AH72" s="140">
        <f>+'raw1.5C'!AH73</f>
        <v>6.8546203473690203E-3</v>
      </c>
      <c r="AI72" s="140">
        <f>+'raw1.5C'!AI73</f>
        <v>4.6760174451730922E-3</v>
      </c>
      <c r="AJ72" s="140">
        <f>+'raw1.5C'!AJ73</f>
        <v>3.1876699062546587E-3</v>
      </c>
      <c r="AK72" s="140">
        <f>+'raw1.5C'!AK73</f>
        <v>2.1720449264228422E-3</v>
      </c>
      <c r="AL72" s="140">
        <f>+'raw1.5C'!AL73</f>
        <v>1.4795397670014721E-3</v>
      </c>
      <c r="AM72" s="140">
        <f>+'raw1.5C'!AM73</f>
        <v>0</v>
      </c>
      <c r="AN72" s="140"/>
      <c r="AO72" s="140"/>
      <c r="AP72" s="140"/>
      <c r="AQ72" s="140"/>
      <c r="AR72" s="140"/>
      <c r="AS72" s="140"/>
      <c r="AT72" s="140"/>
      <c r="AU72" s="140"/>
      <c r="AV72" s="140"/>
      <c r="AW72" s="140"/>
      <c r="AX72" s="117"/>
      <c r="AY72" s="140"/>
      <c r="AZ72" s="140"/>
      <c r="BA72" s="140"/>
      <c r="BB72" s="140"/>
      <c r="BC72" s="140"/>
      <c r="BD72" s="140"/>
      <c r="BE72" s="140"/>
      <c r="BF72" s="140"/>
      <c r="BG72" s="140"/>
    </row>
    <row r="73" spans="1:59" x14ac:dyDescent="0.25">
      <c r="A73" s="139"/>
      <c r="B73" s="100" t="str">
        <f>+WB2C!B73</f>
        <v>Liquefied Gas Tanker</v>
      </c>
      <c r="C73" s="100" t="str">
        <f>+WB2C!C73</f>
        <v>Liquefied Gas Tanker Default</v>
      </c>
      <c r="D73" s="140">
        <f>+'raw1.5C'!D74</f>
        <v>1</v>
      </c>
      <c r="E73" s="140">
        <f>+'raw1.5C'!E74</f>
        <v>1.0411899313501145</v>
      </c>
      <c r="F73" s="140">
        <f>+'raw1.5C'!F74</f>
        <v>1.0823798627002288</v>
      </c>
      <c r="G73" s="140">
        <f>+'raw1.5C'!G74</f>
        <v>1.0720823798627002</v>
      </c>
      <c r="H73" s="140">
        <f>+'raw1.5C'!H74</f>
        <v>1.0241704805492065</v>
      </c>
      <c r="I73" s="140">
        <f>+'raw1.5C'!I74</f>
        <v>1.0141322189308606</v>
      </c>
      <c r="J73" s="140">
        <f>+'raw1.5C'!J74</f>
        <v>1.0094912654472046</v>
      </c>
      <c r="K73" s="140">
        <f>+'raw1.5C'!K74</f>
        <v>1.0027499966627567</v>
      </c>
      <c r="L73" s="140">
        <f>+'raw1.5C'!L74</f>
        <v>0.99300844009263989</v>
      </c>
      <c r="M73" s="140">
        <f>+'raw1.5C'!M74</f>
        <v>0.97903604973421388</v>
      </c>
      <c r="N73" s="140">
        <f>+'raw1.5C'!N74</f>
        <v>0.9592085858607734</v>
      </c>
      <c r="O73" s="140">
        <f>+'raw1.5C'!O74</f>
        <v>0.93149545682168922</v>
      </c>
      <c r="P73" s="140">
        <f>+'raw1.5C'!P74</f>
        <v>0.89356944671326943</v>
      </c>
      <c r="Q73" s="140">
        <f>+'raw1.5C'!Q74</f>
        <v>0.84313909665853437</v>
      </c>
      <c r="R73" s="140">
        <f>+'raw1.5C'!R74</f>
        <v>0.77858743833248245</v>
      </c>
      <c r="S73" s="140">
        <f>+'raw1.5C'!S74</f>
        <v>0.69987147611765843</v>
      </c>
      <c r="T73" s="140">
        <f>+'raw1.5C'!T74</f>
        <v>0.60936688607216138</v>
      </c>
      <c r="U73" s="140">
        <f>+'raw1.5C'!U74</f>
        <v>0.51208524027460323</v>
      </c>
      <c r="V73" s="140">
        <f>+'raw1.5C'!V74</f>
        <v>0.41480359447701698</v>
      </c>
      <c r="W73" s="140">
        <f>+'raw1.5C'!W74</f>
        <v>0.32429900443152276</v>
      </c>
      <c r="X73" s="140">
        <f>+'raw1.5C'!X74</f>
        <v>0.24558304221670274</v>
      </c>
      <c r="Y73" s="140">
        <f>+'raw1.5C'!Y74</f>
        <v>0.18103138389067192</v>
      </c>
      <c r="Z73" s="140">
        <f>+'raw1.5C'!Z74</f>
        <v>0.13060103383593688</v>
      </c>
      <c r="AA73" s="140">
        <f>+'raw1.5C'!AA74</f>
        <v>9.267502372750766E-2</v>
      </c>
      <c r="AB73" s="140">
        <f>+'raw1.5C'!AB74</f>
        <v>6.4961894688426114E-2</v>
      </c>
      <c r="AC73" s="140">
        <f>+'raw1.5C'!AC74</f>
        <v>4.5134430814992396E-2</v>
      </c>
      <c r="AD73" s="140">
        <f>+'raw1.5C'!AD74</f>
        <v>3.1162040456566543E-2</v>
      </c>
      <c r="AE73" s="140">
        <f>+'raw1.5C'!AE74</f>
        <v>2.1420483886447367E-2</v>
      </c>
      <c r="AF73" s="140">
        <f>+'raw1.5C'!AF74</f>
        <v>1.4679215102000329E-2</v>
      </c>
      <c r="AG73" s="140">
        <f>+'raw1.5C'!AG74</f>
        <v>1.0038261618344551E-2</v>
      </c>
      <c r="AH73" s="140">
        <f>+'raw1.5C'!AH74</f>
        <v>6.8546203473690203E-3</v>
      </c>
      <c r="AI73" s="140">
        <f>+'raw1.5C'!AI74</f>
        <v>4.6760174451730922E-3</v>
      </c>
      <c r="AJ73" s="140">
        <f>+'raw1.5C'!AJ74</f>
        <v>3.1876699062546587E-3</v>
      </c>
      <c r="AK73" s="140">
        <f>+'raw1.5C'!AK74</f>
        <v>2.1720449264228422E-3</v>
      </c>
      <c r="AL73" s="140">
        <f>+'raw1.5C'!AL74</f>
        <v>1.4795397670014721E-3</v>
      </c>
      <c r="AM73" s="140">
        <f>+'raw1.5C'!AM74</f>
        <v>0</v>
      </c>
      <c r="AN73" s="140"/>
      <c r="AO73" s="140"/>
      <c r="AP73" s="140"/>
      <c r="AQ73" s="140"/>
      <c r="AR73" s="140"/>
      <c r="AS73" s="140"/>
      <c r="AT73" s="140"/>
      <c r="AU73" s="140"/>
      <c r="AV73" s="140"/>
      <c r="AW73" s="140"/>
      <c r="AX73" s="117"/>
      <c r="AY73" s="140"/>
      <c r="AZ73" s="140"/>
      <c r="BA73" s="140"/>
      <c r="BB73" s="140"/>
      <c r="BC73" s="140"/>
      <c r="BD73" s="140"/>
      <c r="BE73" s="140"/>
      <c r="BF73" s="140"/>
      <c r="BG73" s="140"/>
    </row>
    <row r="74" spans="1:59" x14ac:dyDescent="0.25">
      <c r="A74" s="139"/>
      <c r="B74" s="100" t="str">
        <f>+WB2C!B74</f>
        <v>Oil Tanker</v>
      </c>
      <c r="C74" s="100" t="str">
        <f>+WB2C!C74</f>
        <v>Oil Tanker Default</v>
      </c>
      <c r="D74" s="140">
        <f>+'raw1.5C'!D75</f>
        <v>1</v>
      </c>
      <c r="E74" s="140">
        <f>+'raw1.5C'!E75</f>
        <v>1.0411899313501145</v>
      </c>
      <c r="F74" s="140">
        <f>+'raw1.5C'!F75</f>
        <v>1.0823798627002288</v>
      </c>
      <c r="G74" s="140">
        <f>+'raw1.5C'!G75</f>
        <v>1.0720823798627002</v>
      </c>
      <c r="H74" s="140">
        <f>+'raw1.5C'!H75</f>
        <v>1.0241704805492065</v>
      </c>
      <c r="I74" s="140">
        <f>+'raw1.5C'!I75</f>
        <v>1.0141322189308606</v>
      </c>
      <c r="J74" s="140">
        <f>+'raw1.5C'!J75</f>
        <v>1.0094912654472046</v>
      </c>
      <c r="K74" s="140">
        <f>+'raw1.5C'!K75</f>
        <v>1.0027499966627567</v>
      </c>
      <c r="L74" s="140">
        <f>+'raw1.5C'!L75</f>
        <v>0.99300844009263989</v>
      </c>
      <c r="M74" s="140">
        <f>+'raw1.5C'!M75</f>
        <v>0.97903604973421388</v>
      </c>
      <c r="N74" s="140">
        <f>+'raw1.5C'!N75</f>
        <v>0.9592085858607734</v>
      </c>
      <c r="O74" s="140">
        <f>+'raw1.5C'!O75</f>
        <v>0.93149545682168922</v>
      </c>
      <c r="P74" s="140">
        <f>+'raw1.5C'!P75</f>
        <v>0.89356944671326943</v>
      </c>
      <c r="Q74" s="140">
        <f>+'raw1.5C'!Q75</f>
        <v>0.84313909665853437</v>
      </c>
      <c r="R74" s="140">
        <f>+'raw1.5C'!R75</f>
        <v>0.77858743833248245</v>
      </c>
      <c r="S74" s="140">
        <f>+'raw1.5C'!S75</f>
        <v>0.69987147611765843</v>
      </c>
      <c r="T74" s="140">
        <f>+'raw1.5C'!T75</f>
        <v>0.60936688607216138</v>
      </c>
      <c r="U74" s="140">
        <f>+'raw1.5C'!U75</f>
        <v>0.51208524027460323</v>
      </c>
      <c r="V74" s="140">
        <f>+'raw1.5C'!V75</f>
        <v>0.41480359447701698</v>
      </c>
      <c r="W74" s="140">
        <f>+'raw1.5C'!W75</f>
        <v>0.32429900443152276</v>
      </c>
      <c r="X74" s="140">
        <f>+'raw1.5C'!X75</f>
        <v>0.24558304221670274</v>
      </c>
      <c r="Y74" s="140">
        <f>+'raw1.5C'!Y75</f>
        <v>0.18103138389067192</v>
      </c>
      <c r="Z74" s="140">
        <f>+'raw1.5C'!Z75</f>
        <v>0.13060103383593688</v>
      </c>
      <c r="AA74" s="140">
        <f>+'raw1.5C'!AA75</f>
        <v>9.267502372750766E-2</v>
      </c>
      <c r="AB74" s="140">
        <f>+'raw1.5C'!AB75</f>
        <v>6.4961894688426114E-2</v>
      </c>
      <c r="AC74" s="140">
        <f>+'raw1.5C'!AC75</f>
        <v>4.5134430814992396E-2</v>
      </c>
      <c r="AD74" s="140">
        <f>+'raw1.5C'!AD75</f>
        <v>3.1162040456566543E-2</v>
      </c>
      <c r="AE74" s="140">
        <f>+'raw1.5C'!AE75</f>
        <v>2.1420483886447367E-2</v>
      </c>
      <c r="AF74" s="140">
        <f>+'raw1.5C'!AF75</f>
        <v>1.4679215102000329E-2</v>
      </c>
      <c r="AG74" s="140">
        <f>+'raw1.5C'!AG75</f>
        <v>1.0038261618344551E-2</v>
      </c>
      <c r="AH74" s="140">
        <f>+'raw1.5C'!AH75</f>
        <v>6.8546203473690203E-3</v>
      </c>
      <c r="AI74" s="140">
        <f>+'raw1.5C'!AI75</f>
        <v>4.6760174451730922E-3</v>
      </c>
      <c r="AJ74" s="140">
        <f>+'raw1.5C'!AJ75</f>
        <v>3.1876699062546587E-3</v>
      </c>
      <c r="AK74" s="140">
        <f>+'raw1.5C'!AK75</f>
        <v>2.1720449264228422E-3</v>
      </c>
      <c r="AL74" s="140">
        <f>+'raw1.5C'!AL75</f>
        <v>1.4795397670014721E-3</v>
      </c>
      <c r="AM74" s="140">
        <f>+'raw1.5C'!AM75</f>
        <v>0</v>
      </c>
      <c r="AN74" s="140"/>
      <c r="AO74" s="140"/>
      <c r="AP74" s="140"/>
      <c r="AQ74" s="140"/>
      <c r="AR74" s="140"/>
      <c r="AS74" s="140"/>
      <c r="AT74" s="140"/>
      <c r="AU74" s="140"/>
      <c r="AV74" s="140"/>
      <c r="AW74" s="140"/>
      <c r="AX74" s="117"/>
      <c r="AY74" s="140"/>
      <c r="AZ74" s="140"/>
      <c r="BA74" s="140"/>
      <c r="BB74" s="140"/>
      <c r="BC74" s="140"/>
      <c r="BD74" s="140"/>
      <c r="BE74" s="140"/>
      <c r="BF74" s="140"/>
      <c r="BG74" s="140"/>
    </row>
    <row r="75" spans="1:59" x14ac:dyDescent="0.25">
      <c r="A75" s="139"/>
      <c r="B75" s="100" t="str">
        <f>+WB2C!B75</f>
        <v>Other Liquids Tankers</v>
      </c>
      <c r="C75" s="100" t="str">
        <f>+WB2C!C75</f>
        <v>Other Liquids Tankers Default</v>
      </c>
      <c r="D75" s="140">
        <f>+'raw1.5C'!D76</f>
        <v>1</v>
      </c>
      <c r="E75" s="140">
        <f>+'raw1.5C'!E76</f>
        <v>1.0411899313501145</v>
      </c>
      <c r="F75" s="140">
        <f>+'raw1.5C'!F76</f>
        <v>1.0823798627002288</v>
      </c>
      <c r="G75" s="140">
        <f>+'raw1.5C'!G76</f>
        <v>1.0720823798627002</v>
      </c>
      <c r="H75" s="140">
        <f>+'raw1.5C'!H76</f>
        <v>1.0241704805492065</v>
      </c>
      <c r="I75" s="140">
        <f>+'raw1.5C'!I76</f>
        <v>1.0141322189308606</v>
      </c>
      <c r="J75" s="140">
        <f>+'raw1.5C'!J76</f>
        <v>1.0094912654472046</v>
      </c>
      <c r="K75" s="140">
        <f>+'raw1.5C'!K76</f>
        <v>1.0027499966627567</v>
      </c>
      <c r="L75" s="140">
        <f>+'raw1.5C'!L76</f>
        <v>0.99300844009263989</v>
      </c>
      <c r="M75" s="140">
        <f>+'raw1.5C'!M76</f>
        <v>0.97903604973421388</v>
      </c>
      <c r="N75" s="140">
        <f>+'raw1.5C'!N76</f>
        <v>0.9592085858607734</v>
      </c>
      <c r="O75" s="140">
        <f>+'raw1.5C'!O76</f>
        <v>0.93149545682168922</v>
      </c>
      <c r="P75" s="140">
        <f>+'raw1.5C'!P76</f>
        <v>0.89356944671326943</v>
      </c>
      <c r="Q75" s="140">
        <f>+'raw1.5C'!Q76</f>
        <v>0.84313909665853437</v>
      </c>
      <c r="R75" s="140">
        <f>+'raw1.5C'!R76</f>
        <v>0.77858743833248245</v>
      </c>
      <c r="S75" s="140">
        <f>+'raw1.5C'!S76</f>
        <v>0.69987147611765843</v>
      </c>
      <c r="T75" s="140">
        <f>+'raw1.5C'!T76</f>
        <v>0.60936688607216138</v>
      </c>
      <c r="U75" s="140">
        <f>+'raw1.5C'!U76</f>
        <v>0.51208524027460323</v>
      </c>
      <c r="V75" s="140">
        <f>+'raw1.5C'!V76</f>
        <v>0.41480359447701698</v>
      </c>
      <c r="W75" s="140">
        <f>+'raw1.5C'!W76</f>
        <v>0.32429900443152276</v>
      </c>
      <c r="X75" s="140">
        <f>+'raw1.5C'!X76</f>
        <v>0.24558304221670274</v>
      </c>
      <c r="Y75" s="140">
        <f>+'raw1.5C'!Y76</f>
        <v>0.18103138389067192</v>
      </c>
      <c r="Z75" s="140">
        <f>+'raw1.5C'!Z76</f>
        <v>0.13060103383593688</v>
      </c>
      <c r="AA75" s="140">
        <f>+'raw1.5C'!AA76</f>
        <v>9.267502372750766E-2</v>
      </c>
      <c r="AB75" s="140">
        <f>+'raw1.5C'!AB76</f>
        <v>6.4961894688426114E-2</v>
      </c>
      <c r="AC75" s="140">
        <f>+'raw1.5C'!AC76</f>
        <v>4.5134430814992396E-2</v>
      </c>
      <c r="AD75" s="140">
        <f>+'raw1.5C'!AD76</f>
        <v>3.1162040456566543E-2</v>
      </c>
      <c r="AE75" s="140">
        <f>+'raw1.5C'!AE76</f>
        <v>2.1420483886447367E-2</v>
      </c>
      <c r="AF75" s="140">
        <f>+'raw1.5C'!AF76</f>
        <v>1.4679215102000329E-2</v>
      </c>
      <c r="AG75" s="140">
        <f>+'raw1.5C'!AG76</f>
        <v>1.0038261618344551E-2</v>
      </c>
      <c r="AH75" s="140">
        <f>+'raw1.5C'!AH76</f>
        <v>6.8546203473690203E-3</v>
      </c>
      <c r="AI75" s="140">
        <f>+'raw1.5C'!AI76</f>
        <v>4.6760174451730922E-3</v>
      </c>
      <c r="AJ75" s="140">
        <f>+'raw1.5C'!AJ76</f>
        <v>3.1876699062546587E-3</v>
      </c>
      <c r="AK75" s="140">
        <f>+'raw1.5C'!AK76</f>
        <v>2.1720449264228422E-3</v>
      </c>
      <c r="AL75" s="140">
        <f>+'raw1.5C'!AL76</f>
        <v>1.4795397670014721E-3</v>
      </c>
      <c r="AM75" s="140">
        <f>+'raw1.5C'!AM76</f>
        <v>0</v>
      </c>
      <c r="AN75" s="140"/>
      <c r="AO75" s="140"/>
      <c r="AP75" s="140"/>
      <c r="AQ75" s="140"/>
      <c r="AR75" s="140"/>
      <c r="AS75" s="140"/>
      <c r="AT75" s="140"/>
      <c r="AU75" s="140"/>
      <c r="AV75" s="140"/>
      <c r="AW75" s="140"/>
      <c r="AX75" s="117"/>
      <c r="AY75" s="140"/>
      <c r="AZ75" s="140"/>
      <c r="BA75" s="140"/>
      <c r="BB75" s="140"/>
      <c r="BC75" s="140"/>
      <c r="BD75" s="140"/>
      <c r="BE75" s="140"/>
      <c r="BF75" s="140"/>
      <c r="BG75" s="140"/>
    </row>
    <row r="76" spans="1:59" x14ac:dyDescent="0.25">
      <c r="A76" s="139"/>
      <c r="B76" s="100" t="str">
        <f>+WB2C!B76</f>
        <v>Ferry Passenger Only</v>
      </c>
      <c r="C76" s="100" t="str">
        <f>+WB2C!C76</f>
        <v>Ferry Passenger Only Default</v>
      </c>
      <c r="D76" s="140">
        <f>+'raw1.5C'!D77</f>
        <v>1</v>
      </c>
      <c r="E76" s="140">
        <f>+'raw1.5C'!E77</f>
        <v>1.0411899313501145</v>
      </c>
      <c r="F76" s="140">
        <f>+'raw1.5C'!F77</f>
        <v>1.0823798627002288</v>
      </c>
      <c r="G76" s="140">
        <f>+'raw1.5C'!G77</f>
        <v>1.0720823798627002</v>
      </c>
      <c r="H76" s="140">
        <f>+'raw1.5C'!H77</f>
        <v>1.0241704805492065</v>
      </c>
      <c r="I76" s="140">
        <f>+'raw1.5C'!I77</f>
        <v>1.0141322189308606</v>
      </c>
      <c r="J76" s="140">
        <f>+'raw1.5C'!J77</f>
        <v>1.0094912654472046</v>
      </c>
      <c r="K76" s="140">
        <f>+'raw1.5C'!K77</f>
        <v>1.0027499966627567</v>
      </c>
      <c r="L76" s="140">
        <f>+'raw1.5C'!L77</f>
        <v>0.99300844009263989</v>
      </c>
      <c r="M76" s="140">
        <f>+'raw1.5C'!M77</f>
        <v>0.97903604973421388</v>
      </c>
      <c r="N76" s="140">
        <f>+'raw1.5C'!N77</f>
        <v>0.9592085858607734</v>
      </c>
      <c r="O76" s="140">
        <f>+'raw1.5C'!O77</f>
        <v>0.93149545682168922</v>
      </c>
      <c r="P76" s="140">
        <f>+'raw1.5C'!P77</f>
        <v>0.89356944671326943</v>
      </c>
      <c r="Q76" s="140">
        <f>+'raw1.5C'!Q77</f>
        <v>0.84313909665853437</v>
      </c>
      <c r="R76" s="140">
        <f>+'raw1.5C'!R77</f>
        <v>0.77858743833248245</v>
      </c>
      <c r="S76" s="140">
        <f>+'raw1.5C'!S77</f>
        <v>0.69987147611765843</v>
      </c>
      <c r="T76" s="140">
        <f>+'raw1.5C'!T77</f>
        <v>0.60936688607216138</v>
      </c>
      <c r="U76" s="140">
        <f>+'raw1.5C'!U77</f>
        <v>0.51208524027460323</v>
      </c>
      <c r="V76" s="140">
        <f>+'raw1.5C'!V77</f>
        <v>0.41480359447701698</v>
      </c>
      <c r="W76" s="140">
        <f>+'raw1.5C'!W77</f>
        <v>0.32429900443152276</v>
      </c>
      <c r="X76" s="140">
        <f>+'raw1.5C'!X77</f>
        <v>0.24558304221670274</v>
      </c>
      <c r="Y76" s="140">
        <f>+'raw1.5C'!Y77</f>
        <v>0.18103138389067192</v>
      </c>
      <c r="Z76" s="140">
        <f>+'raw1.5C'!Z77</f>
        <v>0.13060103383593688</v>
      </c>
      <c r="AA76" s="140">
        <f>+'raw1.5C'!AA77</f>
        <v>9.267502372750766E-2</v>
      </c>
      <c r="AB76" s="140">
        <f>+'raw1.5C'!AB77</f>
        <v>6.4961894688426114E-2</v>
      </c>
      <c r="AC76" s="140">
        <f>+'raw1.5C'!AC77</f>
        <v>4.5134430814992396E-2</v>
      </c>
      <c r="AD76" s="140">
        <f>+'raw1.5C'!AD77</f>
        <v>3.1162040456566543E-2</v>
      </c>
      <c r="AE76" s="140">
        <f>+'raw1.5C'!AE77</f>
        <v>2.1420483886447367E-2</v>
      </c>
      <c r="AF76" s="140">
        <f>+'raw1.5C'!AF77</f>
        <v>1.4679215102000329E-2</v>
      </c>
      <c r="AG76" s="140">
        <f>+'raw1.5C'!AG77</f>
        <v>1.0038261618344551E-2</v>
      </c>
      <c r="AH76" s="140">
        <f>+'raw1.5C'!AH77</f>
        <v>6.8546203473690203E-3</v>
      </c>
      <c r="AI76" s="140">
        <f>+'raw1.5C'!AI77</f>
        <v>4.6760174451730922E-3</v>
      </c>
      <c r="AJ76" s="140">
        <f>+'raw1.5C'!AJ77</f>
        <v>3.1876699062546587E-3</v>
      </c>
      <c r="AK76" s="140">
        <f>+'raw1.5C'!AK77</f>
        <v>2.1720449264228422E-3</v>
      </c>
      <c r="AL76" s="140">
        <f>+'raw1.5C'!AL77</f>
        <v>1.4795397670014721E-3</v>
      </c>
      <c r="AM76" s="140">
        <f>+'raw1.5C'!AM77</f>
        <v>0</v>
      </c>
      <c r="AN76" s="140"/>
      <c r="AO76" s="140"/>
      <c r="AP76" s="140"/>
      <c r="AQ76" s="140"/>
      <c r="AR76" s="140"/>
      <c r="AS76" s="140"/>
      <c r="AT76" s="140"/>
      <c r="AU76" s="140"/>
      <c r="AV76" s="140"/>
      <c r="AW76" s="140"/>
      <c r="AX76" s="117"/>
      <c r="AY76" s="140"/>
      <c r="AZ76" s="140"/>
      <c r="BA76" s="140"/>
      <c r="BB76" s="140"/>
      <c r="BC76" s="140"/>
      <c r="BD76" s="140"/>
      <c r="BE76" s="140"/>
      <c r="BF76" s="140"/>
      <c r="BG76" s="140"/>
    </row>
    <row r="77" spans="1:59" x14ac:dyDescent="0.25">
      <c r="A77" s="139"/>
      <c r="B77" s="100" t="str">
        <f>+WB2C!B77</f>
        <v>Cruise</v>
      </c>
      <c r="C77" s="100" t="str">
        <f>+WB2C!C77</f>
        <v>Cruise Default</v>
      </c>
      <c r="D77" s="140">
        <f>+'raw1.5C'!D78</f>
        <v>1</v>
      </c>
      <c r="E77" s="140">
        <f>+'raw1.5C'!E78</f>
        <v>1.0411899313501145</v>
      </c>
      <c r="F77" s="140">
        <f>+'raw1.5C'!F78</f>
        <v>1.0823798627002288</v>
      </c>
      <c r="G77" s="140">
        <f>+'raw1.5C'!G78</f>
        <v>1.0720823798627002</v>
      </c>
      <c r="H77" s="140">
        <f>+'raw1.5C'!H78</f>
        <v>1.0241704805492065</v>
      </c>
      <c r="I77" s="140">
        <f>+'raw1.5C'!I78</f>
        <v>1.0141322189308606</v>
      </c>
      <c r="J77" s="140">
        <f>+'raw1.5C'!J78</f>
        <v>1.0094912654472046</v>
      </c>
      <c r="K77" s="140">
        <f>+'raw1.5C'!K78</f>
        <v>1.0027499966627567</v>
      </c>
      <c r="L77" s="140">
        <f>+'raw1.5C'!L78</f>
        <v>0.99300844009263989</v>
      </c>
      <c r="M77" s="140">
        <f>+'raw1.5C'!M78</f>
        <v>0.97903604973421388</v>
      </c>
      <c r="N77" s="140">
        <f>+'raw1.5C'!N78</f>
        <v>0.9592085858607734</v>
      </c>
      <c r="O77" s="140">
        <f>+'raw1.5C'!O78</f>
        <v>0.93149545682168922</v>
      </c>
      <c r="P77" s="140">
        <f>+'raw1.5C'!P78</f>
        <v>0.89356944671326943</v>
      </c>
      <c r="Q77" s="140">
        <f>+'raw1.5C'!Q78</f>
        <v>0.84313909665853437</v>
      </c>
      <c r="R77" s="140">
        <f>+'raw1.5C'!R78</f>
        <v>0.77858743833248245</v>
      </c>
      <c r="S77" s="140">
        <f>+'raw1.5C'!S78</f>
        <v>0.69987147611765843</v>
      </c>
      <c r="T77" s="140">
        <f>+'raw1.5C'!T78</f>
        <v>0.60936688607216138</v>
      </c>
      <c r="U77" s="140">
        <f>+'raw1.5C'!U78</f>
        <v>0.51208524027460323</v>
      </c>
      <c r="V77" s="140">
        <f>+'raw1.5C'!V78</f>
        <v>0.41480359447701698</v>
      </c>
      <c r="W77" s="140">
        <f>+'raw1.5C'!W78</f>
        <v>0.32429900443152276</v>
      </c>
      <c r="X77" s="140">
        <f>+'raw1.5C'!X78</f>
        <v>0.24558304221670274</v>
      </c>
      <c r="Y77" s="140">
        <f>+'raw1.5C'!Y78</f>
        <v>0.18103138389067192</v>
      </c>
      <c r="Z77" s="140">
        <f>+'raw1.5C'!Z78</f>
        <v>0.13060103383593688</v>
      </c>
      <c r="AA77" s="140">
        <f>+'raw1.5C'!AA78</f>
        <v>9.267502372750766E-2</v>
      </c>
      <c r="AB77" s="140">
        <f>+'raw1.5C'!AB78</f>
        <v>6.4961894688426114E-2</v>
      </c>
      <c r="AC77" s="140">
        <f>+'raw1.5C'!AC78</f>
        <v>4.5134430814992396E-2</v>
      </c>
      <c r="AD77" s="140">
        <f>+'raw1.5C'!AD78</f>
        <v>3.1162040456566543E-2</v>
      </c>
      <c r="AE77" s="140">
        <f>+'raw1.5C'!AE78</f>
        <v>2.1420483886447367E-2</v>
      </c>
      <c r="AF77" s="140">
        <f>+'raw1.5C'!AF78</f>
        <v>1.4679215102000329E-2</v>
      </c>
      <c r="AG77" s="140">
        <f>+'raw1.5C'!AG78</f>
        <v>1.0038261618344551E-2</v>
      </c>
      <c r="AH77" s="140">
        <f>+'raw1.5C'!AH78</f>
        <v>6.8546203473690203E-3</v>
      </c>
      <c r="AI77" s="140">
        <f>+'raw1.5C'!AI78</f>
        <v>4.6760174451730922E-3</v>
      </c>
      <c r="AJ77" s="140">
        <f>+'raw1.5C'!AJ78</f>
        <v>3.1876699062546587E-3</v>
      </c>
      <c r="AK77" s="140">
        <f>+'raw1.5C'!AK78</f>
        <v>2.1720449264228422E-3</v>
      </c>
      <c r="AL77" s="140">
        <f>+'raw1.5C'!AL78</f>
        <v>1.4795397670014721E-3</v>
      </c>
      <c r="AM77" s="140">
        <f>+'raw1.5C'!AM78</f>
        <v>0</v>
      </c>
      <c r="AN77" s="140"/>
      <c r="AO77" s="140"/>
      <c r="AP77" s="140"/>
      <c r="AQ77" s="140"/>
      <c r="AR77" s="140"/>
      <c r="AS77" s="140"/>
      <c r="AT77" s="140"/>
      <c r="AU77" s="140"/>
      <c r="AV77" s="140"/>
      <c r="AW77" s="140"/>
      <c r="AX77" s="117"/>
      <c r="AY77" s="140"/>
      <c r="AZ77" s="140"/>
      <c r="BA77" s="140"/>
      <c r="BB77" s="140"/>
      <c r="BC77" s="140"/>
      <c r="BD77" s="140"/>
      <c r="BE77" s="140"/>
      <c r="BF77" s="140"/>
      <c r="BG77" s="140"/>
    </row>
    <row r="78" spans="1:59" x14ac:dyDescent="0.25">
      <c r="A78" s="139"/>
      <c r="B78" s="100" t="str">
        <f>+WB2C!B78</f>
        <v>Ferry RoRo and Passenger</v>
      </c>
      <c r="C78" s="100" t="str">
        <f>+WB2C!C78</f>
        <v>Ferry RoRo and Passenger Default</v>
      </c>
      <c r="D78" s="140">
        <f>+'raw1.5C'!D79</f>
        <v>1</v>
      </c>
      <c r="E78" s="140">
        <f>+'raw1.5C'!E79</f>
        <v>1.0411899313501145</v>
      </c>
      <c r="F78" s="140">
        <f>+'raw1.5C'!F79</f>
        <v>1.0823798627002288</v>
      </c>
      <c r="G78" s="140">
        <f>+'raw1.5C'!G79</f>
        <v>1.0720823798627002</v>
      </c>
      <c r="H78" s="140">
        <f>+'raw1.5C'!H79</f>
        <v>1.0241704805492065</v>
      </c>
      <c r="I78" s="140">
        <f>+'raw1.5C'!I79</f>
        <v>1.0141322189308606</v>
      </c>
      <c r="J78" s="140">
        <f>+'raw1.5C'!J79</f>
        <v>1.0094912654472046</v>
      </c>
      <c r="K78" s="140">
        <f>+'raw1.5C'!K79</f>
        <v>1.0027499966627567</v>
      </c>
      <c r="L78" s="140">
        <f>+'raw1.5C'!L79</f>
        <v>0.99300844009263989</v>
      </c>
      <c r="M78" s="140">
        <f>+'raw1.5C'!M79</f>
        <v>0.97903604973421388</v>
      </c>
      <c r="N78" s="140">
        <f>+'raw1.5C'!N79</f>
        <v>0.9592085858607734</v>
      </c>
      <c r="O78" s="140">
        <f>+'raw1.5C'!O79</f>
        <v>0.93149545682168922</v>
      </c>
      <c r="P78" s="140">
        <f>+'raw1.5C'!P79</f>
        <v>0.89356944671326943</v>
      </c>
      <c r="Q78" s="140">
        <f>+'raw1.5C'!Q79</f>
        <v>0.84313909665853437</v>
      </c>
      <c r="R78" s="140">
        <f>+'raw1.5C'!R79</f>
        <v>0.77858743833248245</v>
      </c>
      <c r="S78" s="140">
        <f>+'raw1.5C'!S79</f>
        <v>0.69987147611765843</v>
      </c>
      <c r="T78" s="140">
        <f>+'raw1.5C'!T79</f>
        <v>0.60936688607216138</v>
      </c>
      <c r="U78" s="140">
        <f>+'raw1.5C'!U79</f>
        <v>0.51208524027460323</v>
      </c>
      <c r="V78" s="140">
        <f>+'raw1.5C'!V79</f>
        <v>0.41480359447701698</v>
      </c>
      <c r="W78" s="140">
        <f>+'raw1.5C'!W79</f>
        <v>0.32429900443152276</v>
      </c>
      <c r="X78" s="140">
        <f>+'raw1.5C'!X79</f>
        <v>0.24558304221670274</v>
      </c>
      <c r="Y78" s="140">
        <f>+'raw1.5C'!Y79</f>
        <v>0.18103138389067192</v>
      </c>
      <c r="Z78" s="140">
        <f>+'raw1.5C'!Z79</f>
        <v>0.13060103383593688</v>
      </c>
      <c r="AA78" s="140">
        <f>+'raw1.5C'!AA79</f>
        <v>9.267502372750766E-2</v>
      </c>
      <c r="AB78" s="140">
        <f>+'raw1.5C'!AB79</f>
        <v>6.4961894688426114E-2</v>
      </c>
      <c r="AC78" s="140">
        <f>+'raw1.5C'!AC79</f>
        <v>4.5134430814992396E-2</v>
      </c>
      <c r="AD78" s="140">
        <f>+'raw1.5C'!AD79</f>
        <v>3.1162040456566543E-2</v>
      </c>
      <c r="AE78" s="140">
        <f>+'raw1.5C'!AE79</f>
        <v>2.1420483886447367E-2</v>
      </c>
      <c r="AF78" s="140">
        <f>+'raw1.5C'!AF79</f>
        <v>1.4679215102000329E-2</v>
      </c>
      <c r="AG78" s="140">
        <f>+'raw1.5C'!AG79</f>
        <v>1.0038261618344551E-2</v>
      </c>
      <c r="AH78" s="140">
        <f>+'raw1.5C'!AH79</f>
        <v>6.8546203473690203E-3</v>
      </c>
      <c r="AI78" s="140">
        <f>+'raw1.5C'!AI79</f>
        <v>4.6760174451730922E-3</v>
      </c>
      <c r="AJ78" s="140">
        <f>+'raw1.5C'!AJ79</f>
        <v>3.1876699062546587E-3</v>
      </c>
      <c r="AK78" s="140">
        <f>+'raw1.5C'!AK79</f>
        <v>2.1720449264228422E-3</v>
      </c>
      <c r="AL78" s="140">
        <f>+'raw1.5C'!AL79</f>
        <v>1.4795397670014721E-3</v>
      </c>
      <c r="AM78" s="140">
        <f>+'raw1.5C'!AM79</f>
        <v>0</v>
      </c>
      <c r="AN78" s="140"/>
      <c r="AO78" s="140"/>
      <c r="AP78" s="140"/>
      <c r="AQ78" s="140"/>
      <c r="AR78" s="140"/>
      <c r="AS78" s="140"/>
      <c r="AT78" s="140"/>
      <c r="AU78" s="140"/>
      <c r="AV78" s="140"/>
      <c r="AW78" s="140"/>
      <c r="AX78" s="117"/>
      <c r="AY78" s="140"/>
      <c r="AZ78" s="140"/>
      <c r="BA78" s="140"/>
      <c r="BB78" s="140"/>
      <c r="BC78" s="140"/>
      <c r="BD78" s="140"/>
      <c r="BE78" s="140"/>
      <c r="BF78" s="140"/>
      <c r="BG78" s="140"/>
    </row>
    <row r="79" spans="1:59" x14ac:dyDescent="0.25">
      <c r="A79" s="139"/>
      <c r="B79" s="100" t="str">
        <f>+WB2C!B79</f>
        <v>Refrigerated Bulk</v>
      </c>
      <c r="C79" s="100" t="str">
        <f>+WB2C!C79</f>
        <v>Refrigerated Bulk Default</v>
      </c>
      <c r="D79" s="140">
        <f>+'raw1.5C'!D80</f>
        <v>1</v>
      </c>
      <c r="E79" s="140">
        <f>+'raw1.5C'!E80</f>
        <v>1.0411899313501145</v>
      </c>
      <c r="F79" s="140">
        <f>+'raw1.5C'!F80</f>
        <v>1.0823798627002288</v>
      </c>
      <c r="G79" s="140">
        <f>+'raw1.5C'!G80</f>
        <v>1.0720823798627002</v>
      </c>
      <c r="H79" s="140">
        <f>+'raw1.5C'!H80</f>
        <v>1.0241704805492065</v>
      </c>
      <c r="I79" s="140">
        <f>+'raw1.5C'!I80</f>
        <v>1.0141322189308606</v>
      </c>
      <c r="J79" s="140">
        <f>+'raw1.5C'!J80</f>
        <v>1.0094912654472046</v>
      </c>
      <c r="K79" s="140">
        <f>+'raw1.5C'!K80</f>
        <v>1.0027499966627567</v>
      </c>
      <c r="L79" s="140">
        <f>+'raw1.5C'!L80</f>
        <v>0.99300844009263989</v>
      </c>
      <c r="M79" s="140">
        <f>+'raw1.5C'!M80</f>
        <v>0.97903604973421388</v>
      </c>
      <c r="N79" s="140">
        <f>+'raw1.5C'!N80</f>
        <v>0.9592085858607734</v>
      </c>
      <c r="O79" s="140">
        <f>+'raw1.5C'!O80</f>
        <v>0.93149545682168922</v>
      </c>
      <c r="P79" s="140">
        <f>+'raw1.5C'!P80</f>
        <v>0.89356944671326943</v>
      </c>
      <c r="Q79" s="140">
        <f>+'raw1.5C'!Q80</f>
        <v>0.84313909665853437</v>
      </c>
      <c r="R79" s="140">
        <f>+'raw1.5C'!R80</f>
        <v>0.77858743833248245</v>
      </c>
      <c r="S79" s="140">
        <f>+'raw1.5C'!S80</f>
        <v>0.69987147611765843</v>
      </c>
      <c r="T79" s="140">
        <f>+'raw1.5C'!T80</f>
        <v>0.60936688607216138</v>
      </c>
      <c r="U79" s="140">
        <f>+'raw1.5C'!U80</f>
        <v>0.51208524027460323</v>
      </c>
      <c r="V79" s="140">
        <f>+'raw1.5C'!V80</f>
        <v>0.41480359447701698</v>
      </c>
      <c r="W79" s="140">
        <f>+'raw1.5C'!W80</f>
        <v>0.32429900443152276</v>
      </c>
      <c r="X79" s="140">
        <f>+'raw1.5C'!X80</f>
        <v>0.24558304221670274</v>
      </c>
      <c r="Y79" s="140">
        <f>+'raw1.5C'!Y80</f>
        <v>0.18103138389067192</v>
      </c>
      <c r="Z79" s="140">
        <f>+'raw1.5C'!Z80</f>
        <v>0.13060103383593688</v>
      </c>
      <c r="AA79" s="140">
        <f>+'raw1.5C'!AA80</f>
        <v>9.267502372750766E-2</v>
      </c>
      <c r="AB79" s="140">
        <f>+'raw1.5C'!AB80</f>
        <v>6.4961894688426114E-2</v>
      </c>
      <c r="AC79" s="140">
        <f>+'raw1.5C'!AC80</f>
        <v>4.5134430814992396E-2</v>
      </c>
      <c r="AD79" s="140">
        <f>+'raw1.5C'!AD80</f>
        <v>3.1162040456566543E-2</v>
      </c>
      <c r="AE79" s="140">
        <f>+'raw1.5C'!AE80</f>
        <v>2.1420483886447367E-2</v>
      </c>
      <c r="AF79" s="140">
        <f>+'raw1.5C'!AF80</f>
        <v>1.4679215102000329E-2</v>
      </c>
      <c r="AG79" s="140">
        <f>+'raw1.5C'!AG80</f>
        <v>1.0038261618344551E-2</v>
      </c>
      <c r="AH79" s="140">
        <f>+'raw1.5C'!AH80</f>
        <v>6.8546203473690203E-3</v>
      </c>
      <c r="AI79" s="140">
        <f>+'raw1.5C'!AI80</f>
        <v>4.6760174451730922E-3</v>
      </c>
      <c r="AJ79" s="140">
        <f>+'raw1.5C'!AJ80</f>
        <v>3.1876699062546587E-3</v>
      </c>
      <c r="AK79" s="140">
        <f>+'raw1.5C'!AK80</f>
        <v>2.1720449264228422E-3</v>
      </c>
      <c r="AL79" s="140">
        <f>+'raw1.5C'!AL80</f>
        <v>1.4795397670014721E-3</v>
      </c>
      <c r="AM79" s="140">
        <f>+'raw1.5C'!AM80</f>
        <v>0</v>
      </c>
      <c r="AN79" s="140"/>
      <c r="AO79" s="140"/>
      <c r="AP79" s="140"/>
      <c r="AQ79" s="140"/>
      <c r="AR79" s="140"/>
      <c r="AS79" s="140"/>
      <c r="AT79" s="140"/>
      <c r="AU79" s="140"/>
      <c r="AV79" s="140"/>
      <c r="AW79" s="140"/>
      <c r="AX79" s="117"/>
      <c r="AY79" s="140"/>
      <c r="AZ79" s="140"/>
      <c r="BA79" s="140"/>
      <c r="BB79" s="140"/>
      <c r="BC79" s="140"/>
      <c r="BD79" s="140"/>
      <c r="BE79" s="140"/>
      <c r="BF79" s="140"/>
      <c r="BG79" s="140"/>
    </row>
    <row r="80" spans="1:59" x14ac:dyDescent="0.25">
      <c r="A80" s="139"/>
      <c r="B80" s="100" t="str">
        <f>+WB2C!B80</f>
        <v>RoRo</v>
      </c>
      <c r="C80" s="100" t="str">
        <f>+WB2C!C80</f>
        <v>RoRo Default</v>
      </c>
      <c r="D80" s="140">
        <f>+'raw1.5C'!D81</f>
        <v>1</v>
      </c>
      <c r="E80" s="140">
        <f>+'raw1.5C'!E81</f>
        <v>1.0411899313501145</v>
      </c>
      <c r="F80" s="140">
        <f>+'raw1.5C'!F81</f>
        <v>1.0823798627002288</v>
      </c>
      <c r="G80" s="140">
        <f>+'raw1.5C'!G81</f>
        <v>1.0720823798627002</v>
      </c>
      <c r="H80" s="140">
        <f>+'raw1.5C'!H81</f>
        <v>1.0241704805492065</v>
      </c>
      <c r="I80" s="140">
        <f>+'raw1.5C'!I81</f>
        <v>1.0141322189308606</v>
      </c>
      <c r="J80" s="140">
        <f>+'raw1.5C'!J81</f>
        <v>1.0094912654472046</v>
      </c>
      <c r="K80" s="140">
        <f>+'raw1.5C'!K81</f>
        <v>1.0027499966627567</v>
      </c>
      <c r="L80" s="140">
        <f>+'raw1.5C'!L81</f>
        <v>0.99300844009263989</v>
      </c>
      <c r="M80" s="140">
        <f>+'raw1.5C'!M81</f>
        <v>0.97903604973421388</v>
      </c>
      <c r="N80" s="140">
        <f>+'raw1.5C'!N81</f>
        <v>0.9592085858607734</v>
      </c>
      <c r="O80" s="140">
        <f>+'raw1.5C'!O81</f>
        <v>0.93149545682168922</v>
      </c>
      <c r="P80" s="140">
        <f>+'raw1.5C'!P81</f>
        <v>0.89356944671326943</v>
      </c>
      <c r="Q80" s="140">
        <f>+'raw1.5C'!Q81</f>
        <v>0.84313909665853437</v>
      </c>
      <c r="R80" s="140">
        <f>+'raw1.5C'!R81</f>
        <v>0.77858743833248245</v>
      </c>
      <c r="S80" s="140">
        <f>+'raw1.5C'!S81</f>
        <v>0.69987147611765843</v>
      </c>
      <c r="T80" s="140">
        <f>+'raw1.5C'!T81</f>
        <v>0.60936688607216138</v>
      </c>
      <c r="U80" s="140">
        <f>+'raw1.5C'!U81</f>
        <v>0.51208524027460323</v>
      </c>
      <c r="V80" s="140">
        <f>+'raw1.5C'!V81</f>
        <v>0.41480359447701698</v>
      </c>
      <c r="W80" s="140">
        <f>+'raw1.5C'!W81</f>
        <v>0.32429900443152276</v>
      </c>
      <c r="X80" s="140">
        <f>+'raw1.5C'!X81</f>
        <v>0.24558304221670274</v>
      </c>
      <c r="Y80" s="140">
        <f>+'raw1.5C'!Y81</f>
        <v>0.18103138389067192</v>
      </c>
      <c r="Z80" s="140">
        <f>+'raw1.5C'!Z81</f>
        <v>0.13060103383593688</v>
      </c>
      <c r="AA80" s="140">
        <f>+'raw1.5C'!AA81</f>
        <v>9.267502372750766E-2</v>
      </c>
      <c r="AB80" s="140">
        <f>+'raw1.5C'!AB81</f>
        <v>6.4961894688426114E-2</v>
      </c>
      <c r="AC80" s="140">
        <f>+'raw1.5C'!AC81</f>
        <v>4.5134430814992396E-2</v>
      </c>
      <c r="AD80" s="140">
        <f>+'raw1.5C'!AD81</f>
        <v>3.1162040456566543E-2</v>
      </c>
      <c r="AE80" s="140">
        <f>+'raw1.5C'!AE81</f>
        <v>2.1420483886447367E-2</v>
      </c>
      <c r="AF80" s="140">
        <f>+'raw1.5C'!AF81</f>
        <v>1.4679215102000329E-2</v>
      </c>
      <c r="AG80" s="140">
        <f>+'raw1.5C'!AG81</f>
        <v>1.0038261618344551E-2</v>
      </c>
      <c r="AH80" s="140">
        <f>+'raw1.5C'!AH81</f>
        <v>6.8546203473690203E-3</v>
      </c>
      <c r="AI80" s="140">
        <f>+'raw1.5C'!AI81</f>
        <v>4.6760174451730922E-3</v>
      </c>
      <c r="AJ80" s="140">
        <f>+'raw1.5C'!AJ81</f>
        <v>3.1876699062546587E-3</v>
      </c>
      <c r="AK80" s="140">
        <f>+'raw1.5C'!AK81</f>
        <v>2.1720449264228422E-3</v>
      </c>
      <c r="AL80" s="140">
        <f>+'raw1.5C'!AL81</f>
        <v>1.4795397670014721E-3</v>
      </c>
      <c r="AM80" s="140">
        <f>+'raw1.5C'!AM81</f>
        <v>0</v>
      </c>
      <c r="AN80" s="140"/>
      <c r="AO80" s="140"/>
      <c r="AP80" s="140"/>
      <c r="AQ80" s="140"/>
      <c r="AR80" s="140"/>
      <c r="AS80" s="140"/>
      <c r="AT80" s="140"/>
      <c r="AU80" s="140"/>
      <c r="AV80" s="140"/>
      <c r="AW80" s="140"/>
      <c r="AX80" s="117"/>
      <c r="AY80" s="140"/>
      <c r="AZ80" s="140"/>
      <c r="BA80" s="140"/>
      <c r="BB80" s="140"/>
      <c r="BC80" s="140"/>
      <c r="BD80" s="140"/>
      <c r="BE80" s="140"/>
      <c r="BF80" s="140"/>
      <c r="BG80" s="140"/>
    </row>
    <row r="81" spans="1:59" x14ac:dyDescent="0.25">
      <c r="A81" s="139"/>
      <c r="B81" s="100" t="str">
        <f>+WB2C!B81</f>
        <v>Vehicle Carrier</v>
      </c>
      <c r="C81" s="100" t="str">
        <f>+WB2C!C81</f>
        <v>Vehicle Carrier Default</v>
      </c>
      <c r="D81" s="140">
        <f>+'raw1.5C'!D82</f>
        <v>1</v>
      </c>
      <c r="E81" s="140">
        <f>+'raw1.5C'!E82</f>
        <v>1.0411899313501145</v>
      </c>
      <c r="F81" s="140">
        <f>+'raw1.5C'!F82</f>
        <v>1.0823798627002288</v>
      </c>
      <c r="G81" s="140">
        <f>+'raw1.5C'!G82</f>
        <v>1.0720823798627002</v>
      </c>
      <c r="H81" s="140">
        <f>+'raw1.5C'!H82</f>
        <v>1.0241704805492065</v>
      </c>
      <c r="I81" s="140">
        <f>+'raw1.5C'!I82</f>
        <v>1.0141322189308606</v>
      </c>
      <c r="J81" s="140">
        <f>+'raw1.5C'!J82</f>
        <v>1.0094912654472046</v>
      </c>
      <c r="K81" s="140">
        <f>+'raw1.5C'!K82</f>
        <v>1.0027499966627567</v>
      </c>
      <c r="L81" s="140">
        <f>+'raw1.5C'!L82</f>
        <v>0.99300844009263989</v>
      </c>
      <c r="M81" s="140">
        <f>+'raw1.5C'!M82</f>
        <v>0.97903604973421388</v>
      </c>
      <c r="N81" s="140">
        <f>+'raw1.5C'!N82</f>
        <v>0.9592085858607734</v>
      </c>
      <c r="O81" s="140">
        <f>+'raw1.5C'!O82</f>
        <v>0.93149545682168922</v>
      </c>
      <c r="P81" s="140">
        <f>+'raw1.5C'!P82</f>
        <v>0.89356944671326943</v>
      </c>
      <c r="Q81" s="140">
        <f>+'raw1.5C'!Q82</f>
        <v>0.84313909665853437</v>
      </c>
      <c r="R81" s="140">
        <f>+'raw1.5C'!R82</f>
        <v>0.77858743833248245</v>
      </c>
      <c r="S81" s="140">
        <f>+'raw1.5C'!S82</f>
        <v>0.69987147611765843</v>
      </c>
      <c r="T81" s="140">
        <f>+'raw1.5C'!T82</f>
        <v>0.60936688607216138</v>
      </c>
      <c r="U81" s="140">
        <f>+'raw1.5C'!U82</f>
        <v>0.51208524027460323</v>
      </c>
      <c r="V81" s="140">
        <f>+'raw1.5C'!V82</f>
        <v>0.41480359447701698</v>
      </c>
      <c r="W81" s="140">
        <f>+'raw1.5C'!W82</f>
        <v>0.32429900443152276</v>
      </c>
      <c r="X81" s="140">
        <f>+'raw1.5C'!X82</f>
        <v>0.24558304221670274</v>
      </c>
      <c r="Y81" s="140">
        <f>+'raw1.5C'!Y82</f>
        <v>0.18103138389067192</v>
      </c>
      <c r="Z81" s="140">
        <f>+'raw1.5C'!Z82</f>
        <v>0.13060103383593688</v>
      </c>
      <c r="AA81" s="140">
        <f>+'raw1.5C'!AA82</f>
        <v>9.267502372750766E-2</v>
      </c>
      <c r="AB81" s="140">
        <f>+'raw1.5C'!AB82</f>
        <v>6.4961894688426114E-2</v>
      </c>
      <c r="AC81" s="140">
        <f>+'raw1.5C'!AC82</f>
        <v>4.5134430814992396E-2</v>
      </c>
      <c r="AD81" s="140">
        <f>+'raw1.5C'!AD82</f>
        <v>3.1162040456566543E-2</v>
      </c>
      <c r="AE81" s="140">
        <f>+'raw1.5C'!AE82</f>
        <v>2.1420483886447367E-2</v>
      </c>
      <c r="AF81" s="140">
        <f>+'raw1.5C'!AF82</f>
        <v>1.4679215102000329E-2</v>
      </c>
      <c r="AG81" s="140">
        <f>+'raw1.5C'!AG82</f>
        <v>1.0038261618344551E-2</v>
      </c>
      <c r="AH81" s="140">
        <f>+'raw1.5C'!AH82</f>
        <v>6.8546203473690203E-3</v>
      </c>
      <c r="AI81" s="140">
        <f>+'raw1.5C'!AI82</f>
        <v>4.6760174451730922E-3</v>
      </c>
      <c r="AJ81" s="140">
        <f>+'raw1.5C'!AJ82</f>
        <v>3.1876699062546587E-3</v>
      </c>
      <c r="AK81" s="140">
        <f>+'raw1.5C'!AK82</f>
        <v>2.1720449264228422E-3</v>
      </c>
      <c r="AL81" s="140">
        <f>+'raw1.5C'!AL82</f>
        <v>1.4795397670014721E-3</v>
      </c>
      <c r="AM81" s="140">
        <f>+'raw1.5C'!AM82</f>
        <v>0</v>
      </c>
      <c r="AN81" s="140"/>
      <c r="AO81" s="140"/>
      <c r="AP81" s="140"/>
      <c r="AQ81" s="140"/>
      <c r="AR81" s="140"/>
      <c r="AS81" s="140"/>
      <c r="AT81" s="140"/>
      <c r="AU81" s="140"/>
      <c r="AV81" s="140"/>
      <c r="AW81" s="140"/>
      <c r="AX81" s="117"/>
      <c r="AY81" s="140"/>
      <c r="AZ81" s="140"/>
      <c r="BA81" s="140"/>
      <c r="BB81" s="140"/>
      <c r="BC81" s="140"/>
      <c r="BD81" s="140"/>
      <c r="BE81" s="140"/>
      <c r="BF81" s="140"/>
      <c r="BG81" s="140"/>
    </row>
    <row r="82" spans="1:59" x14ac:dyDescent="0.25">
      <c r="A82" s="139"/>
      <c r="B82" s="100" t="str">
        <f>+WB2C!B82</f>
        <v>Offshore</v>
      </c>
      <c r="C82" s="100" t="str">
        <f>+WB2C!C82</f>
        <v>Offshore Default</v>
      </c>
      <c r="D82" s="140">
        <f>+'raw1.5C'!D83</f>
        <v>1</v>
      </c>
      <c r="E82" s="140">
        <f>+'raw1.5C'!E83</f>
        <v>1.0411899313501145</v>
      </c>
      <c r="F82" s="140">
        <f>+'raw1.5C'!F83</f>
        <v>1.0823798627002288</v>
      </c>
      <c r="G82" s="140">
        <f>+'raw1.5C'!G83</f>
        <v>1.0720823798627002</v>
      </c>
      <c r="H82" s="140">
        <f>+'raw1.5C'!H83</f>
        <v>1.0241704805492065</v>
      </c>
      <c r="I82" s="140">
        <f>+'raw1.5C'!I83</f>
        <v>1.0141322189308606</v>
      </c>
      <c r="J82" s="140">
        <f>+'raw1.5C'!J83</f>
        <v>1.0094912654472046</v>
      </c>
      <c r="K82" s="140">
        <f>+'raw1.5C'!K83</f>
        <v>1.0027499966627567</v>
      </c>
      <c r="L82" s="140">
        <f>+'raw1.5C'!L83</f>
        <v>0.99300844009263989</v>
      </c>
      <c r="M82" s="140">
        <f>+'raw1.5C'!M83</f>
        <v>0.97903604973421388</v>
      </c>
      <c r="N82" s="140">
        <f>+'raw1.5C'!N83</f>
        <v>0.9592085858607734</v>
      </c>
      <c r="O82" s="140">
        <f>+'raw1.5C'!O83</f>
        <v>0.93149545682168922</v>
      </c>
      <c r="P82" s="140">
        <f>+'raw1.5C'!P83</f>
        <v>0.89356944671326943</v>
      </c>
      <c r="Q82" s="140">
        <f>+'raw1.5C'!Q83</f>
        <v>0.84313909665853437</v>
      </c>
      <c r="R82" s="140">
        <f>+'raw1.5C'!R83</f>
        <v>0.77858743833248245</v>
      </c>
      <c r="S82" s="140">
        <f>+'raw1.5C'!S83</f>
        <v>0.69987147611765843</v>
      </c>
      <c r="T82" s="140">
        <f>+'raw1.5C'!T83</f>
        <v>0.60936688607216138</v>
      </c>
      <c r="U82" s="140">
        <f>+'raw1.5C'!U83</f>
        <v>0.51208524027460323</v>
      </c>
      <c r="V82" s="140">
        <f>+'raw1.5C'!V83</f>
        <v>0.41480359447701698</v>
      </c>
      <c r="W82" s="140">
        <f>+'raw1.5C'!W83</f>
        <v>0.32429900443152276</v>
      </c>
      <c r="X82" s="140">
        <f>+'raw1.5C'!X83</f>
        <v>0.24558304221670274</v>
      </c>
      <c r="Y82" s="140">
        <f>+'raw1.5C'!Y83</f>
        <v>0.18103138389067192</v>
      </c>
      <c r="Z82" s="140">
        <f>+'raw1.5C'!Z83</f>
        <v>0.13060103383593688</v>
      </c>
      <c r="AA82" s="140">
        <f>+'raw1.5C'!AA83</f>
        <v>9.267502372750766E-2</v>
      </c>
      <c r="AB82" s="140">
        <f>+'raw1.5C'!AB83</f>
        <v>6.4961894688426114E-2</v>
      </c>
      <c r="AC82" s="140">
        <f>+'raw1.5C'!AC83</f>
        <v>4.5134430814992396E-2</v>
      </c>
      <c r="AD82" s="140">
        <f>+'raw1.5C'!AD83</f>
        <v>3.1162040456566543E-2</v>
      </c>
      <c r="AE82" s="140">
        <f>+'raw1.5C'!AE83</f>
        <v>2.1420483886447367E-2</v>
      </c>
      <c r="AF82" s="140">
        <f>+'raw1.5C'!AF83</f>
        <v>1.4679215102000329E-2</v>
      </c>
      <c r="AG82" s="140">
        <f>+'raw1.5C'!AG83</f>
        <v>1.0038261618344551E-2</v>
      </c>
      <c r="AH82" s="140">
        <f>+'raw1.5C'!AH83</f>
        <v>6.8546203473690203E-3</v>
      </c>
      <c r="AI82" s="140">
        <f>+'raw1.5C'!AI83</f>
        <v>4.6760174451730922E-3</v>
      </c>
      <c r="AJ82" s="140">
        <f>+'raw1.5C'!AJ83</f>
        <v>3.1876699062546587E-3</v>
      </c>
      <c r="AK82" s="140">
        <f>+'raw1.5C'!AK83</f>
        <v>2.1720449264228422E-3</v>
      </c>
      <c r="AL82" s="140">
        <f>+'raw1.5C'!AL83</f>
        <v>1.4795397670014721E-3</v>
      </c>
      <c r="AM82" s="140">
        <f>+'raw1.5C'!AM83</f>
        <v>0</v>
      </c>
      <c r="AN82" s="140"/>
      <c r="AO82" s="140"/>
      <c r="AP82" s="140"/>
      <c r="AQ82" s="140"/>
      <c r="AR82" s="140"/>
      <c r="AS82" s="140"/>
      <c r="AT82" s="140"/>
      <c r="AU82" s="140"/>
      <c r="AV82" s="140"/>
      <c r="AW82" s="140"/>
      <c r="AX82" s="117"/>
      <c r="AY82" s="140"/>
      <c r="AZ82" s="140"/>
      <c r="BA82" s="140"/>
      <c r="BB82" s="140"/>
      <c r="BC82" s="140"/>
      <c r="BD82" s="140"/>
      <c r="BE82" s="140"/>
      <c r="BF82" s="140"/>
      <c r="BG82" s="140"/>
    </row>
    <row r="83" spans="1:59" x14ac:dyDescent="0.25">
      <c r="A83" s="139"/>
      <c r="B83" s="100"/>
      <c r="C83" s="10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17"/>
      <c r="AY83" s="140"/>
      <c r="AZ83" s="140"/>
      <c r="BA83" s="140"/>
      <c r="BB83" s="140"/>
      <c r="BC83" s="140"/>
      <c r="BD83" s="140"/>
      <c r="BE83" s="140"/>
      <c r="BF83" s="140"/>
      <c r="BG83" s="140"/>
    </row>
    <row r="84" spans="1:59" x14ac:dyDescent="0.25">
      <c r="A84" s="139"/>
      <c r="B84" s="135" t="str">
        <f>+WB2C!B84</f>
        <v>Activity (billion pkm, tkm)</v>
      </c>
      <c r="C84" s="135"/>
      <c r="D84" s="140"/>
      <c r="E84" s="140"/>
      <c r="F84" s="140"/>
      <c r="G84" s="141"/>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17"/>
      <c r="AY84" s="140"/>
      <c r="AZ84" s="140"/>
      <c r="BA84" s="140"/>
      <c r="BB84" s="140"/>
      <c r="BC84" s="140"/>
      <c r="BD84" s="140"/>
      <c r="BE84" s="140"/>
      <c r="BF84" s="140"/>
      <c r="BG84" s="140"/>
    </row>
    <row r="85" spans="1:59" x14ac:dyDescent="0.25">
      <c r="A85" s="139"/>
      <c r="B85" s="137" t="str">
        <f>+WB2C!B85</f>
        <v>Transport mode/category</v>
      </c>
      <c r="C85" s="137"/>
      <c r="D85" s="138">
        <v>2015</v>
      </c>
      <c r="E85" s="136">
        <v>2016</v>
      </c>
      <c r="F85" s="136">
        <v>2017</v>
      </c>
      <c r="G85" s="136">
        <v>2018</v>
      </c>
      <c r="H85" s="136">
        <v>2019</v>
      </c>
      <c r="I85" s="138">
        <v>2020</v>
      </c>
      <c r="J85" s="136">
        <v>2021</v>
      </c>
      <c r="K85" s="136">
        <v>2022</v>
      </c>
      <c r="L85" s="136">
        <v>2023</v>
      </c>
      <c r="M85" s="136">
        <v>2024</v>
      </c>
      <c r="N85" s="138">
        <v>2025</v>
      </c>
      <c r="O85" s="136">
        <v>2026</v>
      </c>
      <c r="P85" s="136">
        <v>2027</v>
      </c>
      <c r="Q85" s="136">
        <v>2028</v>
      </c>
      <c r="R85" s="136">
        <v>2029</v>
      </c>
      <c r="S85" s="138">
        <v>2030</v>
      </c>
      <c r="T85" s="136">
        <v>2031</v>
      </c>
      <c r="U85" s="136">
        <v>2032</v>
      </c>
      <c r="V85" s="136">
        <v>2033</v>
      </c>
      <c r="W85" s="136">
        <v>2034</v>
      </c>
      <c r="X85" s="138">
        <v>2035</v>
      </c>
      <c r="Y85" s="136">
        <v>2036</v>
      </c>
      <c r="Z85" s="136">
        <v>2037</v>
      </c>
      <c r="AA85" s="136">
        <v>2038</v>
      </c>
      <c r="AB85" s="136">
        <v>2039</v>
      </c>
      <c r="AC85" s="138">
        <v>2040</v>
      </c>
      <c r="AD85" s="136">
        <v>2041</v>
      </c>
      <c r="AE85" s="136">
        <v>2042</v>
      </c>
      <c r="AF85" s="136">
        <v>2043</v>
      </c>
      <c r="AG85" s="136">
        <v>2044</v>
      </c>
      <c r="AH85" s="138">
        <v>2045</v>
      </c>
      <c r="AI85" s="136">
        <v>2046</v>
      </c>
      <c r="AJ85" s="136">
        <v>2047</v>
      </c>
      <c r="AK85" s="136">
        <v>2048</v>
      </c>
      <c r="AL85" s="136">
        <v>2049</v>
      </c>
      <c r="AM85" s="138">
        <v>2050</v>
      </c>
      <c r="AN85" s="136"/>
      <c r="AO85" s="136"/>
      <c r="AP85" s="136"/>
      <c r="AQ85" s="136"/>
      <c r="AR85" s="136"/>
      <c r="AS85" s="136"/>
      <c r="AT85" s="136"/>
      <c r="AU85" s="136"/>
      <c r="AV85" s="136"/>
      <c r="AW85" s="136"/>
      <c r="AX85" s="134"/>
      <c r="AY85" s="100"/>
      <c r="AZ85" s="140"/>
      <c r="BA85" s="140"/>
      <c r="BB85" s="140"/>
      <c r="BC85" s="140"/>
      <c r="BD85" s="140"/>
      <c r="BE85" s="140"/>
      <c r="BF85" s="140"/>
      <c r="BG85" s="140"/>
    </row>
    <row r="86" spans="1:59" x14ac:dyDescent="0.25">
      <c r="A86" s="139"/>
      <c r="B86" s="100" t="str">
        <f>+WB2C!B86</f>
        <v>Bulk Carrier</v>
      </c>
      <c r="C86" s="100" t="str">
        <f>+WB2C!C86</f>
        <v>Bulk Carrier (DWT) 0 - 9,999</v>
      </c>
      <c r="D86" s="140" t="e">
        <f>+'raw1.5C'!D88</f>
        <v>#N/A</v>
      </c>
      <c r="E86" s="140" t="e">
        <f>+'raw1.5C'!E88</f>
        <v>#N/A</v>
      </c>
      <c r="F86" s="140" t="e">
        <f>+'raw1.5C'!F88</f>
        <v>#N/A</v>
      </c>
      <c r="G86" s="140" t="e">
        <f>+'raw1.5C'!G88</f>
        <v>#N/A</v>
      </c>
      <c r="H86" s="140" t="e">
        <f>+'raw1.5C'!H88</f>
        <v>#N/A</v>
      </c>
      <c r="I86" s="140" t="e">
        <f>+'raw1.5C'!I88</f>
        <v>#N/A</v>
      </c>
      <c r="J86" s="140" t="e">
        <f>+'raw1.5C'!J88</f>
        <v>#N/A</v>
      </c>
      <c r="K86" s="140" t="e">
        <f>+'raw1.5C'!K88</f>
        <v>#N/A</v>
      </c>
      <c r="L86" s="140" t="e">
        <f>+'raw1.5C'!L88</f>
        <v>#N/A</v>
      </c>
      <c r="M86" s="140" t="e">
        <f>+'raw1.5C'!M88</f>
        <v>#N/A</v>
      </c>
      <c r="N86" s="140" t="e">
        <f>+'raw1.5C'!N88</f>
        <v>#N/A</v>
      </c>
      <c r="O86" s="140" t="e">
        <f>+'raw1.5C'!O88</f>
        <v>#N/A</v>
      </c>
      <c r="P86" s="140" t="e">
        <f>+'raw1.5C'!P88</f>
        <v>#N/A</v>
      </c>
      <c r="Q86" s="140" t="e">
        <f>+'raw1.5C'!Q88</f>
        <v>#N/A</v>
      </c>
      <c r="R86" s="140" t="e">
        <f>+'raw1.5C'!R88</f>
        <v>#N/A</v>
      </c>
      <c r="S86" s="140" t="e">
        <f>+'raw1.5C'!S88</f>
        <v>#N/A</v>
      </c>
      <c r="T86" s="140" t="e">
        <f>+'raw1.5C'!T88</f>
        <v>#N/A</v>
      </c>
      <c r="U86" s="140" t="e">
        <f>+'raw1.5C'!U88</f>
        <v>#N/A</v>
      </c>
      <c r="V86" s="140" t="e">
        <f>+'raw1.5C'!V88</f>
        <v>#N/A</v>
      </c>
      <c r="W86" s="140" t="e">
        <f>+'raw1.5C'!W88</f>
        <v>#N/A</v>
      </c>
      <c r="X86" s="140" t="e">
        <f>+'raw1.5C'!X88</f>
        <v>#N/A</v>
      </c>
      <c r="Y86" s="140" t="e">
        <f>+'raw1.5C'!Y88</f>
        <v>#N/A</v>
      </c>
      <c r="Z86" s="140" t="e">
        <f>+'raw1.5C'!Z88</f>
        <v>#N/A</v>
      </c>
      <c r="AA86" s="140" t="e">
        <f>+'raw1.5C'!AA88</f>
        <v>#N/A</v>
      </c>
      <c r="AB86" s="140" t="e">
        <f>+'raw1.5C'!AB88</f>
        <v>#N/A</v>
      </c>
      <c r="AC86" s="140" t="e">
        <f>+'raw1.5C'!AC88</f>
        <v>#N/A</v>
      </c>
      <c r="AD86" s="140" t="e">
        <f>+'raw1.5C'!AD88</f>
        <v>#N/A</v>
      </c>
      <c r="AE86" s="140" t="e">
        <f>+'raw1.5C'!AE88</f>
        <v>#N/A</v>
      </c>
      <c r="AF86" s="140" t="e">
        <f>+'raw1.5C'!AF88</f>
        <v>#N/A</v>
      </c>
      <c r="AG86" s="140" t="e">
        <f>+'raw1.5C'!AG88</f>
        <v>#N/A</v>
      </c>
      <c r="AH86" s="140" t="e">
        <f>+'raw1.5C'!AH88</f>
        <v>#N/A</v>
      </c>
      <c r="AI86" s="140" t="e">
        <f>+'raw1.5C'!AI88</f>
        <v>#N/A</v>
      </c>
      <c r="AJ86" s="140" t="e">
        <f>+'raw1.5C'!AJ88</f>
        <v>#N/A</v>
      </c>
      <c r="AK86" s="140" t="e">
        <f>+'raw1.5C'!AK88</f>
        <v>#N/A</v>
      </c>
      <c r="AL86" s="140" t="e">
        <f>+'raw1.5C'!AL88</f>
        <v>#N/A</v>
      </c>
      <c r="AM86" s="140" t="e">
        <f>+'raw1.5C'!AM88</f>
        <v>#N/A</v>
      </c>
      <c r="AN86" s="140"/>
      <c r="AO86" s="140"/>
      <c r="AP86" s="140"/>
      <c r="AQ86" s="140"/>
      <c r="AR86" s="140"/>
      <c r="AS86" s="140"/>
      <c r="AT86" s="140"/>
      <c r="AU86" s="140"/>
      <c r="AV86" s="140"/>
      <c r="AW86" s="140"/>
      <c r="AX86" s="100"/>
      <c r="AY86" s="140"/>
      <c r="AZ86" s="140"/>
      <c r="BA86" s="140"/>
      <c r="BB86" s="140"/>
      <c r="BC86" s="140"/>
      <c r="BD86" s="140"/>
      <c r="BE86" s="140"/>
      <c r="BF86" s="140"/>
      <c r="BG86" s="140"/>
    </row>
    <row r="87" spans="1:59" x14ac:dyDescent="0.25">
      <c r="A87" s="139"/>
      <c r="B87" s="100" t="str">
        <f>+WB2C!B87</f>
        <v>Bulk Carrier</v>
      </c>
      <c r="C87" s="100" t="str">
        <f>+WB2C!C87</f>
        <v>Bulk Carrier (DWT) 10,000 - 34,999</v>
      </c>
      <c r="D87" s="140" t="e">
        <f>+'raw1.5C'!D89</f>
        <v>#N/A</v>
      </c>
      <c r="E87" s="140" t="e">
        <f>+'raw1.5C'!E89</f>
        <v>#N/A</v>
      </c>
      <c r="F87" s="140" t="e">
        <f>+'raw1.5C'!F89</f>
        <v>#N/A</v>
      </c>
      <c r="G87" s="140" t="e">
        <f>+'raw1.5C'!G89</f>
        <v>#N/A</v>
      </c>
      <c r="H87" s="140" t="e">
        <f>+'raw1.5C'!H89</f>
        <v>#N/A</v>
      </c>
      <c r="I87" s="140" t="e">
        <f>+'raw1.5C'!I89</f>
        <v>#N/A</v>
      </c>
      <c r="J87" s="140" t="e">
        <f>+'raw1.5C'!J89</f>
        <v>#N/A</v>
      </c>
      <c r="K87" s="140" t="e">
        <f>+'raw1.5C'!K89</f>
        <v>#N/A</v>
      </c>
      <c r="L87" s="140" t="e">
        <f>+'raw1.5C'!L89</f>
        <v>#N/A</v>
      </c>
      <c r="M87" s="140" t="e">
        <f>+'raw1.5C'!M89</f>
        <v>#N/A</v>
      </c>
      <c r="N87" s="140" t="e">
        <f>+'raw1.5C'!N89</f>
        <v>#N/A</v>
      </c>
      <c r="O87" s="140" t="e">
        <f>+'raw1.5C'!O89</f>
        <v>#N/A</v>
      </c>
      <c r="P87" s="140" t="e">
        <f>+'raw1.5C'!P89</f>
        <v>#N/A</v>
      </c>
      <c r="Q87" s="140" t="e">
        <f>+'raw1.5C'!Q89</f>
        <v>#N/A</v>
      </c>
      <c r="R87" s="140" t="e">
        <f>+'raw1.5C'!R89</f>
        <v>#N/A</v>
      </c>
      <c r="S87" s="140" t="e">
        <f>+'raw1.5C'!S89</f>
        <v>#N/A</v>
      </c>
      <c r="T87" s="140" t="e">
        <f>+'raw1.5C'!T89</f>
        <v>#N/A</v>
      </c>
      <c r="U87" s="140" t="e">
        <f>+'raw1.5C'!U89</f>
        <v>#N/A</v>
      </c>
      <c r="V87" s="140" t="e">
        <f>+'raw1.5C'!V89</f>
        <v>#N/A</v>
      </c>
      <c r="W87" s="140" t="e">
        <f>+'raw1.5C'!W89</f>
        <v>#N/A</v>
      </c>
      <c r="X87" s="140" t="e">
        <f>+'raw1.5C'!X89</f>
        <v>#N/A</v>
      </c>
      <c r="Y87" s="140" t="e">
        <f>+'raw1.5C'!Y89</f>
        <v>#N/A</v>
      </c>
      <c r="Z87" s="140" t="e">
        <f>+'raw1.5C'!Z89</f>
        <v>#N/A</v>
      </c>
      <c r="AA87" s="140" t="e">
        <f>+'raw1.5C'!AA89</f>
        <v>#N/A</v>
      </c>
      <c r="AB87" s="140" t="e">
        <f>+'raw1.5C'!AB89</f>
        <v>#N/A</v>
      </c>
      <c r="AC87" s="140" t="e">
        <f>+'raw1.5C'!AC89</f>
        <v>#N/A</v>
      </c>
      <c r="AD87" s="140" t="e">
        <f>+'raw1.5C'!AD89</f>
        <v>#N/A</v>
      </c>
      <c r="AE87" s="140" t="e">
        <f>+'raw1.5C'!AE89</f>
        <v>#N/A</v>
      </c>
      <c r="AF87" s="140" t="e">
        <f>+'raw1.5C'!AF89</f>
        <v>#N/A</v>
      </c>
      <c r="AG87" s="140" t="e">
        <f>+'raw1.5C'!AG89</f>
        <v>#N/A</v>
      </c>
      <c r="AH87" s="140" t="e">
        <f>+'raw1.5C'!AH89</f>
        <v>#N/A</v>
      </c>
      <c r="AI87" s="140" t="e">
        <f>+'raw1.5C'!AI89</f>
        <v>#N/A</v>
      </c>
      <c r="AJ87" s="140" t="e">
        <f>+'raw1.5C'!AJ89</f>
        <v>#N/A</v>
      </c>
      <c r="AK87" s="140" t="e">
        <f>+'raw1.5C'!AK89</f>
        <v>#N/A</v>
      </c>
      <c r="AL87" s="140" t="e">
        <f>+'raw1.5C'!AL89</f>
        <v>#N/A</v>
      </c>
      <c r="AM87" s="140" t="e">
        <f>+'raw1.5C'!AM89</f>
        <v>#N/A</v>
      </c>
      <c r="AN87" s="140"/>
      <c r="AO87" s="140"/>
      <c r="AP87" s="140"/>
      <c r="AQ87" s="140"/>
      <c r="AR87" s="140"/>
      <c r="AS87" s="140"/>
      <c r="AT87" s="140"/>
      <c r="AU87" s="140"/>
      <c r="AV87" s="140"/>
      <c r="AW87" s="140"/>
      <c r="AX87" s="100"/>
      <c r="AY87" s="140"/>
      <c r="AZ87" s="140"/>
      <c r="BA87" s="140"/>
      <c r="BB87" s="140"/>
      <c r="BC87" s="140"/>
      <c r="BD87" s="140"/>
      <c r="BE87" s="140"/>
      <c r="BF87" s="140"/>
      <c r="BG87" s="140"/>
    </row>
    <row r="88" spans="1:59" x14ac:dyDescent="0.25">
      <c r="A88" s="139"/>
      <c r="B88" s="100" t="str">
        <f>+WB2C!B88</f>
        <v>Bulk Carrier</v>
      </c>
      <c r="C88" s="100" t="str">
        <f>+WB2C!C88</f>
        <v>Bulk Carrier (DWT) 35,000 - 59,999</v>
      </c>
      <c r="D88" s="140" t="e">
        <f>+'raw1.5C'!D90</f>
        <v>#N/A</v>
      </c>
      <c r="E88" s="140" t="e">
        <f>+'raw1.5C'!E90</f>
        <v>#N/A</v>
      </c>
      <c r="F88" s="140" t="e">
        <f>+'raw1.5C'!F90</f>
        <v>#N/A</v>
      </c>
      <c r="G88" s="140" t="e">
        <f>+'raw1.5C'!G90</f>
        <v>#N/A</v>
      </c>
      <c r="H88" s="140" t="e">
        <f>+'raw1.5C'!H90</f>
        <v>#N/A</v>
      </c>
      <c r="I88" s="140" t="e">
        <f>+'raw1.5C'!I90</f>
        <v>#N/A</v>
      </c>
      <c r="J88" s="140" t="e">
        <f>+'raw1.5C'!J90</f>
        <v>#N/A</v>
      </c>
      <c r="K88" s="140" t="e">
        <f>+'raw1.5C'!K90</f>
        <v>#N/A</v>
      </c>
      <c r="L88" s="140" t="e">
        <f>+'raw1.5C'!L90</f>
        <v>#N/A</v>
      </c>
      <c r="M88" s="140" t="e">
        <f>+'raw1.5C'!M90</f>
        <v>#N/A</v>
      </c>
      <c r="N88" s="140" t="e">
        <f>+'raw1.5C'!N90</f>
        <v>#N/A</v>
      </c>
      <c r="O88" s="140" t="e">
        <f>+'raw1.5C'!O90</f>
        <v>#N/A</v>
      </c>
      <c r="P88" s="140" t="e">
        <f>+'raw1.5C'!P90</f>
        <v>#N/A</v>
      </c>
      <c r="Q88" s="140" t="e">
        <f>+'raw1.5C'!Q90</f>
        <v>#N/A</v>
      </c>
      <c r="R88" s="140" t="e">
        <f>+'raw1.5C'!R90</f>
        <v>#N/A</v>
      </c>
      <c r="S88" s="140" t="e">
        <f>+'raw1.5C'!S90</f>
        <v>#N/A</v>
      </c>
      <c r="T88" s="140" t="e">
        <f>+'raw1.5C'!T90</f>
        <v>#N/A</v>
      </c>
      <c r="U88" s="140" t="e">
        <f>+'raw1.5C'!U90</f>
        <v>#N/A</v>
      </c>
      <c r="V88" s="140" t="e">
        <f>+'raw1.5C'!V90</f>
        <v>#N/A</v>
      </c>
      <c r="W88" s="140" t="e">
        <f>+'raw1.5C'!W90</f>
        <v>#N/A</v>
      </c>
      <c r="X88" s="140" t="e">
        <f>+'raw1.5C'!X90</f>
        <v>#N/A</v>
      </c>
      <c r="Y88" s="140" t="e">
        <f>+'raw1.5C'!Y90</f>
        <v>#N/A</v>
      </c>
      <c r="Z88" s="140" t="e">
        <f>+'raw1.5C'!Z90</f>
        <v>#N/A</v>
      </c>
      <c r="AA88" s="140" t="e">
        <f>+'raw1.5C'!AA90</f>
        <v>#N/A</v>
      </c>
      <c r="AB88" s="140" t="e">
        <f>+'raw1.5C'!AB90</f>
        <v>#N/A</v>
      </c>
      <c r="AC88" s="140" t="e">
        <f>+'raw1.5C'!AC90</f>
        <v>#N/A</v>
      </c>
      <c r="AD88" s="140" t="e">
        <f>+'raw1.5C'!AD90</f>
        <v>#N/A</v>
      </c>
      <c r="AE88" s="140" t="e">
        <f>+'raw1.5C'!AE90</f>
        <v>#N/A</v>
      </c>
      <c r="AF88" s="140" t="e">
        <f>+'raw1.5C'!AF90</f>
        <v>#N/A</v>
      </c>
      <c r="AG88" s="140" t="e">
        <f>+'raw1.5C'!AG90</f>
        <v>#N/A</v>
      </c>
      <c r="AH88" s="140" t="e">
        <f>+'raw1.5C'!AH90</f>
        <v>#N/A</v>
      </c>
      <c r="AI88" s="140" t="e">
        <f>+'raw1.5C'!AI90</f>
        <v>#N/A</v>
      </c>
      <c r="AJ88" s="140" t="e">
        <f>+'raw1.5C'!AJ90</f>
        <v>#N/A</v>
      </c>
      <c r="AK88" s="140" t="e">
        <f>+'raw1.5C'!AK90</f>
        <v>#N/A</v>
      </c>
      <c r="AL88" s="140" t="e">
        <f>+'raw1.5C'!AL90</f>
        <v>#N/A</v>
      </c>
      <c r="AM88" s="140" t="e">
        <f>+'raw1.5C'!AM90</f>
        <v>#N/A</v>
      </c>
      <c r="AN88" s="140"/>
      <c r="AO88" s="140"/>
      <c r="AP88" s="140"/>
      <c r="AQ88" s="140"/>
      <c r="AR88" s="140"/>
      <c r="AS88" s="140"/>
      <c r="AT88" s="140"/>
      <c r="AU88" s="140"/>
      <c r="AV88" s="140"/>
      <c r="AW88" s="140"/>
      <c r="AX88" s="100"/>
      <c r="AY88" s="140"/>
      <c r="AZ88" s="140"/>
      <c r="BA88" s="140"/>
      <c r="BB88" s="140"/>
      <c r="BC88" s="140"/>
      <c r="BD88" s="140"/>
      <c r="BE88" s="140"/>
      <c r="BF88" s="140"/>
      <c r="BG88" s="140"/>
    </row>
    <row r="89" spans="1:59" x14ac:dyDescent="0.25">
      <c r="A89" s="139"/>
      <c r="B89" s="100" t="str">
        <f>+WB2C!B89</f>
        <v>Bulk Carrier</v>
      </c>
      <c r="C89" s="100" t="str">
        <f>+WB2C!C89</f>
        <v>Bulk Carrier (DWT) 60,000 - 99,999</v>
      </c>
      <c r="D89" s="140" t="e">
        <f>+'raw1.5C'!D91</f>
        <v>#N/A</v>
      </c>
      <c r="E89" s="140" t="e">
        <f>+'raw1.5C'!E91</f>
        <v>#N/A</v>
      </c>
      <c r="F89" s="140" t="e">
        <f>+'raw1.5C'!F91</f>
        <v>#N/A</v>
      </c>
      <c r="G89" s="140" t="e">
        <f>+'raw1.5C'!G91</f>
        <v>#N/A</v>
      </c>
      <c r="H89" s="140" t="e">
        <f>+'raw1.5C'!H91</f>
        <v>#N/A</v>
      </c>
      <c r="I89" s="140" t="e">
        <f>+'raw1.5C'!I91</f>
        <v>#N/A</v>
      </c>
      <c r="J89" s="140" t="e">
        <f>+'raw1.5C'!J91</f>
        <v>#N/A</v>
      </c>
      <c r="K89" s="140" t="e">
        <f>+'raw1.5C'!K91</f>
        <v>#N/A</v>
      </c>
      <c r="L89" s="140" t="e">
        <f>+'raw1.5C'!L91</f>
        <v>#N/A</v>
      </c>
      <c r="M89" s="140" t="e">
        <f>+'raw1.5C'!M91</f>
        <v>#N/A</v>
      </c>
      <c r="N89" s="140" t="e">
        <f>+'raw1.5C'!N91</f>
        <v>#N/A</v>
      </c>
      <c r="O89" s="140" t="e">
        <f>+'raw1.5C'!O91</f>
        <v>#N/A</v>
      </c>
      <c r="P89" s="140" t="e">
        <f>+'raw1.5C'!P91</f>
        <v>#N/A</v>
      </c>
      <c r="Q89" s="140" t="e">
        <f>+'raw1.5C'!Q91</f>
        <v>#N/A</v>
      </c>
      <c r="R89" s="140" t="e">
        <f>+'raw1.5C'!R91</f>
        <v>#N/A</v>
      </c>
      <c r="S89" s="140" t="e">
        <f>+'raw1.5C'!S91</f>
        <v>#N/A</v>
      </c>
      <c r="T89" s="140" t="e">
        <f>+'raw1.5C'!T91</f>
        <v>#N/A</v>
      </c>
      <c r="U89" s="140" t="e">
        <f>+'raw1.5C'!U91</f>
        <v>#N/A</v>
      </c>
      <c r="V89" s="140" t="e">
        <f>+'raw1.5C'!V91</f>
        <v>#N/A</v>
      </c>
      <c r="W89" s="140" t="e">
        <f>+'raw1.5C'!W91</f>
        <v>#N/A</v>
      </c>
      <c r="X89" s="140" t="e">
        <f>+'raw1.5C'!X91</f>
        <v>#N/A</v>
      </c>
      <c r="Y89" s="140" t="e">
        <f>+'raw1.5C'!Y91</f>
        <v>#N/A</v>
      </c>
      <c r="Z89" s="140" t="e">
        <f>+'raw1.5C'!Z91</f>
        <v>#N/A</v>
      </c>
      <c r="AA89" s="140" t="e">
        <f>+'raw1.5C'!AA91</f>
        <v>#N/A</v>
      </c>
      <c r="AB89" s="140" t="e">
        <f>+'raw1.5C'!AB91</f>
        <v>#N/A</v>
      </c>
      <c r="AC89" s="140" t="e">
        <f>+'raw1.5C'!AC91</f>
        <v>#N/A</v>
      </c>
      <c r="AD89" s="140" t="e">
        <f>+'raw1.5C'!AD91</f>
        <v>#N/A</v>
      </c>
      <c r="AE89" s="140" t="e">
        <f>+'raw1.5C'!AE91</f>
        <v>#N/A</v>
      </c>
      <c r="AF89" s="140" t="e">
        <f>+'raw1.5C'!AF91</f>
        <v>#N/A</v>
      </c>
      <c r="AG89" s="140" t="e">
        <f>+'raw1.5C'!AG91</f>
        <v>#N/A</v>
      </c>
      <c r="AH89" s="140" t="e">
        <f>+'raw1.5C'!AH91</f>
        <v>#N/A</v>
      </c>
      <c r="AI89" s="140" t="e">
        <f>+'raw1.5C'!AI91</f>
        <v>#N/A</v>
      </c>
      <c r="AJ89" s="140" t="e">
        <f>+'raw1.5C'!AJ91</f>
        <v>#N/A</v>
      </c>
      <c r="AK89" s="140" t="e">
        <f>+'raw1.5C'!AK91</f>
        <v>#N/A</v>
      </c>
      <c r="AL89" s="140" t="e">
        <f>+'raw1.5C'!AL91</f>
        <v>#N/A</v>
      </c>
      <c r="AM89" s="140" t="e">
        <f>+'raw1.5C'!AM91</f>
        <v>#N/A</v>
      </c>
      <c r="AN89" s="140"/>
      <c r="AO89" s="140"/>
      <c r="AP89" s="140"/>
      <c r="AQ89" s="140"/>
      <c r="AR89" s="140"/>
      <c r="AS89" s="140"/>
      <c r="AT89" s="140"/>
      <c r="AU89" s="140"/>
      <c r="AV89" s="140"/>
      <c r="AW89" s="140"/>
      <c r="AX89" s="100"/>
      <c r="AY89" s="140"/>
      <c r="AZ89" s="140"/>
      <c r="BA89" s="140"/>
      <c r="BB89" s="140"/>
      <c r="BC89" s="140"/>
      <c r="BD89" s="140"/>
      <c r="BE89" s="140"/>
      <c r="BF89" s="140"/>
      <c r="BG89" s="140"/>
    </row>
    <row r="90" spans="1:59" x14ac:dyDescent="0.25">
      <c r="A90" s="139"/>
      <c r="B90" s="100" t="str">
        <f>+WB2C!B90</f>
        <v>Bulk Carrier</v>
      </c>
      <c r="C90" s="100" t="str">
        <f>+WB2C!C90</f>
        <v>Bulk Carrier (DWT) 100,000 - 199,999</v>
      </c>
      <c r="D90" s="140" t="e">
        <f>+'raw1.5C'!D92</f>
        <v>#N/A</v>
      </c>
      <c r="E90" s="140" t="e">
        <f>+'raw1.5C'!E92</f>
        <v>#N/A</v>
      </c>
      <c r="F90" s="140" t="e">
        <f>+'raw1.5C'!F92</f>
        <v>#N/A</v>
      </c>
      <c r="G90" s="140" t="e">
        <f>+'raw1.5C'!G92</f>
        <v>#N/A</v>
      </c>
      <c r="H90" s="140" t="e">
        <f>+'raw1.5C'!H92</f>
        <v>#N/A</v>
      </c>
      <c r="I90" s="140" t="e">
        <f>+'raw1.5C'!I92</f>
        <v>#N/A</v>
      </c>
      <c r="J90" s="140" t="e">
        <f>+'raw1.5C'!J92</f>
        <v>#N/A</v>
      </c>
      <c r="K90" s="140" t="e">
        <f>+'raw1.5C'!K92</f>
        <v>#N/A</v>
      </c>
      <c r="L90" s="140" t="e">
        <f>+'raw1.5C'!L92</f>
        <v>#N/A</v>
      </c>
      <c r="M90" s="140" t="e">
        <f>+'raw1.5C'!M92</f>
        <v>#N/A</v>
      </c>
      <c r="N90" s="140" t="e">
        <f>+'raw1.5C'!N92</f>
        <v>#N/A</v>
      </c>
      <c r="O90" s="140" t="e">
        <f>+'raw1.5C'!O92</f>
        <v>#N/A</v>
      </c>
      <c r="P90" s="140" t="e">
        <f>+'raw1.5C'!P92</f>
        <v>#N/A</v>
      </c>
      <c r="Q90" s="140" t="e">
        <f>+'raw1.5C'!Q92</f>
        <v>#N/A</v>
      </c>
      <c r="R90" s="140" t="e">
        <f>+'raw1.5C'!R92</f>
        <v>#N/A</v>
      </c>
      <c r="S90" s="140" t="e">
        <f>+'raw1.5C'!S92</f>
        <v>#N/A</v>
      </c>
      <c r="T90" s="140" t="e">
        <f>+'raw1.5C'!T92</f>
        <v>#N/A</v>
      </c>
      <c r="U90" s="140" t="e">
        <f>+'raw1.5C'!U92</f>
        <v>#N/A</v>
      </c>
      <c r="V90" s="140" t="e">
        <f>+'raw1.5C'!V92</f>
        <v>#N/A</v>
      </c>
      <c r="W90" s="140" t="e">
        <f>+'raw1.5C'!W92</f>
        <v>#N/A</v>
      </c>
      <c r="X90" s="140" t="e">
        <f>+'raw1.5C'!X92</f>
        <v>#N/A</v>
      </c>
      <c r="Y90" s="140" t="e">
        <f>+'raw1.5C'!Y92</f>
        <v>#N/A</v>
      </c>
      <c r="Z90" s="140" t="e">
        <f>+'raw1.5C'!Z92</f>
        <v>#N/A</v>
      </c>
      <c r="AA90" s="140" t="e">
        <f>+'raw1.5C'!AA92</f>
        <v>#N/A</v>
      </c>
      <c r="AB90" s="140" t="e">
        <f>+'raw1.5C'!AB92</f>
        <v>#N/A</v>
      </c>
      <c r="AC90" s="140" t="e">
        <f>+'raw1.5C'!AC92</f>
        <v>#N/A</v>
      </c>
      <c r="AD90" s="140" t="e">
        <f>+'raw1.5C'!AD92</f>
        <v>#N/A</v>
      </c>
      <c r="AE90" s="140" t="e">
        <f>+'raw1.5C'!AE92</f>
        <v>#N/A</v>
      </c>
      <c r="AF90" s="140" t="e">
        <f>+'raw1.5C'!AF92</f>
        <v>#N/A</v>
      </c>
      <c r="AG90" s="140" t="e">
        <f>+'raw1.5C'!AG92</f>
        <v>#N/A</v>
      </c>
      <c r="AH90" s="140" t="e">
        <f>+'raw1.5C'!AH92</f>
        <v>#N/A</v>
      </c>
      <c r="AI90" s="140" t="e">
        <f>+'raw1.5C'!AI92</f>
        <v>#N/A</v>
      </c>
      <c r="AJ90" s="140" t="e">
        <f>+'raw1.5C'!AJ92</f>
        <v>#N/A</v>
      </c>
      <c r="AK90" s="140" t="e">
        <f>+'raw1.5C'!AK92</f>
        <v>#N/A</v>
      </c>
      <c r="AL90" s="140" t="e">
        <f>+'raw1.5C'!AL92</f>
        <v>#N/A</v>
      </c>
      <c r="AM90" s="140" t="e">
        <f>+'raw1.5C'!AM92</f>
        <v>#N/A</v>
      </c>
      <c r="AN90" s="140"/>
      <c r="AO90" s="140"/>
      <c r="AP90" s="140"/>
      <c r="AQ90" s="140"/>
      <c r="AR90" s="140"/>
      <c r="AS90" s="140"/>
      <c r="AT90" s="140"/>
      <c r="AU90" s="140"/>
      <c r="AV90" s="140"/>
      <c r="AW90" s="140"/>
      <c r="AX90" s="100"/>
      <c r="AY90" s="140"/>
      <c r="AZ90" s="140"/>
      <c r="BA90" s="140"/>
      <c r="BB90" s="140"/>
      <c r="BC90" s="140"/>
      <c r="BD90" s="140"/>
      <c r="BE90" s="140"/>
      <c r="BF90" s="140"/>
      <c r="BG90" s="140"/>
    </row>
    <row r="91" spans="1:59" x14ac:dyDescent="0.25">
      <c r="A91" s="139"/>
      <c r="B91" s="100" t="str">
        <f>+WB2C!B91</f>
        <v>Bulk Carrier</v>
      </c>
      <c r="C91" s="100" t="str">
        <f>+WB2C!C91</f>
        <v>Bulk Carrier (DWT) &gt;200,000</v>
      </c>
      <c r="D91" s="140" t="e">
        <f>+'raw1.5C'!D93</f>
        <v>#N/A</v>
      </c>
      <c r="E91" s="140" t="e">
        <f>+'raw1.5C'!E93</f>
        <v>#N/A</v>
      </c>
      <c r="F91" s="140" t="e">
        <f>+'raw1.5C'!F93</f>
        <v>#N/A</v>
      </c>
      <c r="G91" s="140" t="e">
        <f>+'raw1.5C'!G93</f>
        <v>#N/A</v>
      </c>
      <c r="H91" s="140" t="e">
        <f>+'raw1.5C'!H93</f>
        <v>#N/A</v>
      </c>
      <c r="I91" s="140" t="e">
        <f>+'raw1.5C'!I93</f>
        <v>#N/A</v>
      </c>
      <c r="J91" s="140" t="e">
        <f>+'raw1.5C'!J93</f>
        <v>#N/A</v>
      </c>
      <c r="K91" s="140" t="e">
        <f>+'raw1.5C'!K93</f>
        <v>#N/A</v>
      </c>
      <c r="L91" s="140" t="e">
        <f>+'raw1.5C'!L93</f>
        <v>#N/A</v>
      </c>
      <c r="M91" s="140" t="e">
        <f>+'raw1.5C'!M93</f>
        <v>#N/A</v>
      </c>
      <c r="N91" s="140" t="e">
        <f>+'raw1.5C'!N93</f>
        <v>#N/A</v>
      </c>
      <c r="O91" s="140" t="e">
        <f>+'raw1.5C'!O93</f>
        <v>#N/A</v>
      </c>
      <c r="P91" s="140" t="e">
        <f>+'raw1.5C'!P93</f>
        <v>#N/A</v>
      </c>
      <c r="Q91" s="140" t="e">
        <f>+'raw1.5C'!Q93</f>
        <v>#N/A</v>
      </c>
      <c r="R91" s="140" t="e">
        <f>+'raw1.5C'!R93</f>
        <v>#N/A</v>
      </c>
      <c r="S91" s="140" t="e">
        <f>+'raw1.5C'!S93</f>
        <v>#N/A</v>
      </c>
      <c r="T91" s="140" t="e">
        <f>+'raw1.5C'!T93</f>
        <v>#N/A</v>
      </c>
      <c r="U91" s="140" t="e">
        <f>+'raw1.5C'!U93</f>
        <v>#N/A</v>
      </c>
      <c r="V91" s="140" t="e">
        <f>+'raw1.5C'!V93</f>
        <v>#N/A</v>
      </c>
      <c r="W91" s="140" t="e">
        <f>+'raw1.5C'!W93</f>
        <v>#N/A</v>
      </c>
      <c r="X91" s="140" t="e">
        <f>+'raw1.5C'!X93</f>
        <v>#N/A</v>
      </c>
      <c r="Y91" s="140" t="e">
        <f>+'raw1.5C'!Y93</f>
        <v>#N/A</v>
      </c>
      <c r="Z91" s="140" t="e">
        <f>+'raw1.5C'!Z93</f>
        <v>#N/A</v>
      </c>
      <c r="AA91" s="140" t="e">
        <f>+'raw1.5C'!AA93</f>
        <v>#N/A</v>
      </c>
      <c r="AB91" s="140" t="e">
        <f>+'raw1.5C'!AB93</f>
        <v>#N/A</v>
      </c>
      <c r="AC91" s="140" t="e">
        <f>+'raw1.5C'!AC93</f>
        <v>#N/A</v>
      </c>
      <c r="AD91" s="140" t="e">
        <f>+'raw1.5C'!AD93</f>
        <v>#N/A</v>
      </c>
      <c r="AE91" s="140" t="e">
        <f>+'raw1.5C'!AE93</f>
        <v>#N/A</v>
      </c>
      <c r="AF91" s="140" t="e">
        <f>+'raw1.5C'!AF93</f>
        <v>#N/A</v>
      </c>
      <c r="AG91" s="140" t="e">
        <f>+'raw1.5C'!AG93</f>
        <v>#N/A</v>
      </c>
      <c r="AH91" s="140" t="e">
        <f>+'raw1.5C'!AH93</f>
        <v>#N/A</v>
      </c>
      <c r="AI91" s="140" t="e">
        <f>+'raw1.5C'!AI93</f>
        <v>#N/A</v>
      </c>
      <c r="AJ91" s="140" t="e">
        <f>+'raw1.5C'!AJ93</f>
        <v>#N/A</v>
      </c>
      <c r="AK91" s="140" t="e">
        <f>+'raw1.5C'!AK93</f>
        <v>#N/A</v>
      </c>
      <c r="AL91" s="140" t="e">
        <f>+'raw1.5C'!AL93</f>
        <v>#N/A</v>
      </c>
      <c r="AM91" s="140" t="e">
        <f>+'raw1.5C'!AM93</f>
        <v>#N/A</v>
      </c>
      <c r="AN91" s="140"/>
      <c r="AO91" s="140"/>
      <c r="AP91" s="140"/>
      <c r="AQ91" s="140"/>
      <c r="AR91" s="140"/>
      <c r="AS91" s="140"/>
      <c r="AT91" s="140"/>
      <c r="AU91" s="140"/>
      <c r="AV91" s="140"/>
      <c r="AW91" s="140"/>
      <c r="AX91" s="100"/>
      <c r="AY91" s="140"/>
      <c r="AZ91" s="140"/>
      <c r="BA91" s="140"/>
      <c r="BB91" s="140"/>
      <c r="BC91" s="140"/>
      <c r="BD91" s="140"/>
      <c r="BE91" s="140"/>
      <c r="BF91" s="140"/>
      <c r="BG91" s="140"/>
    </row>
    <row r="92" spans="1:59" x14ac:dyDescent="0.25">
      <c r="A92" s="139"/>
      <c r="B92" s="100" t="str">
        <f>+WB2C!B92</f>
        <v>Chemical Tanker</v>
      </c>
      <c r="C92" s="100" t="str">
        <f>+WB2C!C92</f>
        <v>Chemical Tanker (DWT) 0 - 4,999</v>
      </c>
      <c r="D92" s="140" t="e">
        <f>+'raw1.5C'!D94</f>
        <v>#N/A</v>
      </c>
      <c r="E92" s="140" t="e">
        <f>+'raw1.5C'!E94</f>
        <v>#N/A</v>
      </c>
      <c r="F92" s="140" t="e">
        <f>+'raw1.5C'!F94</f>
        <v>#N/A</v>
      </c>
      <c r="G92" s="140" t="e">
        <f>+'raw1.5C'!G94</f>
        <v>#N/A</v>
      </c>
      <c r="H92" s="140" t="e">
        <f>+'raw1.5C'!H94</f>
        <v>#N/A</v>
      </c>
      <c r="I92" s="140" t="e">
        <f>+'raw1.5C'!I94</f>
        <v>#N/A</v>
      </c>
      <c r="J92" s="140" t="e">
        <f>+'raw1.5C'!J94</f>
        <v>#N/A</v>
      </c>
      <c r="K92" s="140" t="e">
        <f>+'raw1.5C'!K94</f>
        <v>#N/A</v>
      </c>
      <c r="L92" s="140" t="e">
        <f>+'raw1.5C'!L94</f>
        <v>#N/A</v>
      </c>
      <c r="M92" s="140" t="e">
        <f>+'raw1.5C'!M94</f>
        <v>#N/A</v>
      </c>
      <c r="N92" s="140" t="e">
        <f>+'raw1.5C'!N94</f>
        <v>#N/A</v>
      </c>
      <c r="O92" s="140" t="e">
        <f>+'raw1.5C'!O94</f>
        <v>#N/A</v>
      </c>
      <c r="P92" s="140" t="e">
        <f>+'raw1.5C'!P94</f>
        <v>#N/A</v>
      </c>
      <c r="Q92" s="140" t="e">
        <f>+'raw1.5C'!Q94</f>
        <v>#N/A</v>
      </c>
      <c r="R92" s="140" t="e">
        <f>+'raw1.5C'!R94</f>
        <v>#N/A</v>
      </c>
      <c r="S92" s="140" t="e">
        <f>+'raw1.5C'!S94</f>
        <v>#N/A</v>
      </c>
      <c r="T92" s="140" t="e">
        <f>+'raw1.5C'!T94</f>
        <v>#N/A</v>
      </c>
      <c r="U92" s="140" t="e">
        <f>+'raw1.5C'!U94</f>
        <v>#N/A</v>
      </c>
      <c r="V92" s="140" t="e">
        <f>+'raw1.5C'!V94</f>
        <v>#N/A</v>
      </c>
      <c r="W92" s="140" t="e">
        <f>+'raw1.5C'!W94</f>
        <v>#N/A</v>
      </c>
      <c r="X92" s="140" t="e">
        <f>+'raw1.5C'!X94</f>
        <v>#N/A</v>
      </c>
      <c r="Y92" s="140" t="e">
        <f>+'raw1.5C'!Y94</f>
        <v>#N/A</v>
      </c>
      <c r="Z92" s="140" t="e">
        <f>+'raw1.5C'!Z94</f>
        <v>#N/A</v>
      </c>
      <c r="AA92" s="140" t="e">
        <f>+'raw1.5C'!AA94</f>
        <v>#N/A</v>
      </c>
      <c r="AB92" s="140" t="e">
        <f>+'raw1.5C'!AB94</f>
        <v>#N/A</v>
      </c>
      <c r="AC92" s="140" t="e">
        <f>+'raw1.5C'!AC94</f>
        <v>#N/A</v>
      </c>
      <c r="AD92" s="140" t="e">
        <f>+'raw1.5C'!AD94</f>
        <v>#N/A</v>
      </c>
      <c r="AE92" s="140" t="e">
        <f>+'raw1.5C'!AE94</f>
        <v>#N/A</v>
      </c>
      <c r="AF92" s="140" t="e">
        <f>+'raw1.5C'!AF94</f>
        <v>#N/A</v>
      </c>
      <c r="AG92" s="140" t="e">
        <f>+'raw1.5C'!AG94</f>
        <v>#N/A</v>
      </c>
      <c r="AH92" s="140" t="e">
        <f>+'raw1.5C'!AH94</f>
        <v>#N/A</v>
      </c>
      <c r="AI92" s="140" t="e">
        <f>+'raw1.5C'!AI94</f>
        <v>#N/A</v>
      </c>
      <c r="AJ92" s="140" t="e">
        <f>+'raw1.5C'!AJ94</f>
        <v>#N/A</v>
      </c>
      <c r="AK92" s="140" t="e">
        <f>+'raw1.5C'!AK94</f>
        <v>#N/A</v>
      </c>
      <c r="AL92" s="140" t="e">
        <f>+'raw1.5C'!AL94</f>
        <v>#N/A</v>
      </c>
      <c r="AM92" s="140" t="e">
        <f>+'raw1.5C'!AM94</f>
        <v>#N/A</v>
      </c>
      <c r="AN92" s="140"/>
      <c r="AO92" s="140"/>
      <c r="AP92" s="140"/>
      <c r="AQ92" s="140"/>
      <c r="AR92" s="140"/>
      <c r="AS92" s="140"/>
      <c r="AT92" s="140"/>
      <c r="AU92" s="140"/>
      <c r="AV92" s="140"/>
      <c r="AW92" s="140"/>
      <c r="AX92" s="100"/>
      <c r="AY92" s="140"/>
      <c r="AZ92" s="140"/>
      <c r="BA92" s="140"/>
      <c r="BB92" s="140"/>
      <c r="BC92" s="140"/>
      <c r="BD92" s="140"/>
      <c r="BE92" s="140"/>
      <c r="BF92" s="140"/>
      <c r="BG92" s="140"/>
    </row>
    <row r="93" spans="1:59" x14ac:dyDescent="0.25">
      <c r="A93" s="139"/>
      <c r="B93" s="100" t="str">
        <f>+WB2C!B93</f>
        <v>Chemical Tanker</v>
      </c>
      <c r="C93" s="100" t="str">
        <f>+WB2C!C93</f>
        <v>Chemical Tanker (DWT) 5,000 - 9,999</v>
      </c>
      <c r="D93" s="140" t="e">
        <f>+'raw1.5C'!D95</f>
        <v>#N/A</v>
      </c>
      <c r="E93" s="140" t="e">
        <f>+'raw1.5C'!E95</f>
        <v>#N/A</v>
      </c>
      <c r="F93" s="140" t="e">
        <f>+'raw1.5C'!F95</f>
        <v>#N/A</v>
      </c>
      <c r="G93" s="140" t="e">
        <f>+'raw1.5C'!G95</f>
        <v>#N/A</v>
      </c>
      <c r="H93" s="140" t="e">
        <f>+'raw1.5C'!H95</f>
        <v>#N/A</v>
      </c>
      <c r="I93" s="140" t="e">
        <f>+'raw1.5C'!I95</f>
        <v>#N/A</v>
      </c>
      <c r="J93" s="140" t="e">
        <f>+'raw1.5C'!J95</f>
        <v>#N/A</v>
      </c>
      <c r="K93" s="140" t="e">
        <f>+'raw1.5C'!K95</f>
        <v>#N/A</v>
      </c>
      <c r="L93" s="140" t="e">
        <f>+'raw1.5C'!L95</f>
        <v>#N/A</v>
      </c>
      <c r="M93" s="140" t="e">
        <f>+'raw1.5C'!M95</f>
        <v>#N/A</v>
      </c>
      <c r="N93" s="140" t="e">
        <f>+'raw1.5C'!N95</f>
        <v>#N/A</v>
      </c>
      <c r="O93" s="140" t="e">
        <f>+'raw1.5C'!O95</f>
        <v>#N/A</v>
      </c>
      <c r="P93" s="140" t="e">
        <f>+'raw1.5C'!P95</f>
        <v>#N/A</v>
      </c>
      <c r="Q93" s="140" t="e">
        <f>+'raw1.5C'!Q95</f>
        <v>#N/A</v>
      </c>
      <c r="R93" s="140" t="e">
        <f>+'raw1.5C'!R95</f>
        <v>#N/A</v>
      </c>
      <c r="S93" s="140" t="e">
        <f>+'raw1.5C'!S95</f>
        <v>#N/A</v>
      </c>
      <c r="T93" s="140" t="e">
        <f>+'raw1.5C'!T95</f>
        <v>#N/A</v>
      </c>
      <c r="U93" s="140" t="e">
        <f>+'raw1.5C'!U95</f>
        <v>#N/A</v>
      </c>
      <c r="V93" s="140" t="e">
        <f>+'raw1.5C'!V95</f>
        <v>#N/A</v>
      </c>
      <c r="W93" s="140" t="e">
        <f>+'raw1.5C'!W95</f>
        <v>#N/A</v>
      </c>
      <c r="X93" s="140" t="e">
        <f>+'raw1.5C'!X95</f>
        <v>#N/A</v>
      </c>
      <c r="Y93" s="140" t="e">
        <f>+'raw1.5C'!Y95</f>
        <v>#N/A</v>
      </c>
      <c r="Z93" s="140" t="e">
        <f>+'raw1.5C'!Z95</f>
        <v>#N/A</v>
      </c>
      <c r="AA93" s="140" t="e">
        <f>+'raw1.5C'!AA95</f>
        <v>#N/A</v>
      </c>
      <c r="AB93" s="140" t="e">
        <f>+'raw1.5C'!AB95</f>
        <v>#N/A</v>
      </c>
      <c r="AC93" s="140" t="e">
        <f>+'raw1.5C'!AC95</f>
        <v>#N/A</v>
      </c>
      <c r="AD93" s="140" t="e">
        <f>+'raw1.5C'!AD95</f>
        <v>#N/A</v>
      </c>
      <c r="AE93" s="140" t="e">
        <f>+'raw1.5C'!AE95</f>
        <v>#N/A</v>
      </c>
      <c r="AF93" s="140" t="e">
        <f>+'raw1.5C'!AF95</f>
        <v>#N/A</v>
      </c>
      <c r="AG93" s="140" t="e">
        <f>+'raw1.5C'!AG95</f>
        <v>#N/A</v>
      </c>
      <c r="AH93" s="140" t="e">
        <f>+'raw1.5C'!AH95</f>
        <v>#N/A</v>
      </c>
      <c r="AI93" s="140" t="e">
        <f>+'raw1.5C'!AI95</f>
        <v>#N/A</v>
      </c>
      <c r="AJ93" s="140" t="e">
        <f>+'raw1.5C'!AJ95</f>
        <v>#N/A</v>
      </c>
      <c r="AK93" s="140" t="e">
        <f>+'raw1.5C'!AK95</f>
        <v>#N/A</v>
      </c>
      <c r="AL93" s="140" t="e">
        <f>+'raw1.5C'!AL95</f>
        <v>#N/A</v>
      </c>
      <c r="AM93" s="140" t="e">
        <f>+'raw1.5C'!AM95</f>
        <v>#N/A</v>
      </c>
      <c r="AN93" s="140"/>
      <c r="AO93" s="140"/>
      <c r="AP93" s="140"/>
      <c r="AQ93" s="140"/>
      <c r="AR93" s="140"/>
      <c r="AS93" s="140"/>
      <c r="AT93" s="140"/>
      <c r="AU93" s="140"/>
      <c r="AV93" s="140"/>
      <c r="AW93" s="140"/>
      <c r="AX93" s="100"/>
      <c r="AY93" s="140"/>
      <c r="AZ93" s="140"/>
      <c r="BA93" s="140"/>
      <c r="BB93" s="140"/>
      <c r="BC93" s="140"/>
      <c r="BD93" s="140"/>
      <c r="BE93" s="140"/>
      <c r="BF93" s="140"/>
      <c r="BG93" s="140"/>
    </row>
    <row r="94" spans="1:59" x14ac:dyDescent="0.25">
      <c r="A94" s="139"/>
      <c r="B94" s="100" t="str">
        <f>+WB2C!B94</f>
        <v>Chemical Tanker</v>
      </c>
      <c r="C94" s="100" t="str">
        <f>+WB2C!C94</f>
        <v>Chemical Tanker (DWT) 10,000 - 19,999</v>
      </c>
      <c r="D94" s="140" t="e">
        <f>+'raw1.5C'!D96</f>
        <v>#N/A</v>
      </c>
      <c r="E94" s="140" t="e">
        <f>+'raw1.5C'!E96</f>
        <v>#N/A</v>
      </c>
      <c r="F94" s="140" t="e">
        <f>+'raw1.5C'!F96</f>
        <v>#N/A</v>
      </c>
      <c r="G94" s="140" t="e">
        <f>+'raw1.5C'!G96</f>
        <v>#N/A</v>
      </c>
      <c r="H94" s="140" t="e">
        <f>+'raw1.5C'!H96</f>
        <v>#N/A</v>
      </c>
      <c r="I94" s="140" t="e">
        <f>+'raw1.5C'!I96</f>
        <v>#N/A</v>
      </c>
      <c r="J94" s="140" t="e">
        <f>+'raw1.5C'!J96</f>
        <v>#N/A</v>
      </c>
      <c r="K94" s="140" t="e">
        <f>+'raw1.5C'!K96</f>
        <v>#N/A</v>
      </c>
      <c r="L94" s="140" t="e">
        <f>+'raw1.5C'!L96</f>
        <v>#N/A</v>
      </c>
      <c r="M94" s="140" t="e">
        <f>+'raw1.5C'!M96</f>
        <v>#N/A</v>
      </c>
      <c r="N94" s="140" t="e">
        <f>+'raw1.5C'!N96</f>
        <v>#N/A</v>
      </c>
      <c r="O94" s="140" t="e">
        <f>+'raw1.5C'!O96</f>
        <v>#N/A</v>
      </c>
      <c r="P94" s="140" t="e">
        <f>+'raw1.5C'!P96</f>
        <v>#N/A</v>
      </c>
      <c r="Q94" s="140" t="e">
        <f>+'raw1.5C'!Q96</f>
        <v>#N/A</v>
      </c>
      <c r="R94" s="140" t="e">
        <f>+'raw1.5C'!R96</f>
        <v>#N/A</v>
      </c>
      <c r="S94" s="140" t="e">
        <f>+'raw1.5C'!S96</f>
        <v>#N/A</v>
      </c>
      <c r="T94" s="140" t="e">
        <f>+'raw1.5C'!T96</f>
        <v>#N/A</v>
      </c>
      <c r="U94" s="140" t="e">
        <f>+'raw1.5C'!U96</f>
        <v>#N/A</v>
      </c>
      <c r="V94" s="140" t="e">
        <f>+'raw1.5C'!V96</f>
        <v>#N/A</v>
      </c>
      <c r="W94" s="140" t="e">
        <f>+'raw1.5C'!W96</f>
        <v>#N/A</v>
      </c>
      <c r="X94" s="140" t="e">
        <f>+'raw1.5C'!X96</f>
        <v>#N/A</v>
      </c>
      <c r="Y94" s="140" t="e">
        <f>+'raw1.5C'!Y96</f>
        <v>#N/A</v>
      </c>
      <c r="Z94" s="140" t="e">
        <f>+'raw1.5C'!Z96</f>
        <v>#N/A</v>
      </c>
      <c r="AA94" s="140" t="e">
        <f>+'raw1.5C'!AA96</f>
        <v>#N/A</v>
      </c>
      <c r="AB94" s="140" t="e">
        <f>+'raw1.5C'!AB96</f>
        <v>#N/A</v>
      </c>
      <c r="AC94" s="140" t="e">
        <f>+'raw1.5C'!AC96</f>
        <v>#N/A</v>
      </c>
      <c r="AD94" s="140" t="e">
        <f>+'raw1.5C'!AD96</f>
        <v>#N/A</v>
      </c>
      <c r="AE94" s="140" t="e">
        <f>+'raw1.5C'!AE96</f>
        <v>#N/A</v>
      </c>
      <c r="AF94" s="140" t="e">
        <f>+'raw1.5C'!AF96</f>
        <v>#N/A</v>
      </c>
      <c r="AG94" s="140" t="e">
        <f>+'raw1.5C'!AG96</f>
        <v>#N/A</v>
      </c>
      <c r="AH94" s="140" t="e">
        <f>+'raw1.5C'!AH96</f>
        <v>#N/A</v>
      </c>
      <c r="AI94" s="140" t="e">
        <f>+'raw1.5C'!AI96</f>
        <v>#N/A</v>
      </c>
      <c r="AJ94" s="140" t="e">
        <f>+'raw1.5C'!AJ96</f>
        <v>#N/A</v>
      </c>
      <c r="AK94" s="140" t="e">
        <f>+'raw1.5C'!AK96</f>
        <v>#N/A</v>
      </c>
      <c r="AL94" s="140" t="e">
        <f>+'raw1.5C'!AL96</f>
        <v>#N/A</v>
      </c>
      <c r="AM94" s="140" t="e">
        <f>+'raw1.5C'!AM96</f>
        <v>#N/A</v>
      </c>
      <c r="AN94" s="140"/>
      <c r="AO94" s="140"/>
      <c r="AP94" s="140"/>
      <c r="AQ94" s="140"/>
      <c r="AR94" s="140"/>
      <c r="AS94" s="140"/>
      <c r="AT94" s="140"/>
      <c r="AU94" s="140"/>
      <c r="AV94" s="140"/>
      <c r="AW94" s="140"/>
      <c r="AX94" s="100"/>
      <c r="AY94" s="140"/>
      <c r="AZ94" s="140"/>
      <c r="BA94" s="140"/>
      <c r="BB94" s="140"/>
      <c r="BC94" s="140"/>
      <c r="BD94" s="140"/>
      <c r="BE94" s="140"/>
      <c r="BF94" s="140"/>
      <c r="BG94" s="140"/>
    </row>
    <row r="95" spans="1:59" x14ac:dyDescent="0.25">
      <c r="A95" s="139"/>
      <c r="B95" s="100" t="str">
        <f>+WB2C!B95</f>
        <v>Chemical Tanker</v>
      </c>
      <c r="C95" s="100" t="str">
        <f>+WB2C!C95</f>
        <v>Chemical Tanker (DWT) 20,000 - 39,999</v>
      </c>
      <c r="D95" s="140" t="e">
        <f>+'raw1.5C'!D97</f>
        <v>#N/A</v>
      </c>
      <c r="E95" s="140" t="e">
        <f>+'raw1.5C'!E97</f>
        <v>#N/A</v>
      </c>
      <c r="F95" s="140" t="e">
        <f>+'raw1.5C'!F97</f>
        <v>#N/A</v>
      </c>
      <c r="G95" s="140" t="e">
        <f>+'raw1.5C'!G97</f>
        <v>#N/A</v>
      </c>
      <c r="H95" s="140" t="e">
        <f>+'raw1.5C'!H97</f>
        <v>#N/A</v>
      </c>
      <c r="I95" s="140" t="e">
        <f>+'raw1.5C'!I97</f>
        <v>#N/A</v>
      </c>
      <c r="J95" s="140" t="e">
        <f>+'raw1.5C'!J97</f>
        <v>#N/A</v>
      </c>
      <c r="K95" s="140" t="e">
        <f>+'raw1.5C'!K97</f>
        <v>#N/A</v>
      </c>
      <c r="L95" s="140" t="e">
        <f>+'raw1.5C'!L97</f>
        <v>#N/A</v>
      </c>
      <c r="M95" s="140" t="e">
        <f>+'raw1.5C'!M97</f>
        <v>#N/A</v>
      </c>
      <c r="N95" s="140" t="e">
        <f>+'raw1.5C'!N97</f>
        <v>#N/A</v>
      </c>
      <c r="O95" s="140" t="e">
        <f>+'raw1.5C'!O97</f>
        <v>#N/A</v>
      </c>
      <c r="P95" s="140" t="e">
        <f>+'raw1.5C'!P97</f>
        <v>#N/A</v>
      </c>
      <c r="Q95" s="140" t="e">
        <f>+'raw1.5C'!Q97</f>
        <v>#N/A</v>
      </c>
      <c r="R95" s="140" t="e">
        <f>+'raw1.5C'!R97</f>
        <v>#N/A</v>
      </c>
      <c r="S95" s="140" t="e">
        <f>+'raw1.5C'!S97</f>
        <v>#N/A</v>
      </c>
      <c r="T95" s="140" t="e">
        <f>+'raw1.5C'!T97</f>
        <v>#N/A</v>
      </c>
      <c r="U95" s="140" t="e">
        <f>+'raw1.5C'!U97</f>
        <v>#N/A</v>
      </c>
      <c r="V95" s="140" t="e">
        <f>+'raw1.5C'!V97</f>
        <v>#N/A</v>
      </c>
      <c r="W95" s="140" t="e">
        <f>+'raw1.5C'!W97</f>
        <v>#N/A</v>
      </c>
      <c r="X95" s="140" t="e">
        <f>+'raw1.5C'!X97</f>
        <v>#N/A</v>
      </c>
      <c r="Y95" s="140" t="e">
        <f>+'raw1.5C'!Y97</f>
        <v>#N/A</v>
      </c>
      <c r="Z95" s="140" t="e">
        <f>+'raw1.5C'!Z97</f>
        <v>#N/A</v>
      </c>
      <c r="AA95" s="140" t="e">
        <f>+'raw1.5C'!AA97</f>
        <v>#N/A</v>
      </c>
      <c r="AB95" s="140" t="e">
        <f>+'raw1.5C'!AB97</f>
        <v>#N/A</v>
      </c>
      <c r="AC95" s="140" t="e">
        <f>+'raw1.5C'!AC97</f>
        <v>#N/A</v>
      </c>
      <c r="AD95" s="140" t="e">
        <f>+'raw1.5C'!AD97</f>
        <v>#N/A</v>
      </c>
      <c r="AE95" s="140" t="e">
        <f>+'raw1.5C'!AE97</f>
        <v>#N/A</v>
      </c>
      <c r="AF95" s="140" t="e">
        <f>+'raw1.5C'!AF97</f>
        <v>#N/A</v>
      </c>
      <c r="AG95" s="140" t="e">
        <f>+'raw1.5C'!AG97</f>
        <v>#N/A</v>
      </c>
      <c r="AH95" s="140" t="e">
        <f>+'raw1.5C'!AH97</f>
        <v>#N/A</v>
      </c>
      <c r="AI95" s="140" t="e">
        <f>+'raw1.5C'!AI97</f>
        <v>#N/A</v>
      </c>
      <c r="AJ95" s="140" t="e">
        <f>+'raw1.5C'!AJ97</f>
        <v>#N/A</v>
      </c>
      <c r="AK95" s="140" t="e">
        <f>+'raw1.5C'!AK97</f>
        <v>#N/A</v>
      </c>
      <c r="AL95" s="140" t="e">
        <f>+'raw1.5C'!AL97</f>
        <v>#N/A</v>
      </c>
      <c r="AM95" s="140" t="e">
        <f>+'raw1.5C'!AM97</f>
        <v>#N/A</v>
      </c>
      <c r="AN95" s="140"/>
      <c r="AO95" s="140"/>
      <c r="AP95" s="140"/>
      <c r="AQ95" s="140"/>
      <c r="AR95" s="140"/>
      <c r="AS95" s="140"/>
      <c r="AT95" s="140"/>
      <c r="AU95" s="140"/>
      <c r="AV95" s="140"/>
      <c r="AW95" s="140"/>
      <c r="AX95" s="100"/>
      <c r="AY95" s="140"/>
      <c r="AZ95" s="140"/>
      <c r="BA95" s="140"/>
      <c r="BB95" s="140"/>
      <c r="BC95" s="140"/>
      <c r="BD95" s="140"/>
      <c r="BE95" s="140"/>
      <c r="BF95" s="140"/>
      <c r="BG95" s="140"/>
    </row>
    <row r="96" spans="1:59" x14ac:dyDescent="0.25">
      <c r="A96" s="139"/>
      <c r="B96" s="100" t="str">
        <f>+WB2C!B96</f>
        <v>Chemical Tanker</v>
      </c>
      <c r="C96" s="100" t="str">
        <f>+WB2C!C96</f>
        <v>Chemical Tanker (DWT) &gt;40,000</v>
      </c>
      <c r="D96" s="140" t="e">
        <f>+'raw1.5C'!D98</f>
        <v>#N/A</v>
      </c>
      <c r="E96" s="140" t="e">
        <f>+'raw1.5C'!E98</f>
        <v>#N/A</v>
      </c>
      <c r="F96" s="140" t="e">
        <f>+'raw1.5C'!F98</f>
        <v>#N/A</v>
      </c>
      <c r="G96" s="140" t="e">
        <f>+'raw1.5C'!G98</f>
        <v>#N/A</v>
      </c>
      <c r="H96" s="140" t="e">
        <f>+'raw1.5C'!H98</f>
        <v>#N/A</v>
      </c>
      <c r="I96" s="140" t="e">
        <f>+'raw1.5C'!I98</f>
        <v>#N/A</v>
      </c>
      <c r="J96" s="140" t="e">
        <f>+'raw1.5C'!J98</f>
        <v>#N/A</v>
      </c>
      <c r="K96" s="140" t="e">
        <f>+'raw1.5C'!K98</f>
        <v>#N/A</v>
      </c>
      <c r="L96" s="140" t="e">
        <f>+'raw1.5C'!L98</f>
        <v>#N/A</v>
      </c>
      <c r="M96" s="140" t="e">
        <f>+'raw1.5C'!M98</f>
        <v>#N/A</v>
      </c>
      <c r="N96" s="140" t="e">
        <f>+'raw1.5C'!N98</f>
        <v>#N/A</v>
      </c>
      <c r="O96" s="140" t="e">
        <f>+'raw1.5C'!O98</f>
        <v>#N/A</v>
      </c>
      <c r="P96" s="140" t="e">
        <f>+'raw1.5C'!P98</f>
        <v>#N/A</v>
      </c>
      <c r="Q96" s="140" t="e">
        <f>+'raw1.5C'!Q98</f>
        <v>#N/A</v>
      </c>
      <c r="R96" s="140" t="e">
        <f>+'raw1.5C'!R98</f>
        <v>#N/A</v>
      </c>
      <c r="S96" s="140" t="e">
        <f>+'raw1.5C'!S98</f>
        <v>#N/A</v>
      </c>
      <c r="T96" s="140" t="e">
        <f>+'raw1.5C'!T98</f>
        <v>#N/A</v>
      </c>
      <c r="U96" s="140" t="e">
        <f>+'raw1.5C'!U98</f>
        <v>#N/A</v>
      </c>
      <c r="V96" s="140" t="e">
        <f>+'raw1.5C'!V98</f>
        <v>#N/A</v>
      </c>
      <c r="W96" s="140" t="e">
        <f>+'raw1.5C'!W98</f>
        <v>#N/A</v>
      </c>
      <c r="X96" s="140" t="e">
        <f>+'raw1.5C'!X98</f>
        <v>#N/A</v>
      </c>
      <c r="Y96" s="140" t="e">
        <f>+'raw1.5C'!Y98</f>
        <v>#N/A</v>
      </c>
      <c r="Z96" s="140" t="e">
        <f>+'raw1.5C'!Z98</f>
        <v>#N/A</v>
      </c>
      <c r="AA96" s="140" t="e">
        <f>+'raw1.5C'!AA98</f>
        <v>#N/A</v>
      </c>
      <c r="AB96" s="140" t="e">
        <f>+'raw1.5C'!AB98</f>
        <v>#N/A</v>
      </c>
      <c r="AC96" s="140" t="e">
        <f>+'raw1.5C'!AC98</f>
        <v>#N/A</v>
      </c>
      <c r="AD96" s="140" t="e">
        <f>+'raw1.5C'!AD98</f>
        <v>#N/A</v>
      </c>
      <c r="AE96" s="140" t="e">
        <f>+'raw1.5C'!AE98</f>
        <v>#N/A</v>
      </c>
      <c r="AF96" s="140" t="e">
        <f>+'raw1.5C'!AF98</f>
        <v>#N/A</v>
      </c>
      <c r="AG96" s="140" t="e">
        <f>+'raw1.5C'!AG98</f>
        <v>#N/A</v>
      </c>
      <c r="AH96" s="140" t="e">
        <f>+'raw1.5C'!AH98</f>
        <v>#N/A</v>
      </c>
      <c r="AI96" s="140" t="e">
        <f>+'raw1.5C'!AI98</f>
        <v>#N/A</v>
      </c>
      <c r="AJ96" s="140" t="e">
        <f>+'raw1.5C'!AJ98</f>
        <v>#N/A</v>
      </c>
      <c r="AK96" s="140" t="e">
        <f>+'raw1.5C'!AK98</f>
        <v>#N/A</v>
      </c>
      <c r="AL96" s="140" t="e">
        <f>+'raw1.5C'!AL98</f>
        <v>#N/A</v>
      </c>
      <c r="AM96" s="140" t="e">
        <f>+'raw1.5C'!AM98</f>
        <v>#N/A</v>
      </c>
      <c r="AN96" s="140"/>
      <c r="AO96" s="140"/>
      <c r="AP96" s="140"/>
      <c r="AQ96" s="140"/>
      <c r="AR96" s="140"/>
      <c r="AS96" s="140"/>
      <c r="AT96" s="140"/>
      <c r="AU96" s="140"/>
      <c r="AV96" s="140"/>
      <c r="AW96" s="140"/>
      <c r="AX96" s="100"/>
      <c r="AY96" s="140"/>
      <c r="AZ96" s="140"/>
      <c r="BA96" s="140"/>
      <c r="BB96" s="140"/>
      <c r="BC96" s="140"/>
      <c r="BD96" s="140"/>
      <c r="BE96" s="140"/>
      <c r="BF96" s="140"/>
      <c r="BG96" s="140"/>
    </row>
    <row r="97" spans="1:59" x14ac:dyDescent="0.25">
      <c r="A97" s="139"/>
      <c r="B97" s="100" t="str">
        <f>+WB2C!B97</f>
        <v>Container</v>
      </c>
      <c r="C97" s="100" t="str">
        <f>+WB2C!C97</f>
        <v>Container (TEU) 0 - 999</v>
      </c>
      <c r="D97" s="140" t="e">
        <f>+'raw1.5C'!D99</f>
        <v>#N/A</v>
      </c>
      <c r="E97" s="140" t="e">
        <f>+'raw1.5C'!E99</f>
        <v>#N/A</v>
      </c>
      <c r="F97" s="140" t="e">
        <f>+'raw1.5C'!F99</f>
        <v>#N/A</v>
      </c>
      <c r="G97" s="140" t="e">
        <f>+'raw1.5C'!G99</f>
        <v>#N/A</v>
      </c>
      <c r="H97" s="140" t="e">
        <f>+'raw1.5C'!H99</f>
        <v>#N/A</v>
      </c>
      <c r="I97" s="140" t="e">
        <f>+'raw1.5C'!I99</f>
        <v>#N/A</v>
      </c>
      <c r="J97" s="140" t="e">
        <f>+'raw1.5C'!J99</f>
        <v>#N/A</v>
      </c>
      <c r="K97" s="140" t="e">
        <f>+'raw1.5C'!K99</f>
        <v>#N/A</v>
      </c>
      <c r="L97" s="140" t="e">
        <f>+'raw1.5C'!L99</f>
        <v>#N/A</v>
      </c>
      <c r="M97" s="140" t="e">
        <f>+'raw1.5C'!M99</f>
        <v>#N/A</v>
      </c>
      <c r="N97" s="140" t="e">
        <f>+'raw1.5C'!N99</f>
        <v>#N/A</v>
      </c>
      <c r="O97" s="140" t="e">
        <f>+'raw1.5C'!O99</f>
        <v>#N/A</v>
      </c>
      <c r="P97" s="140" t="e">
        <f>+'raw1.5C'!P99</f>
        <v>#N/A</v>
      </c>
      <c r="Q97" s="140" t="e">
        <f>+'raw1.5C'!Q99</f>
        <v>#N/A</v>
      </c>
      <c r="R97" s="140" t="e">
        <f>+'raw1.5C'!R99</f>
        <v>#N/A</v>
      </c>
      <c r="S97" s="140" t="e">
        <f>+'raw1.5C'!S99</f>
        <v>#N/A</v>
      </c>
      <c r="T97" s="140" t="e">
        <f>+'raw1.5C'!T99</f>
        <v>#N/A</v>
      </c>
      <c r="U97" s="140" t="e">
        <f>+'raw1.5C'!U99</f>
        <v>#N/A</v>
      </c>
      <c r="V97" s="140" t="e">
        <f>+'raw1.5C'!V99</f>
        <v>#N/A</v>
      </c>
      <c r="W97" s="140" t="e">
        <f>+'raw1.5C'!W99</f>
        <v>#N/A</v>
      </c>
      <c r="X97" s="140" t="e">
        <f>+'raw1.5C'!X99</f>
        <v>#N/A</v>
      </c>
      <c r="Y97" s="140" t="e">
        <f>+'raw1.5C'!Y99</f>
        <v>#N/A</v>
      </c>
      <c r="Z97" s="140" t="e">
        <f>+'raw1.5C'!Z99</f>
        <v>#N/A</v>
      </c>
      <c r="AA97" s="140" t="e">
        <f>+'raw1.5C'!AA99</f>
        <v>#N/A</v>
      </c>
      <c r="AB97" s="140" t="e">
        <f>+'raw1.5C'!AB99</f>
        <v>#N/A</v>
      </c>
      <c r="AC97" s="140" t="e">
        <f>+'raw1.5C'!AC99</f>
        <v>#N/A</v>
      </c>
      <c r="AD97" s="140" t="e">
        <f>+'raw1.5C'!AD99</f>
        <v>#N/A</v>
      </c>
      <c r="AE97" s="140" t="e">
        <f>+'raw1.5C'!AE99</f>
        <v>#N/A</v>
      </c>
      <c r="AF97" s="140" t="e">
        <f>+'raw1.5C'!AF99</f>
        <v>#N/A</v>
      </c>
      <c r="AG97" s="140" t="e">
        <f>+'raw1.5C'!AG99</f>
        <v>#N/A</v>
      </c>
      <c r="AH97" s="140" t="e">
        <f>+'raw1.5C'!AH99</f>
        <v>#N/A</v>
      </c>
      <c r="AI97" s="140" t="e">
        <f>+'raw1.5C'!AI99</f>
        <v>#N/A</v>
      </c>
      <c r="AJ97" s="140" t="e">
        <f>+'raw1.5C'!AJ99</f>
        <v>#N/A</v>
      </c>
      <c r="AK97" s="140" t="e">
        <f>+'raw1.5C'!AK99</f>
        <v>#N/A</v>
      </c>
      <c r="AL97" s="140" t="e">
        <f>+'raw1.5C'!AL99</f>
        <v>#N/A</v>
      </c>
      <c r="AM97" s="140" t="e">
        <f>+'raw1.5C'!AM99</f>
        <v>#N/A</v>
      </c>
      <c r="AN97" s="140"/>
      <c r="AO97" s="140"/>
      <c r="AP97" s="140"/>
      <c r="AQ97" s="140"/>
      <c r="AR97" s="140"/>
      <c r="AS97" s="140"/>
      <c r="AT97" s="140"/>
      <c r="AU97" s="140"/>
      <c r="AV97" s="140"/>
      <c r="AW97" s="140"/>
      <c r="AX97" s="100"/>
      <c r="AY97" s="140"/>
      <c r="AZ97" s="140"/>
      <c r="BA97" s="140"/>
      <c r="BB97" s="140"/>
      <c r="BC97" s="140"/>
      <c r="BD97" s="140"/>
      <c r="BE97" s="140"/>
      <c r="BF97" s="140"/>
      <c r="BG97" s="140"/>
    </row>
    <row r="98" spans="1:59" x14ac:dyDescent="0.25">
      <c r="A98" s="139"/>
      <c r="B98" s="100" t="str">
        <f>+WB2C!B98</f>
        <v>Container</v>
      </c>
      <c r="C98" s="100" t="str">
        <f>+WB2C!C98</f>
        <v>Container (TEU) 1,000 - 1,999</v>
      </c>
      <c r="D98" s="140" t="e">
        <f>+'raw1.5C'!D100</f>
        <v>#N/A</v>
      </c>
      <c r="E98" s="140" t="e">
        <f>+'raw1.5C'!E100</f>
        <v>#N/A</v>
      </c>
      <c r="F98" s="140" t="e">
        <f>+'raw1.5C'!F100</f>
        <v>#N/A</v>
      </c>
      <c r="G98" s="140" t="e">
        <f>+'raw1.5C'!G100</f>
        <v>#N/A</v>
      </c>
      <c r="H98" s="140" t="e">
        <f>+'raw1.5C'!H100</f>
        <v>#N/A</v>
      </c>
      <c r="I98" s="140" t="e">
        <f>+'raw1.5C'!I100</f>
        <v>#N/A</v>
      </c>
      <c r="J98" s="140" t="e">
        <f>+'raw1.5C'!J100</f>
        <v>#N/A</v>
      </c>
      <c r="K98" s="140" t="e">
        <f>+'raw1.5C'!K100</f>
        <v>#N/A</v>
      </c>
      <c r="L98" s="140" t="e">
        <f>+'raw1.5C'!L100</f>
        <v>#N/A</v>
      </c>
      <c r="M98" s="140" t="e">
        <f>+'raw1.5C'!M100</f>
        <v>#N/A</v>
      </c>
      <c r="N98" s="140" t="e">
        <f>+'raw1.5C'!N100</f>
        <v>#N/A</v>
      </c>
      <c r="O98" s="140" t="e">
        <f>+'raw1.5C'!O100</f>
        <v>#N/A</v>
      </c>
      <c r="P98" s="140" t="e">
        <f>+'raw1.5C'!P100</f>
        <v>#N/A</v>
      </c>
      <c r="Q98" s="140" t="e">
        <f>+'raw1.5C'!Q100</f>
        <v>#N/A</v>
      </c>
      <c r="R98" s="140" t="e">
        <f>+'raw1.5C'!R100</f>
        <v>#N/A</v>
      </c>
      <c r="S98" s="140" t="e">
        <f>+'raw1.5C'!S100</f>
        <v>#N/A</v>
      </c>
      <c r="T98" s="140" t="e">
        <f>+'raw1.5C'!T100</f>
        <v>#N/A</v>
      </c>
      <c r="U98" s="140" t="e">
        <f>+'raw1.5C'!U100</f>
        <v>#N/A</v>
      </c>
      <c r="V98" s="140" t="e">
        <f>+'raw1.5C'!V100</f>
        <v>#N/A</v>
      </c>
      <c r="W98" s="140" t="e">
        <f>+'raw1.5C'!W100</f>
        <v>#N/A</v>
      </c>
      <c r="X98" s="140" t="e">
        <f>+'raw1.5C'!X100</f>
        <v>#N/A</v>
      </c>
      <c r="Y98" s="140" t="e">
        <f>+'raw1.5C'!Y100</f>
        <v>#N/A</v>
      </c>
      <c r="Z98" s="140" t="e">
        <f>+'raw1.5C'!Z100</f>
        <v>#N/A</v>
      </c>
      <c r="AA98" s="140" t="e">
        <f>+'raw1.5C'!AA100</f>
        <v>#N/A</v>
      </c>
      <c r="AB98" s="140" t="e">
        <f>+'raw1.5C'!AB100</f>
        <v>#N/A</v>
      </c>
      <c r="AC98" s="140" t="e">
        <f>+'raw1.5C'!AC100</f>
        <v>#N/A</v>
      </c>
      <c r="AD98" s="140" t="e">
        <f>+'raw1.5C'!AD100</f>
        <v>#N/A</v>
      </c>
      <c r="AE98" s="140" t="e">
        <f>+'raw1.5C'!AE100</f>
        <v>#N/A</v>
      </c>
      <c r="AF98" s="140" t="e">
        <f>+'raw1.5C'!AF100</f>
        <v>#N/A</v>
      </c>
      <c r="AG98" s="140" t="e">
        <f>+'raw1.5C'!AG100</f>
        <v>#N/A</v>
      </c>
      <c r="AH98" s="140" t="e">
        <f>+'raw1.5C'!AH100</f>
        <v>#N/A</v>
      </c>
      <c r="AI98" s="140" t="e">
        <f>+'raw1.5C'!AI100</f>
        <v>#N/A</v>
      </c>
      <c r="AJ98" s="140" t="e">
        <f>+'raw1.5C'!AJ100</f>
        <v>#N/A</v>
      </c>
      <c r="AK98" s="140" t="e">
        <f>+'raw1.5C'!AK100</f>
        <v>#N/A</v>
      </c>
      <c r="AL98" s="140" t="e">
        <f>+'raw1.5C'!AL100</f>
        <v>#N/A</v>
      </c>
      <c r="AM98" s="140" t="e">
        <f>+'raw1.5C'!AM100</f>
        <v>#N/A</v>
      </c>
      <c r="AN98" s="140"/>
      <c r="AO98" s="140"/>
      <c r="AP98" s="140"/>
      <c r="AQ98" s="140"/>
      <c r="AR98" s="140"/>
      <c r="AS98" s="140"/>
      <c r="AT98" s="140"/>
      <c r="AU98" s="140"/>
      <c r="AV98" s="140"/>
      <c r="AW98" s="140"/>
      <c r="AX98" s="100"/>
      <c r="AY98" s="140"/>
      <c r="AZ98" s="140"/>
      <c r="BA98" s="140"/>
      <c r="BB98" s="140"/>
      <c r="BC98" s="140"/>
      <c r="BD98" s="140"/>
      <c r="BE98" s="140"/>
      <c r="BF98" s="140"/>
      <c r="BG98" s="140"/>
    </row>
    <row r="99" spans="1:59" x14ac:dyDescent="0.25">
      <c r="A99" s="139"/>
      <c r="B99" s="100" t="str">
        <f>+WB2C!B99</f>
        <v>Container</v>
      </c>
      <c r="C99" s="100" t="str">
        <f>+WB2C!C99</f>
        <v>Container (TEU) 2,000 - 2,999</v>
      </c>
      <c r="D99" s="140" t="e">
        <f>+'raw1.5C'!D101</f>
        <v>#N/A</v>
      </c>
      <c r="E99" s="140" t="e">
        <f>+'raw1.5C'!E101</f>
        <v>#N/A</v>
      </c>
      <c r="F99" s="140" t="e">
        <f>+'raw1.5C'!F101</f>
        <v>#N/A</v>
      </c>
      <c r="G99" s="140" t="e">
        <f>+'raw1.5C'!G101</f>
        <v>#N/A</v>
      </c>
      <c r="H99" s="140" t="e">
        <f>+'raw1.5C'!H101</f>
        <v>#N/A</v>
      </c>
      <c r="I99" s="140" t="e">
        <f>+'raw1.5C'!I101</f>
        <v>#N/A</v>
      </c>
      <c r="J99" s="140" t="e">
        <f>+'raw1.5C'!J101</f>
        <v>#N/A</v>
      </c>
      <c r="K99" s="140" t="e">
        <f>+'raw1.5C'!K101</f>
        <v>#N/A</v>
      </c>
      <c r="L99" s="140" t="e">
        <f>+'raw1.5C'!L101</f>
        <v>#N/A</v>
      </c>
      <c r="M99" s="140" t="e">
        <f>+'raw1.5C'!M101</f>
        <v>#N/A</v>
      </c>
      <c r="N99" s="140" t="e">
        <f>+'raw1.5C'!N101</f>
        <v>#N/A</v>
      </c>
      <c r="O99" s="140" t="e">
        <f>+'raw1.5C'!O101</f>
        <v>#N/A</v>
      </c>
      <c r="P99" s="140" t="e">
        <f>+'raw1.5C'!P101</f>
        <v>#N/A</v>
      </c>
      <c r="Q99" s="140" t="e">
        <f>+'raw1.5C'!Q101</f>
        <v>#N/A</v>
      </c>
      <c r="R99" s="140" t="e">
        <f>+'raw1.5C'!R101</f>
        <v>#N/A</v>
      </c>
      <c r="S99" s="140" t="e">
        <f>+'raw1.5C'!S101</f>
        <v>#N/A</v>
      </c>
      <c r="T99" s="140" t="e">
        <f>+'raw1.5C'!T101</f>
        <v>#N/A</v>
      </c>
      <c r="U99" s="140" t="e">
        <f>+'raw1.5C'!U101</f>
        <v>#N/A</v>
      </c>
      <c r="V99" s="140" t="e">
        <f>+'raw1.5C'!V101</f>
        <v>#N/A</v>
      </c>
      <c r="W99" s="140" t="e">
        <f>+'raw1.5C'!W101</f>
        <v>#N/A</v>
      </c>
      <c r="X99" s="140" t="e">
        <f>+'raw1.5C'!X101</f>
        <v>#N/A</v>
      </c>
      <c r="Y99" s="140" t="e">
        <f>+'raw1.5C'!Y101</f>
        <v>#N/A</v>
      </c>
      <c r="Z99" s="140" t="e">
        <f>+'raw1.5C'!Z101</f>
        <v>#N/A</v>
      </c>
      <c r="AA99" s="140" t="e">
        <f>+'raw1.5C'!AA101</f>
        <v>#N/A</v>
      </c>
      <c r="AB99" s="140" t="e">
        <f>+'raw1.5C'!AB101</f>
        <v>#N/A</v>
      </c>
      <c r="AC99" s="140" t="e">
        <f>+'raw1.5C'!AC101</f>
        <v>#N/A</v>
      </c>
      <c r="AD99" s="140" t="e">
        <f>+'raw1.5C'!AD101</f>
        <v>#N/A</v>
      </c>
      <c r="AE99" s="140" t="e">
        <f>+'raw1.5C'!AE101</f>
        <v>#N/A</v>
      </c>
      <c r="AF99" s="140" t="e">
        <f>+'raw1.5C'!AF101</f>
        <v>#N/A</v>
      </c>
      <c r="AG99" s="140" t="e">
        <f>+'raw1.5C'!AG101</f>
        <v>#N/A</v>
      </c>
      <c r="AH99" s="140" t="e">
        <f>+'raw1.5C'!AH101</f>
        <v>#N/A</v>
      </c>
      <c r="AI99" s="140" t="e">
        <f>+'raw1.5C'!AI101</f>
        <v>#N/A</v>
      </c>
      <c r="AJ99" s="140" t="e">
        <f>+'raw1.5C'!AJ101</f>
        <v>#N/A</v>
      </c>
      <c r="AK99" s="140" t="e">
        <f>+'raw1.5C'!AK101</f>
        <v>#N/A</v>
      </c>
      <c r="AL99" s="140" t="e">
        <f>+'raw1.5C'!AL101</f>
        <v>#N/A</v>
      </c>
      <c r="AM99" s="140" t="e">
        <f>+'raw1.5C'!AM101</f>
        <v>#N/A</v>
      </c>
      <c r="AN99" s="140"/>
      <c r="AO99" s="140"/>
      <c r="AP99" s="140"/>
      <c r="AQ99" s="140"/>
      <c r="AR99" s="140"/>
      <c r="AS99" s="140"/>
      <c r="AT99" s="140"/>
      <c r="AU99" s="140"/>
      <c r="AV99" s="140"/>
      <c r="AW99" s="140"/>
      <c r="AX99" s="100"/>
      <c r="AY99" s="140"/>
      <c r="AZ99" s="140"/>
      <c r="BA99" s="140"/>
      <c r="BB99" s="140"/>
      <c r="BC99" s="140"/>
      <c r="BD99" s="140"/>
      <c r="BE99" s="140"/>
      <c r="BF99" s="140"/>
      <c r="BG99" s="140"/>
    </row>
    <row r="100" spans="1:59" x14ac:dyDescent="0.25">
      <c r="A100" s="87"/>
      <c r="B100" s="100" t="str">
        <f>+WB2C!B100</f>
        <v>Container</v>
      </c>
      <c r="C100" s="100" t="str">
        <f>+WB2C!C100</f>
        <v>Container (TEU) 3,000 - 4,999</v>
      </c>
      <c r="D100" s="140" t="e">
        <f>+'raw1.5C'!D102</f>
        <v>#N/A</v>
      </c>
      <c r="E100" s="140" t="e">
        <f>+'raw1.5C'!E102</f>
        <v>#N/A</v>
      </c>
      <c r="F100" s="140" t="e">
        <f>+'raw1.5C'!F102</f>
        <v>#N/A</v>
      </c>
      <c r="G100" s="140" t="e">
        <f>+'raw1.5C'!G102</f>
        <v>#N/A</v>
      </c>
      <c r="H100" s="140" t="e">
        <f>+'raw1.5C'!H102</f>
        <v>#N/A</v>
      </c>
      <c r="I100" s="140" t="e">
        <f>+'raw1.5C'!I102</f>
        <v>#N/A</v>
      </c>
      <c r="J100" s="140" t="e">
        <f>+'raw1.5C'!J102</f>
        <v>#N/A</v>
      </c>
      <c r="K100" s="140" t="e">
        <f>+'raw1.5C'!K102</f>
        <v>#N/A</v>
      </c>
      <c r="L100" s="140" t="e">
        <f>+'raw1.5C'!L102</f>
        <v>#N/A</v>
      </c>
      <c r="M100" s="140" t="e">
        <f>+'raw1.5C'!M102</f>
        <v>#N/A</v>
      </c>
      <c r="N100" s="140" t="e">
        <f>+'raw1.5C'!N102</f>
        <v>#N/A</v>
      </c>
      <c r="O100" s="140" t="e">
        <f>+'raw1.5C'!O102</f>
        <v>#N/A</v>
      </c>
      <c r="P100" s="140" t="e">
        <f>+'raw1.5C'!P102</f>
        <v>#N/A</v>
      </c>
      <c r="Q100" s="140" t="e">
        <f>+'raw1.5C'!Q102</f>
        <v>#N/A</v>
      </c>
      <c r="R100" s="140" t="e">
        <f>+'raw1.5C'!R102</f>
        <v>#N/A</v>
      </c>
      <c r="S100" s="140" t="e">
        <f>+'raw1.5C'!S102</f>
        <v>#N/A</v>
      </c>
      <c r="T100" s="140" t="e">
        <f>+'raw1.5C'!T102</f>
        <v>#N/A</v>
      </c>
      <c r="U100" s="140" t="e">
        <f>+'raw1.5C'!U102</f>
        <v>#N/A</v>
      </c>
      <c r="V100" s="140" t="e">
        <f>+'raw1.5C'!V102</f>
        <v>#N/A</v>
      </c>
      <c r="W100" s="140" t="e">
        <f>+'raw1.5C'!W102</f>
        <v>#N/A</v>
      </c>
      <c r="X100" s="140" t="e">
        <f>+'raw1.5C'!X102</f>
        <v>#N/A</v>
      </c>
      <c r="Y100" s="140" t="e">
        <f>+'raw1.5C'!Y102</f>
        <v>#N/A</v>
      </c>
      <c r="Z100" s="140" t="e">
        <f>+'raw1.5C'!Z102</f>
        <v>#N/A</v>
      </c>
      <c r="AA100" s="140" t="e">
        <f>+'raw1.5C'!AA102</f>
        <v>#N/A</v>
      </c>
      <c r="AB100" s="140" t="e">
        <f>+'raw1.5C'!AB102</f>
        <v>#N/A</v>
      </c>
      <c r="AC100" s="140" t="e">
        <f>+'raw1.5C'!AC102</f>
        <v>#N/A</v>
      </c>
      <c r="AD100" s="140" t="e">
        <f>+'raw1.5C'!AD102</f>
        <v>#N/A</v>
      </c>
      <c r="AE100" s="140" t="e">
        <f>+'raw1.5C'!AE102</f>
        <v>#N/A</v>
      </c>
      <c r="AF100" s="140" t="e">
        <f>+'raw1.5C'!AF102</f>
        <v>#N/A</v>
      </c>
      <c r="AG100" s="140" t="e">
        <f>+'raw1.5C'!AG102</f>
        <v>#N/A</v>
      </c>
      <c r="AH100" s="140" t="e">
        <f>+'raw1.5C'!AH102</f>
        <v>#N/A</v>
      </c>
      <c r="AI100" s="140" t="e">
        <f>+'raw1.5C'!AI102</f>
        <v>#N/A</v>
      </c>
      <c r="AJ100" s="140" t="e">
        <f>+'raw1.5C'!AJ102</f>
        <v>#N/A</v>
      </c>
      <c r="AK100" s="140" t="e">
        <f>+'raw1.5C'!AK102</f>
        <v>#N/A</v>
      </c>
      <c r="AL100" s="140" t="e">
        <f>+'raw1.5C'!AL102</f>
        <v>#N/A</v>
      </c>
      <c r="AM100" s="140" t="e">
        <f>+'raw1.5C'!AM102</f>
        <v>#N/A</v>
      </c>
      <c r="AN100" s="140"/>
      <c r="AO100" s="140"/>
      <c r="AP100" s="140"/>
      <c r="AQ100" s="140"/>
      <c r="AR100" s="140"/>
      <c r="AS100" s="140"/>
      <c r="AT100" s="140"/>
      <c r="AU100" s="140"/>
      <c r="AV100" s="140"/>
      <c r="AW100" s="140"/>
      <c r="AX100" s="100"/>
      <c r="AY100" s="140"/>
      <c r="AZ100" s="140"/>
      <c r="BA100" s="140"/>
      <c r="BB100" s="140"/>
      <c r="BC100" s="140"/>
      <c r="BD100" s="140"/>
      <c r="BE100" s="140"/>
      <c r="BF100" s="140"/>
      <c r="BG100" s="140"/>
    </row>
    <row r="101" spans="1:59" x14ac:dyDescent="0.25">
      <c r="A101" s="135"/>
      <c r="B101" s="100" t="str">
        <f>+WB2C!B101</f>
        <v>Container</v>
      </c>
      <c r="C101" s="100" t="str">
        <f>+WB2C!C101</f>
        <v>Container (TEU) 5,000 - 7,999</v>
      </c>
      <c r="D101" s="140" t="e">
        <f>+'raw1.5C'!D103</f>
        <v>#N/A</v>
      </c>
      <c r="E101" s="140" t="e">
        <f>+'raw1.5C'!E103</f>
        <v>#N/A</v>
      </c>
      <c r="F101" s="140" t="e">
        <f>+'raw1.5C'!F103</f>
        <v>#N/A</v>
      </c>
      <c r="G101" s="140" t="e">
        <f>+'raw1.5C'!G103</f>
        <v>#N/A</v>
      </c>
      <c r="H101" s="140" t="e">
        <f>+'raw1.5C'!H103</f>
        <v>#N/A</v>
      </c>
      <c r="I101" s="140" t="e">
        <f>+'raw1.5C'!I103</f>
        <v>#N/A</v>
      </c>
      <c r="J101" s="140" t="e">
        <f>+'raw1.5C'!J103</f>
        <v>#N/A</v>
      </c>
      <c r="K101" s="140" t="e">
        <f>+'raw1.5C'!K103</f>
        <v>#N/A</v>
      </c>
      <c r="L101" s="140" t="e">
        <f>+'raw1.5C'!L103</f>
        <v>#N/A</v>
      </c>
      <c r="M101" s="140" t="e">
        <f>+'raw1.5C'!M103</f>
        <v>#N/A</v>
      </c>
      <c r="N101" s="140" t="e">
        <f>+'raw1.5C'!N103</f>
        <v>#N/A</v>
      </c>
      <c r="O101" s="140" t="e">
        <f>+'raw1.5C'!O103</f>
        <v>#N/A</v>
      </c>
      <c r="P101" s="140" t="e">
        <f>+'raw1.5C'!P103</f>
        <v>#N/A</v>
      </c>
      <c r="Q101" s="140" t="e">
        <f>+'raw1.5C'!Q103</f>
        <v>#N/A</v>
      </c>
      <c r="R101" s="140" t="e">
        <f>+'raw1.5C'!R103</f>
        <v>#N/A</v>
      </c>
      <c r="S101" s="140" t="e">
        <f>+'raw1.5C'!S103</f>
        <v>#N/A</v>
      </c>
      <c r="T101" s="140" t="e">
        <f>+'raw1.5C'!T103</f>
        <v>#N/A</v>
      </c>
      <c r="U101" s="140" t="e">
        <f>+'raw1.5C'!U103</f>
        <v>#N/A</v>
      </c>
      <c r="V101" s="140" t="e">
        <f>+'raw1.5C'!V103</f>
        <v>#N/A</v>
      </c>
      <c r="W101" s="140" t="e">
        <f>+'raw1.5C'!W103</f>
        <v>#N/A</v>
      </c>
      <c r="X101" s="140" t="e">
        <f>+'raw1.5C'!X103</f>
        <v>#N/A</v>
      </c>
      <c r="Y101" s="140" t="e">
        <f>+'raw1.5C'!Y103</f>
        <v>#N/A</v>
      </c>
      <c r="Z101" s="140" t="e">
        <f>+'raw1.5C'!Z103</f>
        <v>#N/A</v>
      </c>
      <c r="AA101" s="140" t="e">
        <f>+'raw1.5C'!AA103</f>
        <v>#N/A</v>
      </c>
      <c r="AB101" s="140" t="e">
        <f>+'raw1.5C'!AB103</f>
        <v>#N/A</v>
      </c>
      <c r="AC101" s="140" t="e">
        <f>+'raw1.5C'!AC103</f>
        <v>#N/A</v>
      </c>
      <c r="AD101" s="140" t="e">
        <f>+'raw1.5C'!AD103</f>
        <v>#N/A</v>
      </c>
      <c r="AE101" s="140" t="e">
        <f>+'raw1.5C'!AE103</f>
        <v>#N/A</v>
      </c>
      <c r="AF101" s="140" t="e">
        <f>+'raw1.5C'!AF103</f>
        <v>#N/A</v>
      </c>
      <c r="AG101" s="140" t="e">
        <f>+'raw1.5C'!AG103</f>
        <v>#N/A</v>
      </c>
      <c r="AH101" s="140" t="e">
        <f>+'raw1.5C'!AH103</f>
        <v>#N/A</v>
      </c>
      <c r="AI101" s="140" t="e">
        <f>+'raw1.5C'!AI103</f>
        <v>#N/A</v>
      </c>
      <c r="AJ101" s="140" t="e">
        <f>+'raw1.5C'!AJ103</f>
        <v>#N/A</v>
      </c>
      <c r="AK101" s="140" t="e">
        <f>+'raw1.5C'!AK103</f>
        <v>#N/A</v>
      </c>
      <c r="AL101" s="140" t="e">
        <f>+'raw1.5C'!AL103</f>
        <v>#N/A</v>
      </c>
      <c r="AM101" s="140" t="e">
        <f>+'raw1.5C'!AM103</f>
        <v>#N/A</v>
      </c>
      <c r="AN101" s="140"/>
      <c r="AO101" s="140"/>
      <c r="AP101" s="140"/>
      <c r="AQ101" s="140"/>
      <c r="AR101" s="140"/>
      <c r="AS101" s="140"/>
      <c r="AT101" s="140"/>
      <c r="AU101" s="140"/>
      <c r="AV101" s="140"/>
      <c r="AW101" s="140"/>
      <c r="AX101" s="100"/>
      <c r="AY101" s="140"/>
      <c r="AZ101" s="140"/>
      <c r="BA101" s="140"/>
      <c r="BB101" s="140"/>
      <c r="BC101" s="140"/>
      <c r="BD101" s="140"/>
      <c r="BE101" s="140"/>
      <c r="BF101" s="140"/>
      <c r="BG101" s="140"/>
    </row>
    <row r="102" spans="1:59" x14ac:dyDescent="0.25">
      <c r="A102" s="136"/>
      <c r="B102" s="100" t="str">
        <f>+WB2C!B102</f>
        <v>Container</v>
      </c>
      <c r="C102" s="100" t="str">
        <f>+WB2C!C102</f>
        <v>Container (TEU) 8,000 - 11,999</v>
      </c>
      <c r="D102" s="140" t="e">
        <f>+'raw1.5C'!D104</f>
        <v>#N/A</v>
      </c>
      <c r="E102" s="140" t="e">
        <f>+'raw1.5C'!E104</f>
        <v>#N/A</v>
      </c>
      <c r="F102" s="140" t="e">
        <f>+'raw1.5C'!F104</f>
        <v>#N/A</v>
      </c>
      <c r="G102" s="140" t="e">
        <f>+'raw1.5C'!G104</f>
        <v>#N/A</v>
      </c>
      <c r="H102" s="140" t="e">
        <f>+'raw1.5C'!H104</f>
        <v>#N/A</v>
      </c>
      <c r="I102" s="140" t="e">
        <f>+'raw1.5C'!I104</f>
        <v>#N/A</v>
      </c>
      <c r="J102" s="140" t="e">
        <f>+'raw1.5C'!J104</f>
        <v>#N/A</v>
      </c>
      <c r="K102" s="140" t="e">
        <f>+'raw1.5C'!K104</f>
        <v>#N/A</v>
      </c>
      <c r="L102" s="140" t="e">
        <f>+'raw1.5C'!L104</f>
        <v>#N/A</v>
      </c>
      <c r="M102" s="140" t="e">
        <f>+'raw1.5C'!M104</f>
        <v>#N/A</v>
      </c>
      <c r="N102" s="140" t="e">
        <f>+'raw1.5C'!N104</f>
        <v>#N/A</v>
      </c>
      <c r="O102" s="140" t="e">
        <f>+'raw1.5C'!O104</f>
        <v>#N/A</v>
      </c>
      <c r="P102" s="140" t="e">
        <f>+'raw1.5C'!P104</f>
        <v>#N/A</v>
      </c>
      <c r="Q102" s="140" t="e">
        <f>+'raw1.5C'!Q104</f>
        <v>#N/A</v>
      </c>
      <c r="R102" s="140" t="e">
        <f>+'raw1.5C'!R104</f>
        <v>#N/A</v>
      </c>
      <c r="S102" s="140" t="e">
        <f>+'raw1.5C'!S104</f>
        <v>#N/A</v>
      </c>
      <c r="T102" s="140" t="e">
        <f>+'raw1.5C'!T104</f>
        <v>#N/A</v>
      </c>
      <c r="U102" s="140" t="e">
        <f>+'raw1.5C'!U104</f>
        <v>#N/A</v>
      </c>
      <c r="V102" s="140" t="e">
        <f>+'raw1.5C'!V104</f>
        <v>#N/A</v>
      </c>
      <c r="W102" s="140" t="e">
        <f>+'raw1.5C'!W104</f>
        <v>#N/A</v>
      </c>
      <c r="X102" s="140" t="e">
        <f>+'raw1.5C'!X104</f>
        <v>#N/A</v>
      </c>
      <c r="Y102" s="140" t="e">
        <f>+'raw1.5C'!Y104</f>
        <v>#N/A</v>
      </c>
      <c r="Z102" s="140" t="e">
        <f>+'raw1.5C'!Z104</f>
        <v>#N/A</v>
      </c>
      <c r="AA102" s="140" t="e">
        <f>+'raw1.5C'!AA104</f>
        <v>#N/A</v>
      </c>
      <c r="AB102" s="140" t="e">
        <f>+'raw1.5C'!AB104</f>
        <v>#N/A</v>
      </c>
      <c r="AC102" s="140" t="e">
        <f>+'raw1.5C'!AC104</f>
        <v>#N/A</v>
      </c>
      <c r="AD102" s="140" t="e">
        <f>+'raw1.5C'!AD104</f>
        <v>#N/A</v>
      </c>
      <c r="AE102" s="140" t="e">
        <f>+'raw1.5C'!AE104</f>
        <v>#N/A</v>
      </c>
      <c r="AF102" s="140" t="e">
        <f>+'raw1.5C'!AF104</f>
        <v>#N/A</v>
      </c>
      <c r="AG102" s="140" t="e">
        <f>+'raw1.5C'!AG104</f>
        <v>#N/A</v>
      </c>
      <c r="AH102" s="140" t="e">
        <f>+'raw1.5C'!AH104</f>
        <v>#N/A</v>
      </c>
      <c r="AI102" s="140" t="e">
        <f>+'raw1.5C'!AI104</f>
        <v>#N/A</v>
      </c>
      <c r="AJ102" s="140" t="e">
        <f>+'raw1.5C'!AJ104</f>
        <v>#N/A</v>
      </c>
      <c r="AK102" s="140" t="e">
        <f>+'raw1.5C'!AK104</f>
        <v>#N/A</v>
      </c>
      <c r="AL102" s="140" t="e">
        <f>+'raw1.5C'!AL104</f>
        <v>#N/A</v>
      </c>
      <c r="AM102" s="140" t="e">
        <f>+'raw1.5C'!AM104</f>
        <v>#N/A</v>
      </c>
      <c r="AN102" s="140"/>
      <c r="AO102" s="140"/>
      <c r="AP102" s="140"/>
      <c r="AQ102" s="140"/>
      <c r="AR102" s="140"/>
      <c r="AS102" s="140"/>
      <c r="AT102" s="140"/>
      <c r="AU102" s="140"/>
      <c r="AV102" s="140"/>
      <c r="AW102" s="140"/>
      <c r="AX102" s="100"/>
      <c r="AY102" s="140"/>
      <c r="AZ102" s="100"/>
      <c r="BA102" s="100"/>
      <c r="BB102" s="100"/>
      <c r="BC102" s="100"/>
      <c r="BD102" s="100"/>
      <c r="BE102" s="100"/>
      <c r="BF102" s="100"/>
      <c r="BG102" s="100"/>
    </row>
    <row r="103" spans="1:59" x14ac:dyDescent="0.25">
      <c r="A103" s="139"/>
      <c r="B103" s="100" t="str">
        <f>+WB2C!B103</f>
        <v>Container</v>
      </c>
      <c r="C103" s="100" t="str">
        <f>+WB2C!C103</f>
        <v>Container (TEU) 12,000 - 14,499</v>
      </c>
      <c r="D103" s="140" t="e">
        <f>+'raw1.5C'!D105</f>
        <v>#N/A</v>
      </c>
      <c r="E103" s="140" t="e">
        <f>+'raw1.5C'!E105</f>
        <v>#N/A</v>
      </c>
      <c r="F103" s="140" t="e">
        <f>+'raw1.5C'!F105</f>
        <v>#N/A</v>
      </c>
      <c r="G103" s="140" t="e">
        <f>+'raw1.5C'!G105</f>
        <v>#N/A</v>
      </c>
      <c r="H103" s="140" t="e">
        <f>+'raw1.5C'!H105</f>
        <v>#N/A</v>
      </c>
      <c r="I103" s="140" t="e">
        <f>+'raw1.5C'!I105</f>
        <v>#N/A</v>
      </c>
      <c r="J103" s="140" t="e">
        <f>+'raw1.5C'!J105</f>
        <v>#N/A</v>
      </c>
      <c r="K103" s="140" t="e">
        <f>+'raw1.5C'!K105</f>
        <v>#N/A</v>
      </c>
      <c r="L103" s="140" t="e">
        <f>+'raw1.5C'!L105</f>
        <v>#N/A</v>
      </c>
      <c r="M103" s="140" t="e">
        <f>+'raw1.5C'!M105</f>
        <v>#N/A</v>
      </c>
      <c r="N103" s="140" t="e">
        <f>+'raw1.5C'!N105</f>
        <v>#N/A</v>
      </c>
      <c r="O103" s="140" t="e">
        <f>+'raw1.5C'!O105</f>
        <v>#N/A</v>
      </c>
      <c r="P103" s="140" t="e">
        <f>+'raw1.5C'!P105</f>
        <v>#N/A</v>
      </c>
      <c r="Q103" s="140" t="e">
        <f>+'raw1.5C'!Q105</f>
        <v>#N/A</v>
      </c>
      <c r="R103" s="140" t="e">
        <f>+'raw1.5C'!R105</f>
        <v>#N/A</v>
      </c>
      <c r="S103" s="140" t="e">
        <f>+'raw1.5C'!S105</f>
        <v>#N/A</v>
      </c>
      <c r="T103" s="140" t="e">
        <f>+'raw1.5C'!T105</f>
        <v>#N/A</v>
      </c>
      <c r="U103" s="140" t="e">
        <f>+'raw1.5C'!U105</f>
        <v>#N/A</v>
      </c>
      <c r="V103" s="140" t="e">
        <f>+'raw1.5C'!V105</f>
        <v>#N/A</v>
      </c>
      <c r="W103" s="140" t="e">
        <f>+'raw1.5C'!W105</f>
        <v>#N/A</v>
      </c>
      <c r="X103" s="140" t="e">
        <f>+'raw1.5C'!X105</f>
        <v>#N/A</v>
      </c>
      <c r="Y103" s="140" t="e">
        <f>+'raw1.5C'!Y105</f>
        <v>#N/A</v>
      </c>
      <c r="Z103" s="140" t="e">
        <f>+'raw1.5C'!Z105</f>
        <v>#N/A</v>
      </c>
      <c r="AA103" s="140" t="e">
        <f>+'raw1.5C'!AA105</f>
        <v>#N/A</v>
      </c>
      <c r="AB103" s="140" t="e">
        <f>+'raw1.5C'!AB105</f>
        <v>#N/A</v>
      </c>
      <c r="AC103" s="140" t="e">
        <f>+'raw1.5C'!AC105</f>
        <v>#N/A</v>
      </c>
      <c r="AD103" s="140" t="e">
        <f>+'raw1.5C'!AD105</f>
        <v>#N/A</v>
      </c>
      <c r="AE103" s="140" t="e">
        <f>+'raw1.5C'!AE105</f>
        <v>#N/A</v>
      </c>
      <c r="AF103" s="140" t="e">
        <f>+'raw1.5C'!AF105</f>
        <v>#N/A</v>
      </c>
      <c r="AG103" s="140" t="e">
        <f>+'raw1.5C'!AG105</f>
        <v>#N/A</v>
      </c>
      <c r="AH103" s="140" t="e">
        <f>+'raw1.5C'!AH105</f>
        <v>#N/A</v>
      </c>
      <c r="AI103" s="140" t="e">
        <f>+'raw1.5C'!AI105</f>
        <v>#N/A</v>
      </c>
      <c r="AJ103" s="140" t="e">
        <f>+'raw1.5C'!AJ105</f>
        <v>#N/A</v>
      </c>
      <c r="AK103" s="140" t="e">
        <f>+'raw1.5C'!AK105</f>
        <v>#N/A</v>
      </c>
      <c r="AL103" s="140" t="e">
        <f>+'raw1.5C'!AL105</f>
        <v>#N/A</v>
      </c>
      <c r="AM103" s="140" t="e">
        <f>+'raw1.5C'!AM105</f>
        <v>#N/A</v>
      </c>
      <c r="AN103" s="140"/>
      <c r="AO103" s="140"/>
      <c r="AP103" s="140"/>
      <c r="AQ103" s="140"/>
      <c r="AR103" s="140"/>
      <c r="AS103" s="140"/>
      <c r="AT103" s="140"/>
      <c r="AU103" s="140"/>
      <c r="AV103" s="140"/>
      <c r="AW103" s="140"/>
      <c r="AX103" s="100"/>
      <c r="AY103" s="140"/>
      <c r="AZ103" s="140"/>
      <c r="BA103" s="140"/>
      <c r="BB103" s="140"/>
      <c r="BC103" s="140"/>
      <c r="BD103" s="140"/>
      <c r="BE103" s="140"/>
      <c r="BF103" s="140"/>
      <c r="BG103" s="140"/>
    </row>
    <row r="104" spans="1:59" x14ac:dyDescent="0.25">
      <c r="A104" s="139"/>
      <c r="B104" s="100" t="str">
        <f>+WB2C!B104</f>
        <v>Container</v>
      </c>
      <c r="C104" s="100" t="str">
        <f>+WB2C!C104</f>
        <v>Container (TEU) 14,500 - 19,999</v>
      </c>
      <c r="D104" s="140" t="e">
        <f>+'raw1.5C'!D106</f>
        <v>#N/A</v>
      </c>
      <c r="E104" s="140" t="e">
        <f>+'raw1.5C'!E106</f>
        <v>#N/A</v>
      </c>
      <c r="F104" s="140" t="e">
        <f>+'raw1.5C'!F106</f>
        <v>#N/A</v>
      </c>
      <c r="G104" s="140" t="e">
        <f>+'raw1.5C'!G106</f>
        <v>#N/A</v>
      </c>
      <c r="H104" s="140" t="e">
        <f>+'raw1.5C'!H106</f>
        <v>#N/A</v>
      </c>
      <c r="I104" s="140" t="e">
        <f>+'raw1.5C'!I106</f>
        <v>#N/A</v>
      </c>
      <c r="J104" s="140" t="e">
        <f>+'raw1.5C'!J106</f>
        <v>#N/A</v>
      </c>
      <c r="K104" s="140" t="e">
        <f>+'raw1.5C'!K106</f>
        <v>#N/A</v>
      </c>
      <c r="L104" s="140" t="e">
        <f>+'raw1.5C'!L106</f>
        <v>#N/A</v>
      </c>
      <c r="M104" s="140" t="e">
        <f>+'raw1.5C'!M106</f>
        <v>#N/A</v>
      </c>
      <c r="N104" s="140" t="e">
        <f>+'raw1.5C'!N106</f>
        <v>#N/A</v>
      </c>
      <c r="O104" s="140" t="e">
        <f>+'raw1.5C'!O106</f>
        <v>#N/A</v>
      </c>
      <c r="P104" s="140" t="e">
        <f>+'raw1.5C'!P106</f>
        <v>#N/A</v>
      </c>
      <c r="Q104" s="140" t="e">
        <f>+'raw1.5C'!Q106</f>
        <v>#N/A</v>
      </c>
      <c r="R104" s="140" t="e">
        <f>+'raw1.5C'!R106</f>
        <v>#N/A</v>
      </c>
      <c r="S104" s="140" t="e">
        <f>+'raw1.5C'!S106</f>
        <v>#N/A</v>
      </c>
      <c r="T104" s="140" t="e">
        <f>+'raw1.5C'!T106</f>
        <v>#N/A</v>
      </c>
      <c r="U104" s="140" t="e">
        <f>+'raw1.5C'!U106</f>
        <v>#N/A</v>
      </c>
      <c r="V104" s="140" t="e">
        <f>+'raw1.5C'!V106</f>
        <v>#N/A</v>
      </c>
      <c r="W104" s="140" t="e">
        <f>+'raw1.5C'!W106</f>
        <v>#N/A</v>
      </c>
      <c r="X104" s="140" t="e">
        <f>+'raw1.5C'!X106</f>
        <v>#N/A</v>
      </c>
      <c r="Y104" s="140" t="e">
        <f>+'raw1.5C'!Y106</f>
        <v>#N/A</v>
      </c>
      <c r="Z104" s="140" t="e">
        <f>+'raw1.5C'!Z106</f>
        <v>#N/A</v>
      </c>
      <c r="AA104" s="140" t="e">
        <f>+'raw1.5C'!AA106</f>
        <v>#N/A</v>
      </c>
      <c r="AB104" s="140" t="e">
        <f>+'raw1.5C'!AB106</f>
        <v>#N/A</v>
      </c>
      <c r="AC104" s="140" t="e">
        <f>+'raw1.5C'!AC106</f>
        <v>#N/A</v>
      </c>
      <c r="AD104" s="140" t="e">
        <f>+'raw1.5C'!AD106</f>
        <v>#N/A</v>
      </c>
      <c r="AE104" s="140" t="e">
        <f>+'raw1.5C'!AE106</f>
        <v>#N/A</v>
      </c>
      <c r="AF104" s="140" t="e">
        <f>+'raw1.5C'!AF106</f>
        <v>#N/A</v>
      </c>
      <c r="AG104" s="140" t="e">
        <f>+'raw1.5C'!AG106</f>
        <v>#N/A</v>
      </c>
      <c r="AH104" s="140" t="e">
        <f>+'raw1.5C'!AH106</f>
        <v>#N/A</v>
      </c>
      <c r="AI104" s="140" t="e">
        <f>+'raw1.5C'!AI106</f>
        <v>#N/A</v>
      </c>
      <c r="AJ104" s="140" t="e">
        <f>+'raw1.5C'!AJ106</f>
        <v>#N/A</v>
      </c>
      <c r="AK104" s="140" t="e">
        <f>+'raw1.5C'!AK106</f>
        <v>#N/A</v>
      </c>
      <c r="AL104" s="140" t="e">
        <f>+'raw1.5C'!AL106</f>
        <v>#N/A</v>
      </c>
      <c r="AM104" s="140" t="e">
        <f>+'raw1.5C'!AM106</f>
        <v>#N/A</v>
      </c>
      <c r="AN104" s="140"/>
      <c r="AO104" s="140"/>
      <c r="AP104" s="140"/>
      <c r="AQ104" s="140"/>
      <c r="AR104" s="140"/>
      <c r="AS104" s="140"/>
      <c r="AT104" s="140"/>
      <c r="AU104" s="140"/>
      <c r="AV104" s="140"/>
      <c r="AW104" s="140"/>
      <c r="AX104" s="100"/>
      <c r="AY104" s="140"/>
      <c r="AZ104" s="140"/>
      <c r="BA104" s="140"/>
      <c r="BB104" s="140"/>
      <c r="BC104" s="140"/>
      <c r="BD104" s="140"/>
      <c r="BE104" s="140"/>
      <c r="BF104" s="140"/>
      <c r="BG104" s="140"/>
    </row>
    <row r="105" spans="1:59" x14ac:dyDescent="0.25">
      <c r="A105" s="139"/>
      <c r="B105" s="100" t="str">
        <f>+WB2C!B105</f>
        <v>Container</v>
      </c>
      <c r="C105" s="100" t="str">
        <f>+WB2C!C105</f>
        <v>Container (TEU) &gt;20,000</v>
      </c>
      <c r="D105" s="140" t="e">
        <f>+'raw1.5C'!D107</f>
        <v>#N/A</v>
      </c>
      <c r="E105" s="140" t="e">
        <f>+'raw1.5C'!E107</f>
        <v>#N/A</v>
      </c>
      <c r="F105" s="140" t="e">
        <f>+'raw1.5C'!F107</f>
        <v>#N/A</v>
      </c>
      <c r="G105" s="140" t="e">
        <f>+'raw1.5C'!G107</f>
        <v>#N/A</v>
      </c>
      <c r="H105" s="140" t="e">
        <f>+'raw1.5C'!H107</f>
        <v>#N/A</v>
      </c>
      <c r="I105" s="140" t="e">
        <f>+'raw1.5C'!I107</f>
        <v>#N/A</v>
      </c>
      <c r="J105" s="140" t="e">
        <f>+'raw1.5C'!J107</f>
        <v>#N/A</v>
      </c>
      <c r="K105" s="140" t="e">
        <f>+'raw1.5C'!K107</f>
        <v>#N/A</v>
      </c>
      <c r="L105" s="140" t="e">
        <f>+'raw1.5C'!L107</f>
        <v>#N/A</v>
      </c>
      <c r="M105" s="140" t="e">
        <f>+'raw1.5C'!M107</f>
        <v>#N/A</v>
      </c>
      <c r="N105" s="140" t="e">
        <f>+'raw1.5C'!N107</f>
        <v>#N/A</v>
      </c>
      <c r="O105" s="140" t="e">
        <f>+'raw1.5C'!O107</f>
        <v>#N/A</v>
      </c>
      <c r="P105" s="140" t="e">
        <f>+'raw1.5C'!P107</f>
        <v>#N/A</v>
      </c>
      <c r="Q105" s="140" t="e">
        <f>+'raw1.5C'!Q107</f>
        <v>#N/A</v>
      </c>
      <c r="R105" s="140" t="e">
        <f>+'raw1.5C'!R107</f>
        <v>#N/A</v>
      </c>
      <c r="S105" s="140" t="e">
        <f>+'raw1.5C'!S107</f>
        <v>#N/A</v>
      </c>
      <c r="T105" s="140" t="e">
        <f>+'raw1.5C'!T107</f>
        <v>#N/A</v>
      </c>
      <c r="U105" s="140" t="e">
        <f>+'raw1.5C'!U107</f>
        <v>#N/A</v>
      </c>
      <c r="V105" s="140" t="e">
        <f>+'raw1.5C'!V107</f>
        <v>#N/A</v>
      </c>
      <c r="W105" s="140" t="e">
        <f>+'raw1.5C'!W107</f>
        <v>#N/A</v>
      </c>
      <c r="X105" s="140" t="e">
        <f>+'raw1.5C'!X107</f>
        <v>#N/A</v>
      </c>
      <c r="Y105" s="140" t="e">
        <f>+'raw1.5C'!Y107</f>
        <v>#N/A</v>
      </c>
      <c r="Z105" s="140" t="e">
        <f>+'raw1.5C'!Z107</f>
        <v>#N/A</v>
      </c>
      <c r="AA105" s="140" t="e">
        <f>+'raw1.5C'!AA107</f>
        <v>#N/A</v>
      </c>
      <c r="AB105" s="140" t="e">
        <f>+'raw1.5C'!AB107</f>
        <v>#N/A</v>
      </c>
      <c r="AC105" s="140" t="e">
        <f>+'raw1.5C'!AC107</f>
        <v>#N/A</v>
      </c>
      <c r="AD105" s="140" t="e">
        <f>+'raw1.5C'!AD107</f>
        <v>#N/A</v>
      </c>
      <c r="AE105" s="140" t="e">
        <f>+'raw1.5C'!AE107</f>
        <v>#N/A</v>
      </c>
      <c r="AF105" s="140" t="e">
        <f>+'raw1.5C'!AF107</f>
        <v>#N/A</v>
      </c>
      <c r="AG105" s="140" t="e">
        <f>+'raw1.5C'!AG107</f>
        <v>#N/A</v>
      </c>
      <c r="AH105" s="140" t="e">
        <f>+'raw1.5C'!AH107</f>
        <v>#N/A</v>
      </c>
      <c r="AI105" s="140" t="e">
        <f>+'raw1.5C'!AI107</f>
        <v>#N/A</v>
      </c>
      <c r="AJ105" s="140" t="e">
        <f>+'raw1.5C'!AJ107</f>
        <v>#N/A</v>
      </c>
      <c r="AK105" s="140" t="e">
        <f>+'raw1.5C'!AK107</f>
        <v>#N/A</v>
      </c>
      <c r="AL105" s="140" t="e">
        <f>+'raw1.5C'!AL107</f>
        <v>#N/A</v>
      </c>
      <c r="AM105" s="140" t="e">
        <f>+'raw1.5C'!AM107</f>
        <v>#N/A</v>
      </c>
      <c r="AN105" s="140"/>
      <c r="AO105" s="140"/>
      <c r="AP105" s="140"/>
      <c r="AQ105" s="140"/>
      <c r="AR105" s="140"/>
      <c r="AS105" s="140"/>
      <c r="AT105" s="140"/>
      <c r="AU105" s="140"/>
      <c r="AV105" s="140"/>
      <c r="AW105" s="140"/>
      <c r="AX105" s="100"/>
      <c r="AY105" s="140"/>
      <c r="AZ105" s="140"/>
      <c r="BA105" s="140"/>
      <c r="BB105" s="140"/>
      <c r="BC105" s="140"/>
      <c r="BD105" s="140"/>
      <c r="BE105" s="140"/>
      <c r="BF105" s="140"/>
      <c r="BG105" s="140"/>
    </row>
    <row r="106" spans="1:59" x14ac:dyDescent="0.25">
      <c r="A106" s="139"/>
      <c r="B106" s="100" t="str">
        <f>+WB2C!B106</f>
        <v>General Cargo</v>
      </c>
      <c r="C106" s="100" t="str">
        <f>+WB2C!C106</f>
        <v>General Cargo (DWT) 0 - 4,999</v>
      </c>
      <c r="D106" s="140" t="e">
        <f>+'raw1.5C'!D108</f>
        <v>#N/A</v>
      </c>
      <c r="E106" s="140" t="e">
        <f>+'raw1.5C'!E108</f>
        <v>#N/A</v>
      </c>
      <c r="F106" s="140" t="e">
        <f>+'raw1.5C'!F108</f>
        <v>#N/A</v>
      </c>
      <c r="G106" s="140" t="e">
        <f>+'raw1.5C'!G108</f>
        <v>#N/A</v>
      </c>
      <c r="H106" s="140" t="e">
        <f>+'raw1.5C'!H108</f>
        <v>#N/A</v>
      </c>
      <c r="I106" s="140" t="e">
        <f>+'raw1.5C'!I108</f>
        <v>#N/A</v>
      </c>
      <c r="J106" s="140" t="e">
        <f>+'raw1.5C'!J108</f>
        <v>#N/A</v>
      </c>
      <c r="K106" s="140" t="e">
        <f>+'raw1.5C'!K108</f>
        <v>#N/A</v>
      </c>
      <c r="L106" s="140" t="e">
        <f>+'raw1.5C'!L108</f>
        <v>#N/A</v>
      </c>
      <c r="M106" s="140" t="e">
        <f>+'raw1.5C'!M108</f>
        <v>#N/A</v>
      </c>
      <c r="N106" s="140" t="e">
        <f>+'raw1.5C'!N108</f>
        <v>#N/A</v>
      </c>
      <c r="O106" s="140" t="e">
        <f>+'raw1.5C'!O108</f>
        <v>#N/A</v>
      </c>
      <c r="P106" s="140" t="e">
        <f>+'raw1.5C'!P108</f>
        <v>#N/A</v>
      </c>
      <c r="Q106" s="140" t="e">
        <f>+'raw1.5C'!Q108</f>
        <v>#N/A</v>
      </c>
      <c r="R106" s="140" t="e">
        <f>+'raw1.5C'!R108</f>
        <v>#N/A</v>
      </c>
      <c r="S106" s="140" t="e">
        <f>+'raw1.5C'!S108</f>
        <v>#N/A</v>
      </c>
      <c r="T106" s="140" t="e">
        <f>+'raw1.5C'!T108</f>
        <v>#N/A</v>
      </c>
      <c r="U106" s="140" t="e">
        <f>+'raw1.5C'!U108</f>
        <v>#N/A</v>
      </c>
      <c r="V106" s="140" t="e">
        <f>+'raw1.5C'!V108</f>
        <v>#N/A</v>
      </c>
      <c r="W106" s="140" t="e">
        <f>+'raw1.5C'!W108</f>
        <v>#N/A</v>
      </c>
      <c r="X106" s="140" t="e">
        <f>+'raw1.5C'!X108</f>
        <v>#N/A</v>
      </c>
      <c r="Y106" s="140" t="e">
        <f>+'raw1.5C'!Y108</f>
        <v>#N/A</v>
      </c>
      <c r="Z106" s="140" t="e">
        <f>+'raw1.5C'!Z108</f>
        <v>#N/A</v>
      </c>
      <c r="AA106" s="140" t="e">
        <f>+'raw1.5C'!AA108</f>
        <v>#N/A</v>
      </c>
      <c r="AB106" s="140" t="e">
        <f>+'raw1.5C'!AB108</f>
        <v>#N/A</v>
      </c>
      <c r="AC106" s="140" t="e">
        <f>+'raw1.5C'!AC108</f>
        <v>#N/A</v>
      </c>
      <c r="AD106" s="140" t="e">
        <f>+'raw1.5C'!AD108</f>
        <v>#N/A</v>
      </c>
      <c r="AE106" s="140" t="e">
        <f>+'raw1.5C'!AE108</f>
        <v>#N/A</v>
      </c>
      <c r="AF106" s="140" t="e">
        <f>+'raw1.5C'!AF108</f>
        <v>#N/A</v>
      </c>
      <c r="AG106" s="140" t="e">
        <f>+'raw1.5C'!AG108</f>
        <v>#N/A</v>
      </c>
      <c r="AH106" s="140" t="e">
        <f>+'raw1.5C'!AH108</f>
        <v>#N/A</v>
      </c>
      <c r="AI106" s="140" t="e">
        <f>+'raw1.5C'!AI108</f>
        <v>#N/A</v>
      </c>
      <c r="AJ106" s="140" t="e">
        <f>+'raw1.5C'!AJ108</f>
        <v>#N/A</v>
      </c>
      <c r="AK106" s="140" t="e">
        <f>+'raw1.5C'!AK108</f>
        <v>#N/A</v>
      </c>
      <c r="AL106" s="140" t="e">
        <f>+'raw1.5C'!AL108</f>
        <v>#N/A</v>
      </c>
      <c r="AM106" s="140" t="e">
        <f>+'raw1.5C'!AM108</f>
        <v>#N/A</v>
      </c>
      <c r="AN106" s="140"/>
      <c r="AO106" s="140"/>
      <c r="AP106" s="140"/>
      <c r="AQ106" s="140"/>
      <c r="AR106" s="140"/>
      <c r="AS106" s="140"/>
      <c r="AT106" s="140"/>
      <c r="AU106" s="140"/>
      <c r="AV106" s="140"/>
      <c r="AW106" s="140"/>
      <c r="AX106" s="100"/>
      <c r="AY106" s="140"/>
      <c r="AZ106" s="140"/>
      <c r="BA106" s="140"/>
      <c r="BB106" s="140"/>
      <c r="BC106" s="140"/>
      <c r="BD106" s="140"/>
      <c r="BE106" s="140"/>
      <c r="BF106" s="140"/>
      <c r="BG106" s="140"/>
    </row>
    <row r="107" spans="1:59" x14ac:dyDescent="0.25">
      <c r="A107" s="139"/>
      <c r="B107" s="100" t="str">
        <f>+WB2C!B107</f>
        <v>General Cargo</v>
      </c>
      <c r="C107" s="100" t="str">
        <f>+WB2C!C107</f>
        <v>General Cargo (DWT) 5,000 - 9,999</v>
      </c>
      <c r="D107" s="140" t="e">
        <f>+'raw1.5C'!D109</f>
        <v>#N/A</v>
      </c>
      <c r="E107" s="140" t="e">
        <f>+'raw1.5C'!E109</f>
        <v>#N/A</v>
      </c>
      <c r="F107" s="140" t="e">
        <f>+'raw1.5C'!F109</f>
        <v>#N/A</v>
      </c>
      <c r="G107" s="140" t="e">
        <f>+'raw1.5C'!G109</f>
        <v>#N/A</v>
      </c>
      <c r="H107" s="140" t="e">
        <f>+'raw1.5C'!H109</f>
        <v>#N/A</v>
      </c>
      <c r="I107" s="140" t="e">
        <f>+'raw1.5C'!I109</f>
        <v>#N/A</v>
      </c>
      <c r="J107" s="140" t="e">
        <f>+'raw1.5C'!J109</f>
        <v>#N/A</v>
      </c>
      <c r="K107" s="140" t="e">
        <f>+'raw1.5C'!K109</f>
        <v>#N/A</v>
      </c>
      <c r="L107" s="140" t="e">
        <f>+'raw1.5C'!L109</f>
        <v>#N/A</v>
      </c>
      <c r="M107" s="140" t="e">
        <f>+'raw1.5C'!M109</f>
        <v>#N/A</v>
      </c>
      <c r="N107" s="140" t="e">
        <f>+'raw1.5C'!N109</f>
        <v>#N/A</v>
      </c>
      <c r="O107" s="140" t="e">
        <f>+'raw1.5C'!O109</f>
        <v>#N/A</v>
      </c>
      <c r="P107" s="140" t="e">
        <f>+'raw1.5C'!P109</f>
        <v>#N/A</v>
      </c>
      <c r="Q107" s="140" t="e">
        <f>+'raw1.5C'!Q109</f>
        <v>#N/A</v>
      </c>
      <c r="R107" s="140" t="e">
        <f>+'raw1.5C'!R109</f>
        <v>#N/A</v>
      </c>
      <c r="S107" s="140" t="e">
        <f>+'raw1.5C'!S109</f>
        <v>#N/A</v>
      </c>
      <c r="T107" s="140" t="e">
        <f>+'raw1.5C'!T109</f>
        <v>#N/A</v>
      </c>
      <c r="U107" s="140" t="e">
        <f>+'raw1.5C'!U109</f>
        <v>#N/A</v>
      </c>
      <c r="V107" s="140" t="e">
        <f>+'raw1.5C'!V109</f>
        <v>#N/A</v>
      </c>
      <c r="W107" s="140" t="e">
        <f>+'raw1.5C'!W109</f>
        <v>#N/A</v>
      </c>
      <c r="X107" s="140" t="e">
        <f>+'raw1.5C'!X109</f>
        <v>#N/A</v>
      </c>
      <c r="Y107" s="140" t="e">
        <f>+'raw1.5C'!Y109</f>
        <v>#N/A</v>
      </c>
      <c r="Z107" s="140" t="e">
        <f>+'raw1.5C'!Z109</f>
        <v>#N/A</v>
      </c>
      <c r="AA107" s="140" t="e">
        <f>+'raw1.5C'!AA109</f>
        <v>#N/A</v>
      </c>
      <c r="AB107" s="140" t="e">
        <f>+'raw1.5C'!AB109</f>
        <v>#N/A</v>
      </c>
      <c r="AC107" s="140" t="e">
        <f>+'raw1.5C'!AC109</f>
        <v>#N/A</v>
      </c>
      <c r="AD107" s="140" t="e">
        <f>+'raw1.5C'!AD109</f>
        <v>#N/A</v>
      </c>
      <c r="AE107" s="140" t="e">
        <f>+'raw1.5C'!AE109</f>
        <v>#N/A</v>
      </c>
      <c r="AF107" s="140" t="e">
        <f>+'raw1.5C'!AF109</f>
        <v>#N/A</v>
      </c>
      <c r="AG107" s="140" t="e">
        <f>+'raw1.5C'!AG109</f>
        <v>#N/A</v>
      </c>
      <c r="AH107" s="140" t="e">
        <f>+'raw1.5C'!AH109</f>
        <v>#N/A</v>
      </c>
      <c r="AI107" s="140" t="e">
        <f>+'raw1.5C'!AI109</f>
        <v>#N/A</v>
      </c>
      <c r="AJ107" s="140" t="e">
        <f>+'raw1.5C'!AJ109</f>
        <v>#N/A</v>
      </c>
      <c r="AK107" s="140" t="e">
        <f>+'raw1.5C'!AK109</f>
        <v>#N/A</v>
      </c>
      <c r="AL107" s="140" t="e">
        <f>+'raw1.5C'!AL109</f>
        <v>#N/A</v>
      </c>
      <c r="AM107" s="140" t="e">
        <f>+'raw1.5C'!AM109</f>
        <v>#N/A</v>
      </c>
      <c r="AN107" s="140"/>
      <c r="AO107" s="140"/>
      <c r="AP107" s="140"/>
      <c r="AQ107" s="140"/>
      <c r="AR107" s="140"/>
      <c r="AS107" s="140"/>
      <c r="AT107" s="140"/>
      <c r="AU107" s="140"/>
      <c r="AV107" s="140"/>
      <c r="AW107" s="140"/>
      <c r="AX107" s="100"/>
      <c r="AY107" s="140"/>
      <c r="AZ107" s="140"/>
      <c r="BA107" s="140"/>
      <c r="BB107" s="140"/>
      <c r="BC107" s="140"/>
      <c r="BD107" s="140"/>
      <c r="BE107" s="140"/>
      <c r="BF107" s="140"/>
      <c r="BG107" s="140"/>
    </row>
    <row r="108" spans="1:59" x14ac:dyDescent="0.25">
      <c r="A108" s="139"/>
      <c r="B108" s="100" t="str">
        <f>+WB2C!B108</f>
        <v>General Cargo</v>
      </c>
      <c r="C108" s="100" t="str">
        <f>+WB2C!C108</f>
        <v>General Cargo (DWT) 10,000 - 19,999</v>
      </c>
      <c r="D108" s="140" t="e">
        <f>+'raw1.5C'!D110</f>
        <v>#N/A</v>
      </c>
      <c r="E108" s="140" t="e">
        <f>+'raw1.5C'!E110</f>
        <v>#N/A</v>
      </c>
      <c r="F108" s="140" t="e">
        <f>+'raw1.5C'!F110</f>
        <v>#N/A</v>
      </c>
      <c r="G108" s="140" t="e">
        <f>+'raw1.5C'!G110</f>
        <v>#N/A</v>
      </c>
      <c r="H108" s="140" t="e">
        <f>+'raw1.5C'!H110</f>
        <v>#N/A</v>
      </c>
      <c r="I108" s="140" t="e">
        <f>+'raw1.5C'!I110</f>
        <v>#N/A</v>
      </c>
      <c r="J108" s="140" t="e">
        <f>+'raw1.5C'!J110</f>
        <v>#N/A</v>
      </c>
      <c r="K108" s="140" t="e">
        <f>+'raw1.5C'!K110</f>
        <v>#N/A</v>
      </c>
      <c r="L108" s="140" t="e">
        <f>+'raw1.5C'!L110</f>
        <v>#N/A</v>
      </c>
      <c r="M108" s="140" t="e">
        <f>+'raw1.5C'!M110</f>
        <v>#N/A</v>
      </c>
      <c r="N108" s="140" t="e">
        <f>+'raw1.5C'!N110</f>
        <v>#N/A</v>
      </c>
      <c r="O108" s="140" t="e">
        <f>+'raw1.5C'!O110</f>
        <v>#N/A</v>
      </c>
      <c r="P108" s="140" t="e">
        <f>+'raw1.5C'!P110</f>
        <v>#N/A</v>
      </c>
      <c r="Q108" s="140" t="e">
        <f>+'raw1.5C'!Q110</f>
        <v>#N/A</v>
      </c>
      <c r="R108" s="140" t="e">
        <f>+'raw1.5C'!R110</f>
        <v>#N/A</v>
      </c>
      <c r="S108" s="140" t="e">
        <f>+'raw1.5C'!S110</f>
        <v>#N/A</v>
      </c>
      <c r="T108" s="140" t="e">
        <f>+'raw1.5C'!T110</f>
        <v>#N/A</v>
      </c>
      <c r="U108" s="140" t="e">
        <f>+'raw1.5C'!U110</f>
        <v>#N/A</v>
      </c>
      <c r="V108" s="140" t="e">
        <f>+'raw1.5C'!V110</f>
        <v>#N/A</v>
      </c>
      <c r="W108" s="140" t="e">
        <f>+'raw1.5C'!W110</f>
        <v>#N/A</v>
      </c>
      <c r="X108" s="140" t="e">
        <f>+'raw1.5C'!X110</f>
        <v>#N/A</v>
      </c>
      <c r="Y108" s="140" t="e">
        <f>+'raw1.5C'!Y110</f>
        <v>#N/A</v>
      </c>
      <c r="Z108" s="140" t="e">
        <f>+'raw1.5C'!Z110</f>
        <v>#N/A</v>
      </c>
      <c r="AA108" s="140" t="e">
        <f>+'raw1.5C'!AA110</f>
        <v>#N/A</v>
      </c>
      <c r="AB108" s="140" t="e">
        <f>+'raw1.5C'!AB110</f>
        <v>#N/A</v>
      </c>
      <c r="AC108" s="140" t="e">
        <f>+'raw1.5C'!AC110</f>
        <v>#N/A</v>
      </c>
      <c r="AD108" s="140" t="e">
        <f>+'raw1.5C'!AD110</f>
        <v>#N/A</v>
      </c>
      <c r="AE108" s="140" t="e">
        <f>+'raw1.5C'!AE110</f>
        <v>#N/A</v>
      </c>
      <c r="AF108" s="140" t="e">
        <f>+'raw1.5C'!AF110</f>
        <v>#N/A</v>
      </c>
      <c r="AG108" s="140" t="e">
        <f>+'raw1.5C'!AG110</f>
        <v>#N/A</v>
      </c>
      <c r="AH108" s="140" t="e">
        <f>+'raw1.5C'!AH110</f>
        <v>#N/A</v>
      </c>
      <c r="AI108" s="140" t="e">
        <f>+'raw1.5C'!AI110</f>
        <v>#N/A</v>
      </c>
      <c r="AJ108" s="140" t="e">
        <f>+'raw1.5C'!AJ110</f>
        <v>#N/A</v>
      </c>
      <c r="AK108" s="140" t="e">
        <f>+'raw1.5C'!AK110</f>
        <v>#N/A</v>
      </c>
      <c r="AL108" s="140" t="e">
        <f>+'raw1.5C'!AL110</f>
        <v>#N/A</v>
      </c>
      <c r="AM108" s="140" t="e">
        <f>+'raw1.5C'!AM110</f>
        <v>#N/A</v>
      </c>
      <c r="AN108" s="140"/>
      <c r="AO108" s="140"/>
      <c r="AP108" s="140"/>
      <c r="AQ108" s="140"/>
      <c r="AR108" s="140"/>
      <c r="AS108" s="140"/>
      <c r="AT108" s="140"/>
      <c r="AU108" s="140"/>
      <c r="AV108" s="140"/>
      <c r="AW108" s="140"/>
      <c r="AX108" s="100"/>
      <c r="AY108" s="140"/>
      <c r="AZ108" s="140"/>
      <c r="BA108" s="140"/>
      <c r="BB108" s="140"/>
      <c r="BC108" s="140"/>
      <c r="BD108" s="140"/>
      <c r="BE108" s="140"/>
      <c r="BF108" s="140"/>
      <c r="BG108" s="140"/>
    </row>
    <row r="109" spans="1:59" x14ac:dyDescent="0.25">
      <c r="A109" s="139"/>
      <c r="B109" s="100" t="str">
        <f>+WB2C!B109</f>
        <v>General Cargo</v>
      </c>
      <c r="C109" s="100" t="str">
        <f>+WB2C!C109</f>
        <v>General Cargo (DWT) &gt;20,000</v>
      </c>
      <c r="D109" s="140" t="e">
        <f>+'raw1.5C'!D111</f>
        <v>#N/A</v>
      </c>
      <c r="E109" s="140" t="e">
        <f>+'raw1.5C'!E111</f>
        <v>#N/A</v>
      </c>
      <c r="F109" s="140" t="e">
        <f>+'raw1.5C'!F111</f>
        <v>#N/A</v>
      </c>
      <c r="G109" s="140" t="e">
        <f>+'raw1.5C'!G111</f>
        <v>#N/A</v>
      </c>
      <c r="H109" s="140" t="e">
        <f>+'raw1.5C'!H111</f>
        <v>#N/A</v>
      </c>
      <c r="I109" s="140" t="e">
        <f>+'raw1.5C'!I111</f>
        <v>#N/A</v>
      </c>
      <c r="J109" s="140" t="e">
        <f>+'raw1.5C'!J111</f>
        <v>#N/A</v>
      </c>
      <c r="K109" s="140" t="e">
        <f>+'raw1.5C'!K111</f>
        <v>#N/A</v>
      </c>
      <c r="L109" s="140" t="e">
        <f>+'raw1.5C'!L111</f>
        <v>#N/A</v>
      </c>
      <c r="M109" s="140" t="e">
        <f>+'raw1.5C'!M111</f>
        <v>#N/A</v>
      </c>
      <c r="N109" s="140" t="e">
        <f>+'raw1.5C'!N111</f>
        <v>#N/A</v>
      </c>
      <c r="O109" s="140" t="e">
        <f>+'raw1.5C'!O111</f>
        <v>#N/A</v>
      </c>
      <c r="P109" s="140" t="e">
        <f>+'raw1.5C'!P111</f>
        <v>#N/A</v>
      </c>
      <c r="Q109" s="140" t="e">
        <f>+'raw1.5C'!Q111</f>
        <v>#N/A</v>
      </c>
      <c r="R109" s="140" t="e">
        <f>+'raw1.5C'!R111</f>
        <v>#N/A</v>
      </c>
      <c r="S109" s="140" t="e">
        <f>+'raw1.5C'!S111</f>
        <v>#N/A</v>
      </c>
      <c r="T109" s="140" t="e">
        <f>+'raw1.5C'!T111</f>
        <v>#N/A</v>
      </c>
      <c r="U109" s="140" t="e">
        <f>+'raw1.5C'!U111</f>
        <v>#N/A</v>
      </c>
      <c r="V109" s="140" t="e">
        <f>+'raw1.5C'!V111</f>
        <v>#N/A</v>
      </c>
      <c r="W109" s="140" t="e">
        <f>+'raw1.5C'!W111</f>
        <v>#N/A</v>
      </c>
      <c r="X109" s="140" t="e">
        <f>+'raw1.5C'!X111</f>
        <v>#N/A</v>
      </c>
      <c r="Y109" s="140" t="e">
        <f>+'raw1.5C'!Y111</f>
        <v>#N/A</v>
      </c>
      <c r="Z109" s="140" t="e">
        <f>+'raw1.5C'!Z111</f>
        <v>#N/A</v>
      </c>
      <c r="AA109" s="140" t="e">
        <f>+'raw1.5C'!AA111</f>
        <v>#N/A</v>
      </c>
      <c r="AB109" s="140" t="e">
        <f>+'raw1.5C'!AB111</f>
        <v>#N/A</v>
      </c>
      <c r="AC109" s="140" t="e">
        <f>+'raw1.5C'!AC111</f>
        <v>#N/A</v>
      </c>
      <c r="AD109" s="140" t="e">
        <f>+'raw1.5C'!AD111</f>
        <v>#N/A</v>
      </c>
      <c r="AE109" s="140" t="e">
        <f>+'raw1.5C'!AE111</f>
        <v>#N/A</v>
      </c>
      <c r="AF109" s="140" t="e">
        <f>+'raw1.5C'!AF111</f>
        <v>#N/A</v>
      </c>
      <c r="AG109" s="140" t="e">
        <f>+'raw1.5C'!AG111</f>
        <v>#N/A</v>
      </c>
      <c r="AH109" s="140" t="e">
        <f>+'raw1.5C'!AH111</f>
        <v>#N/A</v>
      </c>
      <c r="AI109" s="140" t="e">
        <f>+'raw1.5C'!AI111</f>
        <v>#N/A</v>
      </c>
      <c r="AJ109" s="140" t="e">
        <f>+'raw1.5C'!AJ111</f>
        <v>#N/A</v>
      </c>
      <c r="AK109" s="140" t="e">
        <f>+'raw1.5C'!AK111</f>
        <v>#N/A</v>
      </c>
      <c r="AL109" s="140" t="e">
        <f>+'raw1.5C'!AL111</f>
        <v>#N/A</v>
      </c>
      <c r="AM109" s="140" t="e">
        <f>+'raw1.5C'!AM111</f>
        <v>#N/A</v>
      </c>
      <c r="AN109" s="140"/>
      <c r="AO109" s="140"/>
      <c r="AP109" s="140"/>
      <c r="AQ109" s="140"/>
      <c r="AR109" s="140"/>
      <c r="AS109" s="140"/>
      <c r="AT109" s="140"/>
      <c r="AU109" s="140"/>
      <c r="AV109" s="140"/>
      <c r="AW109" s="140"/>
      <c r="AX109" s="100"/>
      <c r="AY109" s="140"/>
      <c r="AZ109" s="140"/>
      <c r="BA109" s="140"/>
      <c r="BB109" s="140"/>
      <c r="BC109" s="140"/>
      <c r="BD109" s="140"/>
      <c r="BE109" s="140"/>
      <c r="BF109" s="140"/>
      <c r="BG109" s="140"/>
    </row>
    <row r="110" spans="1:59" x14ac:dyDescent="0.25">
      <c r="A110" s="139"/>
      <c r="B110" s="100" t="str">
        <f>+WB2C!B110</f>
        <v>Liquefied Gas Tanker</v>
      </c>
      <c r="C110" s="100" t="str">
        <f>+WB2C!C110</f>
        <v>Liquefied Gas Tanker (cbm) 0 - 49,999</v>
      </c>
      <c r="D110" s="140" t="e">
        <f>+'raw1.5C'!D112</f>
        <v>#N/A</v>
      </c>
      <c r="E110" s="140" t="e">
        <f>+'raw1.5C'!E112</f>
        <v>#N/A</v>
      </c>
      <c r="F110" s="140" t="e">
        <f>+'raw1.5C'!F112</f>
        <v>#N/A</v>
      </c>
      <c r="G110" s="140" t="e">
        <f>+'raw1.5C'!G112</f>
        <v>#N/A</v>
      </c>
      <c r="H110" s="140" t="e">
        <f>+'raw1.5C'!H112</f>
        <v>#N/A</v>
      </c>
      <c r="I110" s="140" t="e">
        <f>+'raw1.5C'!I112</f>
        <v>#N/A</v>
      </c>
      <c r="J110" s="140" t="e">
        <f>+'raw1.5C'!J112</f>
        <v>#N/A</v>
      </c>
      <c r="K110" s="140" t="e">
        <f>+'raw1.5C'!K112</f>
        <v>#N/A</v>
      </c>
      <c r="L110" s="140" t="e">
        <f>+'raw1.5C'!L112</f>
        <v>#N/A</v>
      </c>
      <c r="M110" s="140" t="e">
        <f>+'raw1.5C'!M112</f>
        <v>#N/A</v>
      </c>
      <c r="N110" s="140" t="e">
        <f>+'raw1.5C'!N112</f>
        <v>#N/A</v>
      </c>
      <c r="O110" s="140" t="e">
        <f>+'raw1.5C'!O112</f>
        <v>#N/A</v>
      </c>
      <c r="P110" s="140" t="e">
        <f>+'raw1.5C'!P112</f>
        <v>#N/A</v>
      </c>
      <c r="Q110" s="140" t="e">
        <f>+'raw1.5C'!Q112</f>
        <v>#N/A</v>
      </c>
      <c r="R110" s="140" t="e">
        <f>+'raw1.5C'!R112</f>
        <v>#N/A</v>
      </c>
      <c r="S110" s="140" t="e">
        <f>+'raw1.5C'!S112</f>
        <v>#N/A</v>
      </c>
      <c r="T110" s="140" t="e">
        <f>+'raw1.5C'!T112</f>
        <v>#N/A</v>
      </c>
      <c r="U110" s="140" t="e">
        <f>+'raw1.5C'!U112</f>
        <v>#N/A</v>
      </c>
      <c r="V110" s="140" t="e">
        <f>+'raw1.5C'!V112</f>
        <v>#N/A</v>
      </c>
      <c r="W110" s="140" t="e">
        <f>+'raw1.5C'!W112</f>
        <v>#N/A</v>
      </c>
      <c r="X110" s="140" t="e">
        <f>+'raw1.5C'!X112</f>
        <v>#N/A</v>
      </c>
      <c r="Y110" s="140" t="e">
        <f>+'raw1.5C'!Y112</f>
        <v>#N/A</v>
      </c>
      <c r="Z110" s="140" t="e">
        <f>+'raw1.5C'!Z112</f>
        <v>#N/A</v>
      </c>
      <c r="AA110" s="140" t="e">
        <f>+'raw1.5C'!AA112</f>
        <v>#N/A</v>
      </c>
      <c r="AB110" s="140" t="e">
        <f>+'raw1.5C'!AB112</f>
        <v>#N/A</v>
      </c>
      <c r="AC110" s="140" t="e">
        <f>+'raw1.5C'!AC112</f>
        <v>#N/A</v>
      </c>
      <c r="AD110" s="140" t="e">
        <f>+'raw1.5C'!AD112</f>
        <v>#N/A</v>
      </c>
      <c r="AE110" s="140" t="e">
        <f>+'raw1.5C'!AE112</f>
        <v>#N/A</v>
      </c>
      <c r="AF110" s="140" t="e">
        <f>+'raw1.5C'!AF112</f>
        <v>#N/A</v>
      </c>
      <c r="AG110" s="140" t="e">
        <f>+'raw1.5C'!AG112</f>
        <v>#N/A</v>
      </c>
      <c r="AH110" s="140" t="e">
        <f>+'raw1.5C'!AH112</f>
        <v>#N/A</v>
      </c>
      <c r="AI110" s="140" t="e">
        <f>+'raw1.5C'!AI112</f>
        <v>#N/A</v>
      </c>
      <c r="AJ110" s="140" t="e">
        <f>+'raw1.5C'!AJ112</f>
        <v>#N/A</v>
      </c>
      <c r="AK110" s="140" t="e">
        <f>+'raw1.5C'!AK112</f>
        <v>#N/A</v>
      </c>
      <c r="AL110" s="140" t="e">
        <f>+'raw1.5C'!AL112</f>
        <v>#N/A</v>
      </c>
      <c r="AM110" s="140" t="e">
        <f>+'raw1.5C'!AM112</f>
        <v>#N/A</v>
      </c>
      <c r="AN110" s="140"/>
      <c r="AO110" s="140"/>
      <c r="AP110" s="140"/>
      <c r="AQ110" s="140"/>
      <c r="AR110" s="140"/>
      <c r="AS110" s="140"/>
      <c r="AT110" s="140"/>
      <c r="AU110" s="140"/>
      <c r="AV110" s="140"/>
      <c r="AW110" s="140"/>
      <c r="AX110" s="100"/>
      <c r="AY110" s="140"/>
      <c r="AZ110" s="140"/>
      <c r="BA110" s="140"/>
      <c r="BB110" s="140"/>
      <c r="BC110" s="140"/>
      <c r="BD110" s="140"/>
      <c r="BE110" s="140"/>
      <c r="BF110" s="140"/>
      <c r="BG110" s="140"/>
    </row>
    <row r="111" spans="1:59" x14ac:dyDescent="0.25">
      <c r="A111" s="139"/>
      <c r="B111" s="100" t="str">
        <f>+WB2C!B111</f>
        <v>Liquefied Gas Tanker</v>
      </c>
      <c r="C111" s="100" t="str">
        <f>+WB2C!C111</f>
        <v>Liquefied Gas Tanker (cbm) 50,000 - 99,999</v>
      </c>
      <c r="D111" s="140" t="e">
        <f>+'raw1.5C'!D113</f>
        <v>#N/A</v>
      </c>
      <c r="E111" s="140" t="e">
        <f>+'raw1.5C'!E113</f>
        <v>#N/A</v>
      </c>
      <c r="F111" s="140" t="e">
        <f>+'raw1.5C'!F113</f>
        <v>#N/A</v>
      </c>
      <c r="G111" s="140" t="e">
        <f>+'raw1.5C'!G113</f>
        <v>#N/A</v>
      </c>
      <c r="H111" s="140" t="e">
        <f>+'raw1.5C'!H113</f>
        <v>#N/A</v>
      </c>
      <c r="I111" s="140" t="e">
        <f>+'raw1.5C'!I113</f>
        <v>#N/A</v>
      </c>
      <c r="J111" s="140" t="e">
        <f>+'raw1.5C'!J113</f>
        <v>#N/A</v>
      </c>
      <c r="K111" s="140" t="e">
        <f>+'raw1.5C'!K113</f>
        <v>#N/A</v>
      </c>
      <c r="L111" s="140" t="e">
        <f>+'raw1.5C'!L113</f>
        <v>#N/A</v>
      </c>
      <c r="M111" s="140" t="e">
        <f>+'raw1.5C'!M113</f>
        <v>#N/A</v>
      </c>
      <c r="N111" s="140" t="e">
        <f>+'raw1.5C'!N113</f>
        <v>#N/A</v>
      </c>
      <c r="O111" s="140" t="e">
        <f>+'raw1.5C'!O113</f>
        <v>#N/A</v>
      </c>
      <c r="P111" s="140" t="e">
        <f>+'raw1.5C'!P113</f>
        <v>#N/A</v>
      </c>
      <c r="Q111" s="140" t="e">
        <f>+'raw1.5C'!Q113</f>
        <v>#N/A</v>
      </c>
      <c r="R111" s="140" t="e">
        <f>+'raw1.5C'!R113</f>
        <v>#N/A</v>
      </c>
      <c r="S111" s="140" t="e">
        <f>+'raw1.5C'!S113</f>
        <v>#N/A</v>
      </c>
      <c r="T111" s="140" t="e">
        <f>+'raw1.5C'!T113</f>
        <v>#N/A</v>
      </c>
      <c r="U111" s="140" t="e">
        <f>+'raw1.5C'!U113</f>
        <v>#N/A</v>
      </c>
      <c r="V111" s="140" t="e">
        <f>+'raw1.5C'!V113</f>
        <v>#N/A</v>
      </c>
      <c r="W111" s="140" t="e">
        <f>+'raw1.5C'!W113</f>
        <v>#N/A</v>
      </c>
      <c r="X111" s="140" t="e">
        <f>+'raw1.5C'!X113</f>
        <v>#N/A</v>
      </c>
      <c r="Y111" s="140" t="e">
        <f>+'raw1.5C'!Y113</f>
        <v>#N/A</v>
      </c>
      <c r="Z111" s="140" t="e">
        <f>+'raw1.5C'!Z113</f>
        <v>#N/A</v>
      </c>
      <c r="AA111" s="140" t="e">
        <f>+'raw1.5C'!AA113</f>
        <v>#N/A</v>
      </c>
      <c r="AB111" s="140" t="e">
        <f>+'raw1.5C'!AB113</f>
        <v>#N/A</v>
      </c>
      <c r="AC111" s="140" t="e">
        <f>+'raw1.5C'!AC113</f>
        <v>#N/A</v>
      </c>
      <c r="AD111" s="140" t="e">
        <f>+'raw1.5C'!AD113</f>
        <v>#N/A</v>
      </c>
      <c r="AE111" s="140" t="e">
        <f>+'raw1.5C'!AE113</f>
        <v>#N/A</v>
      </c>
      <c r="AF111" s="140" t="e">
        <f>+'raw1.5C'!AF113</f>
        <v>#N/A</v>
      </c>
      <c r="AG111" s="140" t="e">
        <f>+'raw1.5C'!AG113</f>
        <v>#N/A</v>
      </c>
      <c r="AH111" s="140" t="e">
        <f>+'raw1.5C'!AH113</f>
        <v>#N/A</v>
      </c>
      <c r="AI111" s="140" t="e">
        <f>+'raw1.5C'!AI113</f>
        <v>#N/A</v>
      </c>
      <c r="AJ111" s="140" t="e">
        <f>+'raw1.5C'!AJ113</f>
        <v>#N/A</v>
      </c>
      <c r="AK111" s="140" t="e">
        <f>+'raw1.5C'!AK113</f>
        <v>#N/A</v>
      </c>
      <c r="AL111" s="140" t="e">
        <f>+'raw1.5C'!AL113</f>
        <v>#N/A</v>
      </c>
      <c r="AM111" s="140" t="e">
        <f>+'raw1.5C'!AM113</f>
        <v>#N/A</v>
      </c>
      <c r="AN111" s="140"/>
      <c r="AO111" s="140"/>
      <c r="AP111" s="140"/>
      <c r="AQ111" s="140"/>
      <c r="AR111" s="140"/>
      <c r="AS111" s="140"/>
      <c r="AT111" s="140"/>
      <c r="AU111" s="140"/>
      <c r="AV111" s="140"/>
      <c r="AW111" s="140"/>
      <c r="AX111" s="100"/>
      <c r="AY111" s="140"/>
      <c r="AZ111" s="140"/>
      <c r="BA111" s="140"/>
      <c r="BB111" s="140"/>
      <c r="BC111" s="140"/>
      <c r="BD111" s="140"/>
      <c r="BE111" s="140"/>
      <c r="BF111" s="140"/>
      <c r="BG111" s="140"/>
    </row>
    <row r="112" spans="1:59" x14ac:dyDescent="0.25">
      <c r="A112" s="139"/>
      <c r="B112" s="100" t="str">
        <f>+WB2C!B112</f>
        <v>Liquefied Gas Tanker</v>
      </c>
      <c r="C112" s="100" t="str">
        <f>+WB2C!C112</f>
        <v>Liquefied Gas Tanker (cbm) 100,000 - 199,999</v>
      </c>
      <c r="D112" s="140" t="e">
        <f>+'raw1.5C'!D114</f>
        <v>#N/A</v>
      </c>
      <c r="E112" s="140" t="e">
        <f>+'raw1.5C'!E114</f>
        <v>#N/A</v>
      </c>
      <c r="F112" s="140" t="e">
        <f>+'raw1.5C'!F114</f>
        <v>#N/A</v>
      </c>
      <c r="G112" s="140" t="e">
        <f>+'raw1.5C'!G114</f>
        <v>#N/A</v>
      </c>
      <c r="H112" s="140" t="e">
        <f>+'raw1.5C'!H114</f>
        <v>#N/A</v>
      </c>
      <c r="I112" s="140" t="e">
        <f>+'raw1.5C'!I114</f>
        <v>#N/A</v>
      </c>
      <c r="J112" s="140" t="e">
        <f>+'raw1.5C'!J114</f>
        <v>#N/A</v>
      </c>
      <c r="K112" s="140" t="e">
        <f>+'raw1.5C'!K114</f>
        <v>#N/A</v>
      </c>
      <c r="L112" s="140" t="e">
        <f>+'raw1.5C'!L114</f>
        <v>#N/A</v>
      </c>
      <c r="M112" s="140" t="e">
        <f>+'raw1.5C'!M114</f>
        <v>#N/A</v>
      </c>
      <c r="N112" s="140" t="e">
        <f>+'raw1.5C'!N114</f>
        <v>#N/A</v>
      </c>
      <c r="O112" s="140" t="e">
        <f>+'raw1.5C'!O114</f>
        <v>#N/A</v>
      </c>
      <c r="P112" s="140" t="e">
        <f>+'raw1.5C'!P114</f>
        <v>#N/A</v>
      </c>
      <c r="Q112" s="140" t="e">
        <f>+'raw1.5C'!Q114</f>
        <v>#N/A</v>
      </c>
      <c r="R112" s="140" t="e">
        <f>+'raw1.5C'!R114</f>
        <v>#N/A</v>
      </c>
      <c r="S112" s="140" t="e">
        <f>+'raw1.5C'!S114</f>
        <v>#N/A</v>
      </c>
      <c r="T112" s="140" t="e">
        <f>+'raw1.5C'!T114</f>
        <v>#N/A</v>
      </c>
      <c r="U112" s="140" t="e">
        <f>+'raw1.5C'!U114</f>
        <v>#N/A</v>
      </c>
      <c r="V112" s="140" t="e">
        <f>+'raw1.5C'!V114</f>
        <v>#N/A</v>
      </c>
      <c r="W112" s="140" t="e">
        <f>+'raw1.5C'!W114</f>
        <v>#N/A</v>
      </c>
      <c r="X112" s="140" t="e">
        <f>+'raw1.5C'!X114</f>
        <v>#N/A</v>
      </c>
      <c r="Y112" s="140" t="e">
        <f>+'raw1.5C'!Y114</f>
        <v>#N/A</v>
      </c>
      <c r="Z112" s="140" t="e">
        <f>+'raw1.5C'!Z114</f>
        <v>#N/A</v>
      </c>
      <c r="AA112" s="140" t="e">
        <f>+'raw1.5C'!AA114</f>
        <v>#N/A</v>
      </c>
      <c r="AB112" s="140" t="e">
        <f>+'raw1.5C'!AB114</f>
        <v>#N/A</v>
      </c>
      <c r="AC112" s="140" t="e">
        <f>+'raw1.5C'!AC114</f>
        <v>#N/A</v>
      </c>
      <c r="AD112" s="140" t="e">
        <f>+'raw1.5C'!AD114</f>
        <v>#N/A</v>
      </c>
      <c r="AE112" s="140" t="e">
        <f>+'raw1.5C'!AE114</f>
        <v>#N/A</v>
      </c>
      <c r="AF112" s="140" t="e">
        <f>+'raw1.5C'!AF114</f>
        <v>#N/A</v>
      </c>
      <c r="AG112" s="140" t="e">
        <f>+'raw1.5C'!AG114</f>
        <v>#N/A</v>
      </c>
      <c r="AH112" s="140" t="e">
        <f>+'raw1.5C'!AH114</f>
        <v>#N/A</v>
      </c>
      <c r="AI112" s="140" t="e">
        <f>+'raw1.5C'!AI114</f>
        <v>#N/A</v>
      </c>
      <c r="AJ112" s="140" t="e">
        <f>+'raw1.5C'!AJ114</f>
        <v>#N/A</v>
      </c>
      <c r="AK112" s="140" t="e">
        <f>+'raw1.5C'!AK114</f>
        <v>#N/A</v>
      </c>
      <c r="AL112" s="140" t="e">
        <f>+'raw1.5C'!AL114</f>
        <v>#N/A</v>
      </c>
      <c r="AM112" s="140" t="e">
        <f>+'raw1.5C'!AM114</f>
        <v>#N/A</v>
      </c>
      <c r="AN112" s="140"/>
      <c r="AO112" s="140"/>
      <c r="AP112" s="140"/>
      <c r="AQ112" s="140"/>
      <c r="AR112" s="140"/>
      <c r="AS112" s="140"/>
      <c r="AT112" s="140"/>
      <c r="AU112" s="140"/>
      <c r="AV112" s="140"/>
      <c r="AW112" s="140"/>
      <c r="AX112" s="100"/>
      <c r="AY112" s="140"/>
      <c r="AZ112" s="140"/>
      <c r="BA112" s="140"/>
      <c r="BB112" s="140"/>
      <c r="BC112" s="140"/>
      <c r="BD112" s="140"/>
      <c r="BE112" s="140"/>
      <c r="BF112" s="140"/>
      <c r="BG112" s="140"/>
    </row>
    <row r="113" spans="1:59" x14ac:dyDescent="0.25">
      <c r="A113" s="139"/>
      <c r="B113" s="100" t="str">
        <f>+WB2C!B113</f>
        <v>Liquefied Gas Tanker</v>
      </c>
      <c r="C113" s="100" t="str">
        <f>+WB2C!C113</f>
        <v>Liquefied Gas Tanker (cbm) &gt;200,000</v>
      </c>
      <c r="D113" s="140" t="e">
        <f>+'raw1.5C'!D115</f>
        <v>#N/A</v>
      </c>
      <c r="E113" s="140" t="e">
        <f>+'raw1.5C'!E115</f>
        <v>#N/A</v>
      </c>
      <c r="F113" s="140" t="e">
        <f>+'raw1.5C'!F115</f>
        <v>#N/A</v>
      </c>
      <c r="G113" s="140" t="e">
        <f>+'raw1.5C'!G115</f>
        <v>#N/A</v>
      </c>
      <c r="H113" s="140" t="e">
        <f>+'raw1.5C'!H115</f>
        <v>#N/A</v>
      </c>
      <c r="I113" s="140" t="e">
        <f>+'raw1.5C'!I115</f>
        <v>#N/A</v>
      </c>
      <c r="J113" s="140" t="e">
        <f>+'raw1.5C'!J115</f>
        <v>#N/A</v>
      </c>
      <c r="K113" s="140" t="e">
        <f>+'raw1.5C'!K115</f>
        <v>#N/A</v>
      </c>
      <c r="L113" s="140" t="e">
        <f>+'raw1.5C'!L115</f>
        <v>#N/A</v>
      </c>
      <c r="M113" s="140" t="e">
        <f>+'raw1.5C'!M115</f>
        <v>#N/A</v>
      </c>
      <c r="N113" s="140" t="e">
        <f>+'raw1.5C'!N115</f>
        <v>#N/A</v>
      </c>
      <c r="O113" s="140" t="e">
        <f>+'raw1.5C'!O115</f>
        <v>#N/A</v>
      </c>
      <c r="P113" s="140" t="e">
        <f>+'raw1.5C'!P115</f>
        <v>#N/A</v>
      </c>
      <c r="Q113" s="140" t="e">
        <f>+'raw1.5C'!Q115</f>
        <v>#N/A</v>
      </c>
      <c r="R113" s="140" t="e">
        <f>+'raw1.5C'!R115</f>
        <v>#N/A</v>
      </c>
      <c r="S113" s="140" t="e">
        <f>+'raw1.5C'!S115</f>
        <v>#N/A</v>
      </c>
      <c r="T113" s="140" t="e">
        <f>+'raw1.5C'!T115</f>
        <v>#N/A</v>
      </c>
      <c r="U113" s="140" t="e">
        <f>+'raw1.5C'!U115</f>
        <v>#N/A</v>
      </c>
      <c r="V113" s="140" t="e">
        <f>+'raw1.5C'!V115</f>
        <v>#N/A</v>
      </c>
      <c r="W113" s="140" t="e">
        <f>+'raw1.5C'!W115</f>
        <v>#N/A</v>
      </c>
      <c r="X113" s="140" t="e">
        <f>+'raw1.5C'!X115</f>
        <v>#N/A</v>
      </c>
      <c r="Y113" s="140" t="e">
        <f>+'raw1.5C'!Y115</f>
        <v>#N/A</v>
      </c>
      <c r="Z113" s="140" t="e">
        <f>+'raw1.5C'!Z115</f>
        <v>#N/A</v>
      </c>
      <c r="AA113" s="140" t="e">
        <f>+'raw1.5C'!AA115</f>
        <v>#N/A</v>
      </c>
      <c r="AB113" s="140" t="e">
        <f>+'raw1.5C'!AB115</f>
        <v>#N/A</v>
      </c>
      <c r="AC113" s="140" t="e">
        <f>+'raw1.5C'!AC115</f>
        <v>#N/A</v>
      </c>
      <c r="AD113" s="140" t="e">
        <f>+'raw1.5C'!AD115</f>
        <v>#N/A</v>
      </c>
      <c r="AE113" s="140" t="e">
        <f>+'raw1.5C'!AE115</f>
        <v>#N/A</v>
      </c>
      <c r="AF113" s="140" t="e">
        <f>+'raw1.5C'!AF115</f>
        <v>#N/A</v>
      </c>
      <c r="AG113" s="140" t="e">
        <f>+'raw1.5C'!AG115</f>
        <v>#N/A</v>
      </c>
      <c r="AH113" s="140" t="e">
        <f>+'raw1.5C'!AH115</f>
        <v>#N/A</v>
      </c>
      <c r="AI113" s="140" t="e">
        <f>+'raw1.5C'!AI115</f>
        <v>#N/A</v>
      </c>
      <c r="AJ113" s="140" t="e">
        <f>+'raw1.5C'!AJ115</f>
        <v>#N/A</v>
      </c>
      <c r="AK113" s="140" t="e">
        <f>+'raw1.5C'!AK115</f>
        <v>#N/A</v>
      </c>
      <c r="AL113" s="140" t="e">
        <f>+'raw1.5C'!AL115</f>
        <v>#N/A</v>
      </c>
      <c r="AM113" s="140" t="e">
        <f>+'raw1.5C'!AM115</f>
        <v>#N/A</v>
      </c>
      <c r="AN113" s="140"/>
      <c r="AO113" s="140"/>
      <c r="AP113" s="140"/>
      <c r="AQ113" s="140"/>
      <c r="AR113" s="140"/>
      <c r="AS113" s="140"/>
      <c r="AT113" s="140"/>
      <c r="AU113" s="140"/>
      <c r="AV113" s="140"/>
      <c r="AW113" s="140"/>
      <c r="AX113" s="100"/>
      <c r="AY113" s="140"/>
      <c r="AZ113" s="140"/>
      <c r="BA113" s="140"/>
      <c r="BB113" s="140"/>
      <c r="BC113" s="140"/>
      <c r="BD113" s="140"/>
      <c r="BE113" s="140"/>
      <c r="BF113" s="140"/>
      <c r="BG113" s="140"/>
    </row>
    <row r="114" spans="1:59" x14ac:dyDescent="0.25">
      <c r="A114" s="139"/>
      <c r="B114" s="100" t="str">
        <f>+WB2C!B114</f>
        <v>Oil Tanker</v>
      </c>
      <c r="C114" s="100" t="str">
        <f>+WB2C!C114</f>
        <v>Oil Tanker (DWT) 0 - 4,999</v>
      </c>
      <c r="D114" s="140" t="e">
        <f>+'raw1.5C'!D116</f>
        <v>#N/A</v>
      </c>
      <c r="E114" s="140" t="e">
        <f>+'raw1.5C'!E116</f>
        <v>#N/A</v>
      </c>
      <c r="F114" s="140" t="e">
        <f>+'raw1.5C'!F116</f>
        <v>#N/A</v>
      </c>
      <c r="G114" s="140" t="e">
        <f>+'raw1.5C'!G116</f>
        <v>#N/A</v>
      </c>
      <c r="H114" s="140" t="e">
        <f>+'raw1.5C'!H116</f>
        <v>#N/A</v>
      </c>
      <c r="I114" s="140" t="e">
        <f>+'raw1.5C'!I116</f>
        <v>#N/A</v>
      </c>
      <c r="J114" s="140" t="e">
        <f>+'raw1.5C'!J116</f>
        <v>#N/A</v>
      </c>
      <c r="K114" s="140" t="e">
        <f>+'raw1.5C'!K116</f>
        <v>#N/A</v>
      </c>
      <c r="L114" s="140" t="e">
        <f>+'raw1.5C'!L116</f>
        <v>#N/A</v>
      </c>
      <c r="M114" s="140" t="e">
        <f>+'raw1.5C'!M116</f>
        <v>#N/A</v>
      </c>
      <c r="N114" s="140" t="e">
        <f>+'raw1.5C'!N116</f>
        <v>#N/A</v>
      </c>
      <c r="O114" s="140" t="e">
        <f>+'raw1.5C'!O116</f>
        <v>#N/A</v>
      </c>
      <c r="P114" s="140" t="e">
        <f>+'raw1.5C'!P116</f>
        <v>#N/A</v>
      </c>
      <c r="Q114" s="140" t="e">
        <f>+'raw1.5C'!Q116</f>
        <v>#N/A</v>
      </c>
      <c r="R114" s="140" t="e">
        <f>+'raw1.5C'!R116</f>
        <v>#N/A</v>
      </c>
      <c r="S114" s="140" t="e">
        <f>+'raw1.5C'!S116</f>
        <v>#N/A</v>
      </c>
      <c r="T114" s="140" t="e">
        <f>+'raw1.5C'!T116</f>
        <v>#N/A</v>
      </c>
      <c r="U114" s="140" t="e">
        <f>+'raw1.5C'!U116</f>
        <v>#N/A</v>
      </c>
      <c r="V114" s="140" t="e">
        <f>+'raw1.5C'!V116</f>
        <v>#N/A</v>
      </c>
      <c r="W114" s="140" t="e">
        <f>+'raw1.5C'!W116</f>
        <v>#N/A</v>
      </c>
      <c r="X114" s="140" t="e">
        <f>+'raw1.5C'!X116</f>
        <v>#N/A</v>
      </c>
      <c r="Y114" s="140" t="e">
        <f>+'raw1.5C'!Y116</f>
        <v>#N/A</v>
      </c>
      <c r="Z114" s="140" t="e">
        <f>+'raw1.5C'!Z116</f>
        <v>#N/A</v>
      </c>
      <c r="AA114" s="140" t="e">
        <f>+'raw1.5C'!AA116</f>
        <v>#N/A</v>
      </c>
      <c r="AB114" s="140" t="e">
        <f>+'raw1.5C'!AB116</f>
        <v>#N/A</v>
      </c>
      <c r="AC114" s="140" t="e">
        <f>+'raw1.5C'!AC116</f>
        <v>#N/A</v>
      </c>
      <c r="AD114" s="140" t="e">
        <f>+'raw1.5C'!AD116</f>
        <v>#N/A</v>
      </c>
      <c r="AE114" s="140" t="e">
        <f>+'raw1.5C'!AE116</f>
        <v>#N/A</v>
      </c>
      <c r="AF114" s="140" t="e">
        <f>+'raw1.5C'!AF116</f>
        <v>#N/A</v>
      </c>
      <c r="AG114" s="140" t="e">
        <f>+'raw1.5C'!AG116</f>
        <v>#N/A</v>
      </c>
      <c r="AH114" s="140" t="e">
        <f>+'raw1.5C'!AH116</f>
        <v>#N/A</v>
      </c>
      <c r="AI114" s="140" t="e">
        <f>+'raw1.5C'!AI116</f>
        <v>#N/A</v>
      </c>
      <c r="AJ114" s="140" t="e">
        <f>+'raw1.5C'!AJ116</f>
        <v>#N/A</v>
      </c>
      <c r="AK114" s="140" t="e">
        <f>+'raw1.5C'!AK116</f>
        <v>#N/A</v>
      </c>
      <c r="AL114" s="140" t="e">
        <f>+'raw1.5C'!AL116</f>
        <v>#N/A</v>
      </c>
      <c r="AM114" s="140" t="e">
        <f>+'raw1.5C'!AM116</f>
        <v>#N/A</v>
      </c>
      <c r="AN114" s="140"/>
      <c r="AO114" s="140"/>
      <c r="AP114" s="140"/>
      <c r="AQ114" s="140"/>
      <c r="AR114" s="140"/>
      <c r="AS114" s="140"/>
      <c r="AT114" s="140"/>
      <c r="AU114" s="140"/>
      <c r="AV114" s="140"/>
      <c r="AW114" s="140"/>
      <c r="AX114" s="100"/>
      <c r="AY114" s="140"/>
      <c r="AZ114" s="140"/>
      <c r="BA114" s="140"/>
      <c r="BB114" s="140"/>
      <c r="BC114" s="140"/>
      <c r="BD114" s="140"/>
      <c r="BE114" s="140"/>
      <c r="BF114" s="140"/>
      <c r="BG114" s="140"/>
    </row>
    <row r="115" spans="1:59" x14ac:dyDescent="0.25">
      <c r="A115" s="139"/>
      <c r="B115" s="100" t="str">
        <f>+WB2C!B115</f>
        <v>Oil Tanker</v>
      </c>
      <c r="C115" s="100" t="str">
        <f>+WB2C!C115</f>
        <v>Oil Tanker (DWT) 5,000 - 9,999</v>
      </c>
      <c r="D115" s="140" t="e">
        <f>+'raw1.5C'!D117</f>
        <v>#N/A</v>
      </c>
      <c r="E115" s="140" t="e">
        <f>+'raw1.5C'!E117</f>
        <v>#N/A</v>
      </c>
      <c r="F115" s="140" t="e">
        <f>+'raw1.5C'!F117</f>
        <v>#N/A</v>
      </c>
      <c r="G115" s="140" t="e">
        <f>+'raw1.5C'!G117</f>
        <v>#N/A</v>
      </c>
      <c r="H115" s="140" t="e">
        <f>+'raw1.5C'!H117</f>
        <v>#N/A</v>
      </c>
      <c r="I115" s="140" t="e">
        <f>+'raw1.5C'!I117</f>
        <v>#N/A</v>
      </c>
      <c r="J115" s="140" t="e">
        <f>+'raw1.5C'!J117</f>
        <v>#N/A</v>
      </c>
      <c r="K115" s="140" t="e">
        <f>+'raw1.5C'!K117</f>
        <v>#N/A</v>
      </c>
      <c r="L115" s="140" t="e">
        <f>+'raw1.5C'!L117</f>
        <v>#N/A</v>
      </c>
      <c r="M115" s="140" t="e">
        <f>+'raw1.5C'!M117</f>
        <v>#N/A</v>
      </c>
      <c r="N115" s="140" t="e">
        <f>+'raw1.5C'!N117</f>
        <v>#N/A</v>
      </c>
      <c r="O115" s="140" t="e">
        <f>+'raw1.5C'!O117</f>
        <v>#N/A</v>
      </c>
      <c r="P115" s="140" t="e">
        <f>+'raw1.5C'!P117</f>
        <v>#N/A</v>
      </c>
      <c r="Q115" s="140" t="e">
        <f>+'raw1.5C'!Q117</f>
        <v>#N/A</v>
      </c>
      <c r="R115" s="140" t="e">
        <f>+'raw1.5C'!R117</f>
        <v>#N/A</v>
      </c>
      <c r="S115" s="140" t="e">
        <f>+'raw1.5C'!S117</f>
        <v>#N/A</v>
      </c>
      <c r="T115" s="140" t="e">
        <f>+'raw1.5C'!T117</f>
        <v>#N/A</v>
      </c>
      <c r="U115" s="140" t="e">
        <f>+'raw1.5C'!U117</f>
        <v>#N/A</v>
      </c>
      <c r="V115" s="140" t="e">
        <f>+'raw1.5C'!V117</f>
        <v>#N/A</v>
      </c>
      <c r="W115" s="140" t="e">
        <f>+'raw1.5C'!W117</f>
        <v>#N/A</v>
      </c>
      <c r="X115" s="140" t="e">
        <f>+'raw1.5C'!X117</f>
        <v>#N/A</v>
      </c>
      <c r="Y115" s="140" t="e">
        <f>+'raw1.5C'!Y117</f>
        <v>#N/A</v>
      </c>
      <c r="Z115" s="140" t="e">
        <f>+'raw1.5C'!Z117</f>
        <v>#N/A</v>
      </c>
      <c r="AA115" s="140" t="e">
        <f>+'raw1.5C'!AA117</f>
        <v>#N/A</v>
      </c>
      <c r="AB115" s="140" t="e">
        <f>+'raw1.5C'!AB117</f>
        <v>#N/A</v>
      </c>
      <c r="AC115" s="140" t="e">
        <f>+'raw1.5C'!AC117</f>
        <v>#N/A</v>
      </c>
      <c r="AD115" s="140" t="e">
        <f>+'raw1.5C'!AD117</f>
        <v>#N/A</v>
      </c>
      <c r="AE115" s="140" t="e">
        <f>+'raw1.5C'!AE117</f>
        <v>#N/A</v>
      </c>
      <c r="AF115" s="140" t="e">
        <f>+'raw1.5C'!AF117</f>
        <v>#N/A</v>
      </c>
      <c r="AG115" s="140" t="e">
        <f>+'raw1.5C'!AG117</f>
        <v>#N/A</v>
      </c>
      <c r="AH115" s="140" t="e">
        <f>+'raw1.5C'!AH117</f>
        <v>#N/A</v>
      </c>
      <c r="AI115" s="140" t="e">
        <f>+'raw1.5C'!AI117</f>
        <v>#N/A</v>
      </c>
      <c r="AJ115" s="140" t="e">
        <f>+'raw1.5C'!AJ117</f>
        <v>#N/A</v>
      </c>
      <c r="AK115" s="140" t="e">
        <f>+'raw1.5C'!AK117</f>
        <v>#N/A</v>
      </c>
      <c r="AL115" s="140" t="e">
        <f>+'raw1.5C'!AL117</f>
        <v>#N/A</v>
      </c>
      <c r="AM115" s="140" t="e">
        <f>+'raw1.5C'!AM117</f>
        <v>#N/A</v>
      </c>
      <c r="AN115" s="140"/>
      <c r="AO115" s="140"/>
      <c r="AP115" s="140"/>
      <c r="AQ115" s="140"/>
      <c r="AR115" s="140"/>
      <c r="AS115" s="140"/>
      <c r="AT115" s="140"/>
      <c r="AU115" s="140"/>
      <c r="AV115" s="140"/>
      <c r="AW115" s="140"/>
      <c r="AX115" s="100"/>
      <c r="AY115" s="140"/>
      <c r="AZ115" s="140"/>
      <c r="BA115" s="140"/>
      <c r="BB115" s="140"/>
      <c r="BC115" s="140"/>
      <c r="BD115" s="140"/>
      <c r="BE115" s="140"/>
      <c r="BF115" s="140"/>
      <c r="BG115" s="140"/>
    </row>
    <row r="116" spans="1:59" x14ac:dyDescent="0.25">
      <c r="A116" s="139"/>
      <c r="B116" s="100" t="str">
        <f>+WB2C!B116</f>
        <v>Oil Tanker</v>
      </c>
      <c r="C116" s="100" t="str">
        <f>+WB2C!C116</f>
        <v>Oil Tanker (DWT) 10,000 - 19,999</v>
      </c>
      <c r="D116" s="140" t="e">
        <f>+'raw1.5C'!D118</f>
        <v>#N/A</v>
      </c>
      <c r="E116" s="140" t="e">
        <f>+'raw1.5C'!E118</f>
        <v>#N/A</v>
      </c>
      <c r="F116" s="140" t="e">
        <f>+'raw1.5C'!F118</f>
        <v>#N/A</v>
      </c>
      <c r="G116" s="140" t="e">
        <f>+'raw1.5C'!G118</f>
        <v>#N/A</v>
      </c>
      <c r="H116" s="140" t="e">
        <f>+'raw1.5C'!H118</f>
        <v>#N/A</v>
      </c>
      <c r="I116" s="140" t="e">
        <f>+'raw1.5C'!I118</f>
        <v>#N/A</v>
      </c>
      <c r="J116" s="140" t="e">
        <f>+'raw1.5C'!J118</f>
        <v>#N/A</v>
      </c>
      <c r="K116" s="140" t="e">
        <f>+'raw1.5C'!K118</f>
        <v>#N/A</v>
      </c>
      <c r="L116" s="140" t="e">
        <f>+'raw1.5C'!L118</f>
        <v>#N/A</v>
      </c>
      <c r="M116" s="140" t="e">
        <f>+'raw1.5C'!M118</f>
        <v>#N/A</v>
      </c>
      <c r="N116" s="140" t="e">
        <f>+'raw1.5C'!N118</f>
        <v>#N/A</v>
      </c>
      <c r="O116" s="140" t="e">
        <f>+'raw1.5C'!O118</f>
        <v>#N/A</v>
      </c>
      <c r="P116" s="140" t="e">
        <f>+'raw1.5C'!P118</f>
        <v>#N/A</v>
      </c>
      <c r="Q116" s="140" t="e">
        <f>+'raw1.5C'!Q118</f>
        <v>#N/A</v>
      </c>
      <c r="R116" s="140" t="e">
        <f>+'raw1.5C'!R118</f>
        <v>#N/A</v>
      </c>
      <c r="S116" s="140" t="e">
        <f>+'raw1.5C'!S118</f>
        <v>#N/A</v>
      </c>
      <c r="T116" s="140" t="e">
        <f>+'raw1.5C'!T118</f>
        <v>#N/A</v>
      </c>
      <c r="U116" s="140" t="e">
        <f>+'raw1.5C'!U118</f>
        <v>#N/A</v>
      </c>
      <c r="V116" s="140" t="e">
        <f>+'raw1.5C'!V118</f>
        <v>#N/A</v>
      </c>
      <c r="W116" s="140" t="e">
        <f>+'raw1.5C'!W118</f>
        <v>#N/A</v>
      </c>
      <c r="X116" s="140" t="e">
        <f>+'raw1.5C'!X118</f>
        <v>#N/A</v>
      </c>
      <c r="Y116" s="140" t="e">
        <f>+'raw1.5C'!Y118</f>
        <v>#N/A</v>
      </c>
      <c r="Z116" s="140" t="e">
        <f>+'raw1.5C'!Z118</f>
        <v>#N/A</v>
      </c>
      <c r="AA116" s="140" t="e">
        <f>+'raw1.5C'!AA118</f>
        <v>#N/A</v>
      </c>
      <c r="AB116" s="140" t="e">
        <f>+'raw1.5C'!AB118</f>
        <v>#N/A</v>
      </c>
      <c r="AC116" s="140" t="e">
        <f>+'raw1.5C'!AC118</f>
        <v>#N/A</v>
      </c>
      <c r="AD116" s="140" t="e">
        <f>+'raw1.5C'!AD118</f>
        <v>#N/A</v>
      </c>
      <c r="AE116" s="140" t="e">
        <f>+'raw1.5C'!AE118</f>
        <v>#N/A</v>
      </c>
      <c r="AF116" s="140" t="e">
        <f>+'raw1.5C'!AF118</f>
        <v>#N/A</v>
      </c>
      <c r="AG116" s="140" t="e">
        <f>+'raw1.5C'!AG118</f>
        <v>#N/A</v>
      </c>
      <c r="AH116" s="140" t="e">
        <f>+'raw1.5C'!AH118</f>
        <v>#N/A</v>
      </c>
      <c r="AI116" s="140" t="e">
        <f>+'raw1.5C'!AI118</f>
        <v>#N/A</v>
      </c>
      <c r="AJ116" s="140" t="e">
        <f>+'raw1.5C'!AJ118</f>
        <v>#N/A</v>
      </c>
      <c r="AK116" s="140" t="e">
        <f>+'raw1.5C'!AK118</f>
        <v>#N/A</v>
      </c>
      <c r="AL116" s="140" t="e">
        <f>+'raw1.5C'!AL118</f>
        <v>#N/A</v>
      </c>
      <c r="AM116" s="140" t="e">
        <f>+'raw1.5C'!AM118</f>
        <v>#N/A</v>
      </c>
      <c r="AN116" s="140"/>
      <c r="AO116" s="140"/>
      <c r="AP116" s="140"/>
      <c r="AQ116" s="140"/>
      <c r="AR116" s="140"/>
      <c r="AS116" s="140"/>
      <c r="AT116" s="140"/>
      <c r="AU116" s="140"/>
      <c r="AV116" s="140"/>
      <c r="AW116" s="140"/>
      <c r="AX116" s="100"/>
      <c r="AY116" s="140"/>
      <c r="AZ116" s="140"/>
      <c r="BA116" s="140"/>
      <c r="BB116" s="140"/>
      <c r="BC116" s="140"/>
      <c r="BD116" s="140"/>
      <c r="BE116" s="140"/>
      <c r="BF116" s="140"/>
      <c r="BG116" s="140"/>
    </row>
    <row r="117" spans="1:59" x14ac:dyDescent="0.25">
      <c r="A117" s="139"/>
      <c r="B117" s="100" t="str">
        <f>+WB2C!B117</f>
        <v>Oil Tanker</v>
      </c>
      <c r="C117" s="100" t="str">
        <f>+WB2C!C117</f>
        <v>Oil Tanker (DWT) 20,000 - 59,999</v>
      </c>
      <c r="D117" s="140" t="e">
        <f>+'raw1.5C'!D119</f>
        <v>#N/A</v>
      </c>
      <c r="E117" s="140" t="e">
        <f>+'raw1.5C'!E119</f>
        <v>#N/A</v>
      </c>
      <c r="F117" s="140" t="e">
        <f>+'raw1.5C'!F119</f>
        <v>#N/A</v>
      </c>
      <c r="G117" s="140" t="e">
        <f>+'raw1.5C'!G119</f>
        <v>#N/A</v>
      </c>
      <c r="H117" s="140" t="e">
        <f>+'raw1.5C'!H119</f>
        <v>#N/A</v>
      </c>
      <c r="I117" s="140" t="e">
        <f>+'raw1.5C'!I119</f>
        <v>#N/A</v>
      </c>
      <c r="J117" s="140" t="e">
        <f>+'raw1.5C'!J119</f>
        <v>#N/A</v>
      </c>
      <c r="K117" s="140" t="e">
        <f>+'raw1.5C'!K119</f>
        <v>#N/A</v>
      </c>
      <c r="L117" s="140" t="e">
        <f>+'raw1.5C'!L119</f>
        <v>#N/A</v>
      </c>
      <c r="M117" s="140" t="e">
        <f>+'raw1.5C'!M119</f>
        <v>#N/A</v>
      </c>
      <c r="N117" s="140" t="e">
        <f>+'raw1.5C'!N119</f>
        <v>#N/A</v>
      </c>
      <c r="O117" s="140" t="e">
        <f>+'raw1.5C'!O119</f>
        <v>#N/A</v>
      </c>
      <c r="P117" s="140" t="e">
        <f>+'raw1.5C'!P119</f>
        <v>#N/A</v>
      </c>
      <c r="Q117" s="140" t="e">
        <f>+'raw1.5C'!Q119</f>
        <v>#N/A</v>
      </c>
      <c r="R117" s="140" t="e">
        <f>+'raw1.5C'!R119</f>
        <v>#N/A</v>
      </c>
      <c r="S117" s="140" t="e">
        <f>+'raw1.5C'!S119</f>
        <v>#N/A</v>
      </c>
      <c r="T117" s="140" t="e">
        <f>+'raw1.5C'!T119</f>
        <v>#N/A</v>
      </c>
      <c r="U117" s="140" t="e">
        <f>+'raw1.5C'!U119</f>
        <v>#N/A</v>
      </c>
      <c r="V117" s="140" t="e">
        <f>+'raw1.5C'!V119</f>
        <v>#N/A</v>
      </c>
      <c r="W117" s="140" t="e">
        <f>+'raw1.5C'!W119</f>
        <v>#N/A</v>
      </c>
      <c r="X117" s="140" t="e">
        <f>+'raw1.5C'!X119</f>
        <v>#N/A</v>
      </c>
      <c r="Y117" s="140" t="e">
        <f>+'raw1.5C'!Y119</f>
        <v>#N/A</v>
      </c>
      <c r="Z117" s="140" t="e">
        <f>+'raw1.5C'!Z119</f>
        <v>#N/A</v>
      </c>
      <c r="AA117" s="140" t="e">
        <f>+'raw1.5C'!AA119</f>
        <v>#N/A</v>
      </c>
      <c r="AB117" s="140" t="e">
        <f>+'raw1.5C'!AB119</f>
        <v>#N/A</v>
      </c>
      <c r="AC117" s="140" t="e">
        <f>+'raw1.5C'!AC119</f>
        <v>#N/A</v>
      </c>
      <c r="AD117" s="140" t="e">
        <f>+'raw1.5C'!AD119</f>
        <v>#N/A</v>
      </c>
      <c r="AE117" s="140" t="e">
        <f>+'raw1.5C'!AE119</f>
        <v>#N/A</v>
      </c>
      <c r="AF117" s="140" t="e">
        <f>+'raw1.5C'!AF119</f>
        <v>#N/A</v>
      </c>
      <c r="AG117" s="140" t="e">
        <f>+'raw1.5C'!AG119</f>
        <v>#N/A</v>
      </c>
      <c r="AH117" s="140" t="e">
        <f>+'raw1.5C'!AH119</f>
        <v>#N/A</v>
      </c>
      <c r="AI117" s="140" t="e">
        <f>+'raw1.5C'!AI119</f>
        <v>#N/A</v>
      </c>
      <c r="AJ117" s="140" t="e">
        <f>+'raw1.5C'!AJ119</f>
        <v>#N/A</v>
      </c>
      <c r="AK117" s="140" t="e">
        <f>+'raw1.5C'!AK119</f>
        <v>#N/A</v>
      </c>
      <c r="AL117" s="140" t="e">
        <f>+'raw1.5C'!AL119</f>
        <v>#N/A</v>
      </c>
      <c r="AM117" s="140" t="e">
        <f>+'raw1.5C'!AM119</f>
        <v>#N/A</v>
      </c>
      <c r="AN117" s="140"/>
      <c r="AO117" s="140"/>
      <c r="AP117" s="140"/>
      <c r="AQ117" s="140"/>
      <c r="AR117" s="140"/>
      <c r="AS117" s="140"/>
      <c r="AT117" s="140"/>
      <c r="AU117" s="140"/>
      <c r="AV117" s="140"/>
      <c r="AW117" s="140"/>
      <c r="AX117" s="100"/>
      <c r="AY117" s="140"/>
      <c r="AZ117" s="140"/>
      <c r="BA117" s="140"/>
      <c r="BB117" s="140"/>
      <c r="BC117" s="140"/>
      <c r="BD117" s="140"/>
      <c r="BE117" s="140"/>
      <c r="BF117" s="140"/>
      <c r="BG117" s="140"/>
    </row>
    <row r="118" spans="1:59" x14ac:dyDescent="0.25">
      <c r="A118" s="139"/>
      <c r="B118" s="100" t="str">
        <f>+WB2C!B118</f>
        <v>Oil Tanker</v>
      </c>
      <c r="C118" s="100" t="str">
        <f>+WB2C!C118</f>
        <v>Oil Tanker (DWT) 60,000 - 79,999</v>
      </c>
      <c r="D118" s="140" t="e">
        <f>+'raw1.5C'!D120</f>
        <v>#N/A</v>
      </c>
      <c r="E118" s="140" t="e">
        <f>+'raw1.5C'!E120</f>
        <v>#N/A</v>
      </c>
      <c r="F118" s="140" t="e">
        <f>+'raw1.5C'!F120</f>
        <v>#N/A</v>
      </c>
      <c r="G118" s="140" t="e">
        <f>+'raw1.5C'!G120</f>
        <v>#N/A</v>
      </c>
      <c r="H118" s="140" t="e">
        <f>+'raw1.5C'!H120</f>
        <v>#N/A</v>
      </c>
      <c r="I118" s="140" t="e">
        <f>+'raw1.5C'!I120</f>
        <v>#N/A</v>
      </c>
      <c r="J118" s="140" t="e">
        <f>+'raw1.5C'!J120</f>
        <v>#N/A</v>
      </c>
      <c r="K118" s="140" t="e">
        <f>+'raw1.5C'!K120</f>
        <v>#N/A</v>
      </c>
      <c r="L118" s="140" t="e">
        <f>+'raw1.5C'!L120</f>
        <v>#N/A</v>
      </c>
      <c r="M118" s="140" t="e">
        <f>+'raw1.5C'!M120</f>
        <v>#N/A</v>
      </c>
      <c r="N118" s="140" t="e">
        <f>+'raw1.5C'!N120</f>
        <v>#N/A</v>
      </c>
      <c r="O118" s="140" t="e">
        <f>+'raw1.5C'!O120</f>
        <v>#N/A</v>
      </c>
      <c r="P118" s="140" t="e">
        <f>+'raw1.5C'!P120</f>
        <v>#N/A</v>
      </c>
      <c r="Q118" s="140" t="e">
        <f>+'raw1.5C'!Q120</f>
        <v>#N/A</v>
      </c>
      <c r="R118" s="140" t="e">
        <f>+'raw1.5C'!R120</f>
        <v>#N/A</v>
      </c>
      <c r="S118" s="140" t="e">
        <f>+'raw1.5C'!S120</f>
        <v>#N/A</v>
      </c>
      <c r="T118" s="140" t="e">
        <f>+'raw1.5C'!T120</f>
        <v>#N/A</v>
      </c>
      <c r="U118" s="140" t="e">
        <f>+'raw1.5C'!U120</f>
        <v>#N/A</v>
      </c>
      <c r="V118" s="140" t="e">
        <f>+'raw1.5C'!V120</f>
        <v>#N/A</v>
      </c>
      <c r="W118" s="140" t="e">
        <f>+'raw1.5C'!W120</f>
        <v>#N/A</v>
      </c>
      <c r="X118" s="140" t="e">
        <f>+'raw1.5C'!X120</f>
        <v>#N/A</v>
      </c>
      <c r="Y118" s="140" t="e">
        <f>+'raw1.5C'!Y120</f>
        <v>#N/A</v>
      </c>
      <c r="Z118" s="140" t="e">
        <f>+'raw1.5C'!Z120</f>
        <v>#N/A</v>
      </c>
      <c r="AA118" s="140" t="e">
        <f>+'raw1.5C'!AA120</f>
        <v>#N/A</v>
      </c>
      <c r="AB118" s="140" t="e">
        <f>+'raw1.5C'!AB120</f>
        <v>#N/A</v>
      </c>
      <c r="AC118" s="140" t="e">
        <f>+'raw1.5C'!AC120</f>
        <v>#N/A</v>
      </c>
      <c r="AD118" s="140" t="e">
        <f>+'raw1.5C'!AD120</f>
        <v>#N/A</v>
      </c>
      <c r="AE118" s="140" t="e">
        <f>+'raw1.5C'!AE120</f>
        <v>#N/A</v>
      </c>
      <c r="AF118" s="140" t="e">
        <f>+'raw1.5C'!AF120</f>
        <v>#N/A</v>
      </c>
      <c r="AG118" s="140" t="e">
        <f>+'raw1.5C'!AG120</f>
        <v>#N/A</v>
      </c>
      <c r="AH118" s="140" t="e">
        <f>+'raw1.5C'!AH120</f>
        <v>#N/A</v>
      </c>
      <c r="AI118" s="140" t="e">
        <f>+'raw1.5C'!AI120</f>
        <v>#N/A</v>
      </c>
      <c r="AJ118" s="140" t="e">
        <f>+'raw1.5C'!AJ120</f>
        <v>#N/A</v>
      </c>
      <c r="AK118" s="140" t="e">
        <f>+'raw1.5C'!AK120</f>
        <v>#N/A</v>
      </c>
      <c r="AL118" s="140" t="e">
        <f>+'raw1.5C'!AL120</f>
        <v>#N/A</v>
      </c>
      <c r="AM118" s="140" t="e">
        <f>+'raw1.5C'!AM120</f>
        <v>#N/A</v>
      </c>
      <c r="AN118" s="140"/>
      <c r="AO118" s="140"/>
      <c r="AP118" s="140"/>
      <c r="AQ118" s="140"/>
      <c r="AR118" s="140"/>
      <c r="AS118" s="140"/>
      <c r="AT118" s="140"/>
      <c r="AU118" s="140"/>
      <c r="AV118" s="140"/>
      <c r="AW118" s="140"/>
      <c r="AX118" s="100"/>
      <c r="AY118" s="140"/>
      <c r="AZ118" s="140"/>
      <c r="BA118" s="140"/>
      <c r="BB118" s="140"/>
      <c r="BC118" s="140"/>
      <c r="BD118" s="140"/>
      <c r="BE118" s="140"/>
      <c r="BF118" s="140"/>
      <c r="BG118" s="140"/>
    </row>
    <row r="119" spans="1:59" x14ac:dyDescent="0.25">
      <c r="A119" s="139"/>
      <c r="B119" s="100" t="str">
        <f>+WB2C!B119</f>
        <v>Oil Tanker</v>
      </c>
      <c r="C119" s="100" t="str">
        <f>+WB2C!C119</f>
        <v>Oil Tanker (DWT) 80,000 - 119,999</v>
      </c>
      <c r="D119" s="140" t="e">
        <f>+'raw1.5C'!D121</f>
        <v>#N/A</v>
      </c>
      <c r="E119" s="140" t="e">
        <f>+'raw1.5C'!E121</f>
        <v>#N/A</v>
      </c>
      <c r="F119" s="140" t="e">
        <f>+'raw1.5C'!F121</f>
        <v>#N/A</v>
      </c>
      <c r="G119" s="140" t="e">
        <f>+'raw1.5C'!G121</f>
        <v>#N/A</v>
      </c>
      <c r="H119" s="140" t="e">
        <f>+'raw1.5C'!H121</f>
        <v>#N/A</v>
      </c>
      <c r="I119" s="140" t="e">
        <f>+'raw1.5C'!I121</f>
        <v>#N/A</v>
      </c>
      <c r="J119" s="140" t="e">
        <f>+'raw1.5C'!J121</f>
        <v>#N/A</v>
      </c>
      <c r="K119" s="140" t="e">
        <f>+'raw1.5C'!K121</f>
        <v>#N/A</v>
      </c>
      <c r="L119" s="140" t="e">
        <f>+'raw1.5C'!L121</f>
        <v>#N/A</v>
      </c>
      <c r="M119" s="140" t="e">
        <f>+'raw1.5C'!M121</f>
        <v>#N/A</v>
      </c>
      <c r="N119" s="140" t="e">
        <f>+'raw1.5C'!N121</f>
        <v>#N/A</v>
      </c>
      <c r="O119" s="140" t="e">
        <f>+'raw1.5C'!O121</f>
        <v>#N/A</v>
      </c>
      <c r="P119" s="140" t="e">
        <f>+'raw1.5C'!P121</f>
        <v>#N/A</v>
      </c>
      <c r="Q119" s="140" t="e">
        <f>+'raw1.5C'!Q121</f>
        <v>#N/A</v>
      </c>
      <c r="R119" s="140" t="e">
        <f>+'raw1.5C'!R121</f>
        <v>#N/A</v>
      </c>
      <c r="S119" s="140" t="e">
        <f>+'raw1.5C'!S121</f>
        <v>#N/A</v>
      </c>
      <c r="T119" s="140" t="e">
        <f>+'raw1.5C'!T121</f>
        <v>#N/A</v>
      </c>
      <c r="U119" s="140" t="e">
        <f>+'raw1.5C'!U121</f>
        <v>#N/A</v>
      </c>
      <c r="V119" s="140" t="e">
        <f>+'raw1.5C'!V121</f>
        <v>#N/A</v>
      </c>
      <c r="W119" s="140" t="e">
        <f>+'raw1.5C'!W121</f>
        <v>#N/A</v>
      </c>
      <c r="X119" s="140" t="e">
        <f>+'raw1.5C'!X121</f>
        <v>#N/A</v>
      </c>
      <c r="Y119" s="140" t="e">
        <f>+'raw1.5C'!Y121</f>
        <v>#N/A</v>
      </c>
      <c r="Z119" s="140" t="e">
        <f>+'raw1.5C'!Z121</f>
        <v>#N/A</v>
      </c>
      <c r="AA119" s="140" t="e">
        <f>+'raw1.5C'!AA121</f>
        <v>#N/A</v>
      </c>
      <c r="AB119" s="140" t="e">
        <f>+'raw1.5C'!AB121</f>
        <v>#N/A</v>
      </c>
      <c r="AC119" s="140" t="e">
        <f>+'raw1.5C'!AC121</f>
        <v>#N/A</v>
      </c>
      <c r="AD119" s="140" t="e">
        <f>+'raw1.5C'!AD121</f>
        <v>#N/A</v>
      </c>
      <c r="AE119" s="140" t="e">
        <f>+'raw1.5C'!AE121</f>
        <v>#N/A</v>
      </c>
      <c r="AF119" s="140" t="e">
        <f>+'raw1.5C'!AF121</f>
        <v>#N/A</v>
      </c>
      <c r="AG119" s="140" t="e">
        <f>+'raw1.5C'!AG121</f>
        <v>#N/A</v>
      </c>
      <c r="AH119" s="140" t="e">
        <f>+'raw1.5C'!AH121</f>
        <v>#N/A</v>
      </c>
      <c r="AI119" s="140" t="e">
        <f>+'raw1.5C'!AI121</f>
        <v>#N/A</v>
      </c>
      <c r="AJ119" s="140" t="e">
        <f>+'raw1.5C'!AJ121</f>
        <v>#N/A</v>
      </c>
      <c r="AK119" s="140" t="e">
        <f>+'raw1.5C'!AK121</f>
        <v>#N/A</v>
      </c>
      <c r="AL119" s="140" t="e">
        <f>+'raw1.5C'!AL121</f>
        <v>#N/A</v>
      </c>
      <c r="AM119" s="140" t="e">
        <f>+'raw1.5C'!AM121</f>
        <v>#N/A</v>
      </c>
      <c r="AN119" s="140"/>
      <c r="AO119" s="140"/>
      <c r="AP119" s="140"/>
      <c r="AQ119" s="140"/>
      <c r="AR119" s="140"/>
      <c r="AS119" s="140"/>
      <c r="AT119" s="140"/>
      <c r="AU119" s="140"/>
      <c r="AV119" s="140"/>
      <c r="AW119" s="140"/>
      <c r="AX119" s="100"/>
      <c r="AY119" s="140"/>
      <c r="AZ119" s="140"/>
      <c r="BA119" s="140"/>
      <c r="BB119" s="140"/>
      <c r="BC119" s="140"/>
      <c r="BD119" s="140"/>
      <c r="BE119" s="140"/>
      <c r="BF119" s="140"/>
      <c r="BG119" s="140"/>
    </row>
    <row r="120" spans="1:59" x14ac:dyDescent="0.25">
      <c r="A120" s="139"/>
      <c r="B120" s="100" t="str">
        <f>+WB2C!B120</f>
        <v>Oil Tanker</v>
      </c>
      <c r="C120" s="100" t="str">
        <f>+WB2C!C120</f>
        <v>Oil Tanker (DWT) 120,000 - 199,999</v>
      </c>
      <c r="D120" s="140" t="e">
        <f>+'raw1.5C'!D122</f>
        <v>#N/A</v>
      </c>
      <c r="E120" s="140" t="e">
        <f>+'raw1.5C'!E122</f>
        <v>#N/A</v>
      </c>
      <c r="F120" s="140" t="e">
        <f>+'raw1.5C'!F122</f>
        <v>#N/A</v>
      </c>
      <c r="G120" s="140" t="e">
        <f>+'raw1.5C'!G122</f>
        <v>#N/A</v>
      </c>
      <c r="H120" s="140" t="e">
        <f>+'raw1.5C'!H122</f>
        <v>#N/A</v>
      </c>
      <c r="I120" s="140" t="e">
        <f>+'raw1.5C'!I122</f>
        <v>#N/A</v>
      </c>
      <c r="J120" s="140" t="e">
        <f>+'raw1.5C'!J122</f>
        <v>#N/A</v>
      </c>
      <c r="K120" s="140" t="e">
        <f>+'raw1.5C'!K122</f>
        <v>#N/A</v>
      </c>
      <c r="L120" s="140" t="e">
        <f>+'raw1.5C'!L122</f>
        <v>#N/A</v>
      </c>
      <c r="M120" s="140" t="e">
        <f>+'raw1.5C'!M122</f>
        <v>#N/A</v>
      </c>
      <c r="N120" s="140" t="e">
        <f>+'raw1.5C'!N122</f>
        <v>#N/A</v>
      </c>
      <c r="O120" s="140" t="e">
        <f>+'raw1.5C'!O122</f>
        <v>#N/A</v>
      </c>
      <c r="P120" s="140" t="e">
        <f>+'raw1.5C'!P122</f>
        <v>#N/A</v>
      </c>
      <c r="Q120" s="140" t="e">
        <f>+'raw1.5C'!Q122</f>
        <v>#N/A</v>
      </c>
      <c r="R120" s="140" t="e">
        <f>+'raw1.5C'!R122</f>
        <v>#N/A</v>
      </c>
      <c r="S120" s="140" t="e">
        <f>+'raw1.5C'!S122</f>
        <v>#N/A</v>
      </c>
      <c r="T120" s="140" t="e">
        <f>+'raw1.5C'!T122</f>
        <v>#N/A</v>
      </c>
      <c r="U120" s="140" t="e">
        <f>+'raw1.5C'!U122</f>
        <v>#N/A</v>
      </c>
      <c r="V120" s="140" t="e">
        <f>+'raw1.5C'!V122</f>
        <v>#N/A</v>
      </c>
      <c r="W120" s="140" t="e">
        <f>+'raw1.5C'!W122</f>
        <v>#N/A</v>
      </c>
      <c r="X120" s="140" t="e">
        <f>+'raw1.5C'!X122</f>
        <v>#N/A</v>
      </c>
      <c r="Y120" s="140" t="e">
        <f>+'raw1.5C'!Y122</f>
        <v>#N/A</v>
      </c>
      <c r="Z120" s="140" t="e">
        <f>+'raw1.5C'!Z122</f>
        <v>#N/A</v>
      </c>
      <c r="AA120" s="140" t="e">
        <f>+'raw1.5C'!AA122</f>
        <v>#N/A</v>
      </c>
      <c r="AB120" s="140" t="e">
        <f>+'raw1.5C'!AB122</f>
        <v>#N/A</v>
      </c>
      <c r="AC120" s="140" t="e">
        <f>+'raw1.5C'!AC122</f>
        <v>#N/A</v>
      </c>
      <c r="AD120" s="140" t="e">
        <f>+'raw1.5C'!AD122</f>
        <v>#N/A</v>
      </c>
      <c r="AE120" s="140" t="e">
        <f>+'raw1.5C'!AE122</f>
        <v>#N/A</v>
      </c>
      <c r="AF120" s="140" t="e">
        <f>+'raw1.5C'!AF122</f>
        <v>#N/A</v>
      </c>
      <c r="AG120" s="140" t="e">
        <f>+'raw1.5C'!AG122</f>
        <v>#N/A</v>
      </c>
      <c r="AH120" s="140" t="e">
        <f>+'raw1.5C'!AH122</f>
        <v>#N/A</v>
      </c>
      <c r="AI120" s="140" t="e">
        <f>+'raw1.5C'!AI122</f>
        <v>#N/A</v>
      </c>
      <c r="AJ120" s="140" t="e">
        <f>+'raw1.5C'!AJ122</f>
        <v>#N/A</v>
      </c>
      <c r="AK120" s="140" t="e">
        <f>+'raw1.5C'!AK122</f>
        <v>#N/A</v>
      </c>
      <c r="AL120" s="140" t="e">
        <f>+'raw1.5C'!AL122</f>
        <v>#N/A</v>
      </c>
      <c r="AM120" s="140" t="e">
        <f>+'raw1.5C'!AM122</f>
        <v>#N/A</v>
      </c>
      <c r="AN120" s="140"/>
      <c r="AO120" s="140"/>
      <c r="AP120" s="140"/>
      <c r="AQ120" s="140"/>
      <c r="AR120" s="140"/>
      <c r="AS120" s="140"/>
      <c r="AT120" s="140"/>
      <c r="AU120" s="140"/>
      <c r="AV120" s="140"/>
      <c r="AW120" s="140"/>
      <c r="AX120" s="100"/>
      <c r="AY120" s="140"/>
      <c r="AZ120" s="140"/>
      <c r="BA120" s="140"/>
      <c r="BB120" s="140"/>
      <c r="BC120" s="140"/>
      <c r="BD120" s="140"/>
      <c r="BE120" s="140"/>
      <c r="BF120" s="140"/>
      <c r="BG120" s="140"/>
    </row>
    <row r="121" spans="1:59" x14ac:dyDescent="0.25">
      <c r="A121" s="139"/>
      <c r="B121" s="100" t="str">
        <f>+WB2C!B121</f>
        <v>Oil Tanker</v>
      </c>
      <c r="C121" s="100" t="str">
        <f>+WB2C!C121</f>
        <v>Oil Tanker (DWT) &gt;200,000</v>
      </c>
      <c r="D121" s="140" t="e">
        <f>+'raw1.5C'!D123</f>
        <v>#N/A</v>
      </c>
      <c r="E121" s="140" t="e">
        <f>+'raw1.5C'!E123</f>
        <v>#N/A</v>
      </c>
      <c r="F121" s="140" t="e">
        <f>+'raw1.5C'!F123</f>
        <v>#N/A</v>
      </c>
      <c r="G121" s="140" t="e">
        <f>+'raw1.5C'!G123</f>
        <v>#N/A</v>
      </c>
      <c r="H121" s="140" t="e">
        <f>+'raw1.5C'!H123</f>
        <v>#N/A</v>
      </c>
      <c r="I121" s="140" t="e">
        <f>+'raw1.5C'!I123</f>
        <v>#N/A</v>
      </c>
      <c r="J121" s="140" t="e">
        <f>+'raw1.5C'!J123</f>
        <v>#N/A</v>
      </c>
      <c r="K121" s="140" t="e">
        <f>+'raw1.5C'!K123</f>
        <v>#N/A</v>
      </c>
      <c r="L121" s="140" t="e">
        <f>+'raw1.5C'!L123</f>
        <v>#N/A</v>
      </c>
      <c r="M121" s="140" t="e">
        <f>+'raw1.5C'!M123</f>
        <v>#N/A</v>
      </c>
      <c r="N121" s="140" t="e">
        <f>+'raw1.5C'!N123</f>
        <v>#N/A</v>
      </c>
      <c r="O121" s="140" t="e">
        <f>+'raw1.5C'!O123</f>
        <v>#N/A</v>
      </c>
      <c r="P121" s="140" t="e">
        <f>+'raw1.5C'!P123</f>
        <v>#N/A</v>
      </c>
      <c r="Q121" s="140" t="e">
        <f>+'raw1.5C'!Q123</f>
        <v>#N/A</v>
      </c>
      <c r="R121" s="140" t="e">
        <f>+'raw1.5C'!R123</f>
        <v>#N/A</v>
      </c>
      <c r="S121" s="140" t="e">
        <f>+'raw1.5C'!S123</f>
        <v>#N/A</v>
      </c>
      <c r="T121" s="140" t="e">
        <f>+'raw1.5C'!T123</f>
        <v>#N/A</v>
      </c>
      <c r="U121" s="140" t="e">
        <f>+'raw1.5C'!U123</f>
        <v>#N/A</v>
      </c>
      <c r="V121" s="140" t="e">
        <f>+'raw1.5C'!V123</f>
        <v>#N/A</v>
      </c>
      <c r="W121" s="140" t="e">
        <f>+'raw1.5C'!W123</f>
        <v>#N/A</v>
      </c>
      <c r="X121" s="140" t="e">
        <f>+'raw1.5C'!X123</f>
        <v>#N/A</v>
      </c>
      <c r="Y121" s="140" t="e">
        <f>+'raw1.5C'!Y123</f>
        <v>#N/A</v>
      </c>
      <c r="Z121" s="140" t="e">
        <f>+'raw1.5C'!Z123</f>
        <v>#N/A</v>
      </c>
      <c r="AA121" s="140" t="e">
        <f>+'raw1.5C'!AA123</f>
        <v>#N/A</v>
      </c>
      <c r="AB121" s="140" t="e">
        <f>+'raw1.5C'!AB123</f>
        <v>#N/A</v>
      </c>
      <c r="AC121" s="140" t="e">
        <f>+'raw1.5C'!AC123</f>
        <v>#N/A</v>
      </c>
      <c r="AD121" s="140" t="e">
        <f>+'raw1.5C'!AD123</f>
        <v>#N/A</v>
      </c>
      <c r="AE121" s="140" t="e">
        <f>+'raw1.5C'!AE123</f>
        <v>#N/A</v>
      </c>
      <c r="AF121" s="140" t="e">
        <f>+'raw1.5C'!AF123</f>
        <v>#N/A</v>
      </c>
      <c r="AG121" s="140" t="e">
        <f>+'raw1.5C'!AG123</f>
        <v>#N/A</v>
      </c>
      <c r="AH121" s="140" t="e">
        <f>+'raw1.5C'!AH123</f>
        <v>#N/A</v>
      </c>
      <c r="AI121" s="140" t="e">
        <f>+'raw1.5C'!AI123</f>
        <v>#N/A</v>
      </c>
      <c r="AJ121" s="140" t="e">
        <f>+'raw1.5C'!AJ123</f>
        <v>#N/A</v>
      </c>
      <c r="AK121" s="140" t="e">
        <f>+'raw1.5C'!AK123</f>
        <v>#N/A</v>
      </c>
      <c r="AL121" s="140" t="e">
        <f>+'raw1.5C'!AL123</f>
        <v>#N/A</v>
      </c>
      <c r="AM121" s="140" t="e">
        <f>+'raw1.5C'!AM123</f>
        <v>#N/A</v>
      </c>
      <c r="AN121" s="140"/>
      <c r="AO121" s="140"/>
      <c r="AP121" s="140"/>
      <c r="AQ121" s="140"/>
      <c r="AR121" s="140"/>
      <c r="AS121" s="140"/>
      <c r="AT121" s="140"/>
      <c r="AU121" s="140"/>
      <c r="AV121" s="140"/>
      <c r="AW121" s="140"/>
      <c r="AX121" s="100"/>
      <c r="AY121" s="140"/>
      <c r="AZ121" s="140"/>
      <c r="BA121" s="140"/>
      <c r="BB121" s="140"/>
      <c r="BC121" s="140"/>
      <c r="BD121" s="140"/>
      <c r="BE121" s="140"/>
      <c r="BF121" s="140"/>
      <c r="BG121" s="140"/>
    </row>
    <row r="122" spans="1:59" x14ac:dyDescent="0.25">
      <c r="A122" s="139"/>
      <c r="B122" s="100" t="str">
        <f>+WB2C!B122</f>
        <v>Other Liquids Tankers</v>
      </c>
      <c r="C122" s="100" t="str">
        <f>+WB2C!C122</f>
        <v>Other Liquids Tankers (DWT) 0 - 999</v>
      </c>
      <c r="D122" s="140" t="e">
        <f>+'raw1.5C'!D124</f>
        <v>#N/A</v>
      </c>
      <c r="E122" s="140" t="e">
        <f>+'raw1.5C'!E124</f>
        <v>#N/A</v>
      </c>
      <c r="F122" s="140" t="e">
        <f>+'raw1.5C'!F124</f>
        <v>#N/A</v>
      </c>
      <c r="G122" s="140" t="e">
        <f>+'raw1.5C'!G124</f>
        <v>#N/A</v>
      </c>
      <c r="H122" s="140" t="e">
        <f>+'raw1.5C'!H124</f>
        <v>#N/A</v>
      </c>
      <c r="I122" s="140" t="e">
        <f>+'raw1.5C'!I124</f>
        <v>#N/A</v>
      </c>
      <c r="J122" s="140" t="e">
        <f>+'raw1.5C'!J124</f>
        <v>#N/A</v>
      </c>
      <c r="K122" s="140" t="e">
        <f>+'raw1.5C'!K124</f>
        <v>#N/A</v>
      </c>
      <c r="L122" s="140" t="e">
        <f>+'raw1.5C'!L124</f>
        <v>#N/A</v>
      </c>
      <c r="M122" s="140" t="e">
        <f>+'raw1.5C'!M124</f>
        <v>#N/A</v>
      </c>
      <c r="N122" s="140" t="e">
        <f>+'raw1.5C'!N124</f>
        <v>#N/A</v>
      </c>
      <c r="O122" s="140" t="e">
        <f>+'raw1.5C'!O124</f>
        <v>#N/A</v>
      </c>
      <c r="P122" s="140" t="e">
        <f>+'raw1.5C'!P124</f>
        <v>#N/A</v>
      </c>
      <c r="Q122" s="140" t="e">
        <f>+'raw1.5C'!Q124</f>
        <v>#N/A</v>
      </c>
      <c r="R122" s="140" t="e">
        <f>+'raw1.5C'!R124</f>
        <v>#N/A</v>
      </c>
      <c r="S122" s="140" t="e">
        <f>+'raw1.5C'!S124</f>
        <v>#N/A</v>
      </c>
      <c r="T122" s="140" t="e">
        <f>+'raw1.5C'!T124</f>
        <v>#N/A</v>
      </c>
      <c r="U122" s="140" t="e">
        <f>+'raw1.5C'!U124</f>
        <v>#N/A</v>
      </c>
      <c r="V122" s="140" t="e">
        <f>+'raw1.5C'!V124</f>
        <v>#N/A</v>
      </c>
      <c r="W122" s="140" t="e">
        <f>+'raw1.5C'!W124</f>
        <v>#N/A</v>
      </c>
      <c r="X122" s="140" t="e">
        <f>+'raw1.5C'!X124</f>
        <v>#N/A</v>
      </c>
      <c r="Y122" s="140" t="e">
        <f>+'raw1.5C'!Y124</f>
        <v>#N/A</v>
      </c>
      <c r="Z122" s="140" t="e">
        <f>+'raw1.5C'!Z124</f>
        <v>#N/A</v>
      </c>
      <c r="AA122" s="140" t="e">
        <f>+'raw1.5C'!AA124</f>
        <v>#N/A</v>
      </c>
      <c r="AB122" s="140" t="e">
        <f>+'raw1.5C'!AB124</f>
        <v>#N/A</v>
      </c>
      <c r="AC122" s="140" t="e">
        <f>+'raw1.5C'!AC124</f>
        <v>#N/A</v>
      </c>
      <c r="AD122" s="140" t="e">
        <f>+'raw1.5C'!AD124</f>
        <v>#N/A</v>
      </c>
      <c r="AE122" s="140" t="e">
        <f>+'raw1.5C'!AE124</f>
        <v>#N/A</v>
      </c>
      <c r="AF122" s="140" t="e">
        <f>+'raw1.5C'!AF124</f>
        <v>#N/A</v>
      </c>
      <c r="AG122" s="140" t="e">
        <f>+'raw1.5C'!AG124</f>
        <v>#N/A</v>
      </c>
      <c r="AH122" s="140" t="e">
        <f>+'raw1.5C'!AH124</f>
        <v>#N/A</v>
      </c>
      <c r="AI122" s="140" t="e">
        <f>+'raw1.5C'!AI124</f>
        <v>#N/A</v>
      </c>
      <c r="AJ122" s="140" t="e">
        <f>+'raw1.5C'!AJ124</f>
        <v>#N/A</v>
      </c>
      <c r="AK122" s="140" t="e">
        <f>+'raw1.5C'!AK124</f>
        <v>#N/A</v>
      </c>
      <c r="AL122" s="140" t="e">
        <f>+'raw1.5C'!AL124</f>
        <v>#N/A</v>
      </c>
      <c r="AM122" s="140" t="e">
        <f>+'raw1.5C'!AM124</f>
        <v>#N/A</v>
      </c>
      <c r="AN122" s="140"/>
      <c r="AO122" s="140"/>
      <c r="AP122" s="140"/>
      <c r="AQ122" s="140"/>
      <c r="AR122" s="140"/>
      <c r="AS122" s="140"/>
      <c r="AT122" s="140"/>
      <c r="AU122" s="140"/>
      <c r="AV122" s="140"/>
      <c r="AW122" s="140"/>
      <c r="AX122" s="100"/>
      <c r="AY122" s="140"/>
      <c r="AZ122" s="140"/>
      <c r="BA122" s="140"/>
      <c r="BB122" s="140"/>
      <c r="BC122" s="140"/>
      <c r="BD122" s="140"/>
      <c r="BE122" s="140"/>
      <c r="BF122" s="140"/>
      <c r="BG122" s="140"/>
    </row>
    <row r="123" spans="1:59" x14ac:dyDescent="0.25">
      <c r="A123" s="139"/>
      <c r="B123" s="100" t="str">
        <f>+WB2C!B123</f>
        <v>Other Liquids Tankers</v>
      </c>
      <c r="C123" s="100" t="str">
        <f>+WB2C!C123</f>
        <v>Other Liquids Tankers (DWT) &gt;1,000</v>
      </c>
      <c r="D123" s="140" t="e">
        <f>+'raw1.5C'!D125</f>
        <v>#N/A</v>
      </c>
      <c r="E123" s="140" t="e">
        <f>+'raw1.5C'!E125</f>
        <v>#N/A</v>
      </c>
      <c r="F123" s="140" t="e">
        <f>+'raw1.5C'!F125</f>
        <v>#N/A</v>
      </c>
      <c r="G123" s="140" t="e">
        <f>+'raw1.5C'!G125</f>
        <v>#N/A</v>
      </c>
      <c r="H123" s="140" t="e">
        <f>+'raw1.5C'!H125</f>
        <v>#N/A</v>
      </c>
      <c r="I123" s="140" t="e">
        <f>+'raw1.5C'!I125</f>
        <v>#N/A</v>
      </c>
      <c r="J123" s="140" t="e">
        <f>+'raw1.5C'!J125</f>
        <v>#N/A</v>
      </c>
      <c r="K123" s="140" t="e">
        <f>+'raw1.5C'!K125</f>
        <v>#N/A</v>
      </c>
      <c r="L123" s="140" t="e">
        <f>+'raw1.5C'!L125</f>
        <v>#N/A</v>
      </c>
      <c r="M123" s="140" t="e">
        <f>+'raw1.5C'!M125</f>
        <v>#N/A</v>
      </c>
      <c r="N123" s="140" t="e">
        <f>+'raw1.5C'!N125</f>
        <v>#N/A</v>
      </c>
      <c r="O123" s="140" t="e">
        <f>+'raw1.5C'!O125</f>
        <v>#N/A</v>
      </c>
      <c r="P123" s="140" t="e">
        <f>+'raw1.5C'!P125</f>
        <v>#N/A</v>
      </c>
      <c r="Q123" s="140" t="e">
        <f>+'raw1.5C'!Q125</f>
        <v>#N/A</v>
      </c>
      <c r="R123" s="140" t="e">
        <f>+'raw1.5C'!R125</f>
        <v>#N/A</v>
      </c>
      <c r="S123" s="140" t="e">
        <f>+'raw1.5C'!S125</f>
        <v>#N/A</v>
      </c>
      <c r="T123" s="140" t="e">
        <f>+'raw1.5C'!T125</f>
        <v>#N/A</v>
      </c>
      <c r="U123" s="140" t="e">
        <f>+'raw1.5C'!U125</f>
        <v>#N/A</v>
      </c>
      <c r="V123" s="140" t="e">
        <f>+'raw1.5C'!V125</f>
        <v>#N/A</v>
      </c>
      <c r="W123" s="140" t="e">
        <f>+'raw1.5C'!W125</f>
        <v>#N/A</v>
      </c>
      <c r="X123" s="140" t="e">
        <f>+'raw1.5C'!X125</f>
        <v>#N/A</v>
      </c>
      <c r="Y123" s="140" t="e">
        <f>+'raw1.5C'!Y125</f>
        <v>#N/A</v>
      </c>
      <c r="Z123" s="140" t="e">
        <f>+'raw1.5C'!Z125</f>
        <v>#N/A</v>
      </c>
      <c r="AA123" s="140" t="e">
        <f>+'raw1.5C'!AA125</f>
        <v>#N/A</v>
      </c>
      <c r="AB123" s="140" t="e">
        <f>+'raw1.5C'!AB125</f>
        <v>#N/A</v>
      </c>
      <c r="AC123" s="140" t="e">
        <f>+'raw1.5C'!AC125</f>
        <v>#N/A</v>
      </c>
      <c r="AD123" s="140" t="e">
        <f>+'raw1.5C'!AD125</f>
        <v>#N/A</v>
      </c>
      <c r="AE123" s="140" t="e">
        <f>+'raw1.5C'!AE125</f>
        <v>#N/A</v>
      </c>
      <c r="AF123" s="140" t="e">
        <f>+'raw1.5C'!AF125</f>
        <v>#N/A</v>
      </c>
      <c r="AG123" s="140" t="e">
        <f>+'raw1.5C'!AG125</f>
        <v>#N/A</v>
      </c>
      <c r="AH123" s="140" t="e">
        <f>+'raw1.5C'!AH125</f>
        <v>#N/A</v>
      </c>
      <c r="AI123" s="140" t="e">
        <f>+'raw1.5C'!AI125</f>
        <v>#N/A</v>
      </c>
      <c r="AJ123" s="140" t="e">
        <f>+'raw1.5C'!AJ125</f>
        <v>#N/A</v>
      </c>
      <c r="AK123" s="140" t="e">
        <f>+'raw1.5C'!AK125</f>
        <v>#N/A</v>
      </c>
      <c r="AL123" s="140" t="e">
        <f>+'raw1.5C'!AL125</f>
        <v>#N/A</v>
      </c>
      <c r="AM123" s="140" t="e">
        <f>+'raw1.5C'!AM125</f>
        <v>#N/A</v>
      </c>
      <c r="AN123" s="140"/>
      <c r="AO123" s="140"/>
      <c r="AP123" s="140"/>
      <c r="AQ123" s="140"/>
      <c r="AR123" s="140"/>
      <c r="AS123" s="140"/>
      <c r="AT123" s="140"/>
      <c r="AU123" s="140"/>
      <c r="AV123" s="140"/>
      <c r="AW123" s="140"/>
      <c r="AX123" s="100"/>
      <c r="AY123" s="140"/>
      <c r="AZ123" s="140"/>
      <c r="BA123" s="140"/>
      <c r="BB123" s="140"/>
      <c r="BC123" s="140"/>
      <c r="BD123" s="140"/>
      <c r="BE123" s="140"/>
      <c r="BF123" s="140"/>
      <c r="BG123" s="140"/>
    </row>
    <row r="124" spans="1:59" x14ac:dyDescent="0.25">
      <c r="A124" s="139"/>
      <c r="B124" s="100" t="str">
        <f>+WB2C!B124</f>
        <v>Ferry Passenger Only</v>
      </c>
      <c r="C124" s="100" t="str">
        <f>+WB2C!C124</f>
        <v>Ferry Passenger Only (GT) 0 - 299</v>
      </c>
      <c r="D124" s="140" t="e">
        <f>+'raw1.5C'!D126</f>
        <v>#N/A</v>
      </c>
      <c r="E124" s="140" t="e">
        <f>+'raw1.5C'!E126</f>
        <v>#N/A</v>
      </c>
      <c r="F124" s="140" t="e">
        <f>+'raw1.5C'!F126</f>
        <v>#N/A</v>
      </c>
      <c r="G124" s="140" t="e">
        <f>+'raw1.5C'!G126</f>
        <v>#N/A</v>
      </c>
      <c r="H124" s="140" t="e">
        <f>+'raw1.5C'!H126</f>
        <v>#N/A</v>
      </c>
      <c r="I124" s="140" t="e">
        <f>+'raw1.5C'!I126</f>
        <v>#N/A</v>
      </c>
      <c r="J124" s="140" t="e">
        <f>+'raw1.5C'!J126</f>
        <v>#N/A</v>
      </c>
      <c r="K124" s="140" t="e">
        <f>+'raw1.5C'!K126</f>
        <v>#N/A</v>
      </c>
      <c r="L124" s="140" t="e">
        <f>+'raw1.5C'!L126</f>
        <v>#N/A</v>
      </c>
      <c r="M124" s="140" t="e">
        <f>+'raw1.5C'!M126</f>
        <v>#N/A</v>
      </c>
      <c r="N124" s="140" t="e">
        <f>+'raw1.5C'!N126</f>
        <v>#N/A</v>
      </c>
      <c r="O124" s="140" t="e">
        <f>+'raw1.5C'!O126</f>
        <v>#N/A</v>
      </c>
      <c r="P124" s="140" t="e">
        <f>+'raw1.5C'!P126</f>
        <v>#N/A</v>
      </c>
      <c r="Q124" s="140" t="e">
        <f>+'raw1.5C'!Q126</f>
        <v>#N/A</v>
      </c>
      <c r="R124" s="140" t="e">
        <f>+'raw1.5C'!R126</f>
        <v>#N/A</v>
      </c>
      <c r="S124" s="140" t="e">
        <f>+'raw1.5C'!S126</f>
        <v>#N/A</v>
      </c>
      <c r="T124" s="140" t="e">
        <f>+'raw1.5C'!T126</f>
        <v>#N/A</v>
      </c>
      <c r="U124" s="140" t="e">
        <f>+'raw1.5C'!U126</f>
        <v>#N/A</v>
      </c>
      <c r="V124" s="140" t="e">
        <f>+'raw1.5C'!V126</f>
        <v>#N/A</v>
      </c>
      <c r="W124" s="140" t="e">
        <f>+'raw1.5C'!W126</f>
        <v>#N/A</v>
      </c>
      <c r="X124" s="140" t="e">
        <f>+'raw1.5C'!X126</f>
        <v>#N/A</v>
      </c>
      <c r="Y124" s="140" t="e">
        <f>+'raw1.5C'!Y126</f>
        <v>#N/A</v>
      </c>
      <c r="Z124" s="140" t="e">
        <f>+'raw1.5C'!Z126</f>
        <v>#N/A</v>
      </c>
      <c r="AA124" s="140" t="e">
        <f>+'raw1.5C'!AA126</f>
        <v>#N/A</v>
      </c>
      <c r="AB124" s="140" t="e">
        <f>+'raw1.5C'!AB126</f>
        <v>#N/A</v>
      </c>
      <c r="AC124" s="140" t="e">
        <f>+'raw1.5C'!AC126</f>
        <v>#N/A</v>
      </c>
      <c r="AD124" s="140" t="e">
        <f>+'raw1.5C'!AD126</f>
        <v>#N/A</v>
      </c>
      <c r="AE124" s="140" t="e">
        <f>+'raw1.5C'!AE126</f>
        <v>#N/A</v>
      </c>
      <c r="AF124" s="140" t="e">
        <f>+'raw1.5C'!AF126</f>
        <v>#N/A</v>
      </c>
      <c r="AG124" s="140" t="e">
        <f>+'raw1.5C'!AG126</f>
        <v>#N/A</v>
      </c>
      <c r="AH124" s="140" t="e">
        <f>+'raw1.5C'!AH126</f>
        <v>#N/A</v>
      </c>
      <c r="AI124" s="140" t="e">
        <f>+'raw1.5C'!AI126</f>
        <v>#N/A</v>
      </c>
      <c r="AJ124" s="140" t="e">
        <f>+'raw1.5C'!AJ126</f>
        <v>#N/A</v>
      </c>
      <c r="AK124" s="140" t="e">
        <f>+'raw1.5C'!AK126</f>
        <v>#N/A</v>
      </c>
      <c r="AL124" s="140" t="e">
        <f>+'raw1.5C'!AL126</f>
        <v>#N/A</v>
      </c>
      <c r="AM124" s="140" t="e">
        <f>+'raw1.5C'!AM126</f>
        <v>#N/A</v>
      </c>
      <c r="AN124" s="140"/>
      <c r="AO124" s="140"/>
      <c r="AP124" s="140"/>
      <c r="AQ124" s="140"/>
      <c r="AR124" s="140"/>
      <c r="AS124" s="140"/>
      <c r="AT124" s="140"/>
      <c r="AU124" s="140"/>
      <c r="AV124" s="140"/>
      <c r="AW124" s="140"/>
      <c r="AX124" s="100"/>
      <c r="AY124" s="140"/>
      <c r="AZ124" s="140"/>
      <c r="BA124" s="140"/>
      <c r="BB124" s="140"/>
      <c r="BC124" s="140"/>
      <c r="BD124" s="140"/>
      <c r="BE124" s="140"/>
      <c r="BF124" s="140"/>
      <c r="BG124" s="140"/>
    </row>
    <row r="125" spans="1:59" x14ac:dyDescent="0.25">
      <c r="A125" s="139"/>
      <c r="B125" s="100" t="str">
        <f>+WB2C!B125</f>
        <v>Ferry Passenger Only</v>
      </c>
      <c r="C125" s="100" t="str">
        <f>+WB2C!C125</f>
        <v>Ferry Passenger Only (GT) 300 - 999</v>
      </c>
      <c r="D125" s="140" t="e">
        <f>+'raw1.5C'!D127</f>
        <v>#N/A</v>
      </c>
      <c r="E125" s="140" t="e">
        <f>+'raw1.5C'!E127</f>
        <v>#N/A</v>
      </c>
      <c r="F125" s="140" t="e">
        <f>+'raw1.5C'!F127</f>
        <v>#N/A</v>
      </c>
      <c r="G125" s="140" t="e">
        <f>+'raw1.5C'!G127</f>
        <v>#N/A</v>
      </c>
      <c r="H125" s="140" t="e">
        <f>+'raw1.5C'!H127</f>
        <v>#N/A</v>
      </c>
      <c r="I125" s="140" t="e">
        <f>+'raw1.5C'!I127</f>
        <v>#N/A</v>
      </c>
      <c r="J125" s="140" t="e">
        <f>+'raw1.5C'!J127</f>
        <v>#N/A</v>
      </c>
      <c r="K125" s="140" t="e">
        <f>+'raw1.5C'!K127</f>
        <v>#N/A</v>
      </c>
      <c r="L125" s="140" t="e">
        <f>+'raw1.5C'!L127</f>
        <v>#N/A</v>
      </c>
      <c r="M125" s="140" t="e">
        <f>+'raw1.5C'!M127</f>
        <v>#N/A</v>
      </c>
      <c r="N125" s="140" t="e">
        <f>+'raw1.5C'!N127</f>
        <v>#N/A</v>
      </c>
      <c r="O125" s="140" t="e">
        <f>+'raw1.5C'!O127</f>
        <v>#N/A</v>
      </c>
      <c r="P125" s="140" t="e">
        <f>+'raw1.5C'!P127</f>
        <v>#N/A</v>
      </c>
      <c r="Q125" s="140" t="e">
        <f>+'raw1.5C'!Q127</f>
        <v>#N/A</v>
      </c>
      <c r="R125" s="140" t="e">
        <f>+'raw1.5C'!R127</f>
        <v>#N/A</v>
      </c>
      <c r="S125" s="140" t="e">
        <f>+'raw1.5C'!S127</f>
        <v>#N/A</v>
      </c>
      <c r="T125" s="140" t="e">
        <f>+'raw1.5C'!T127</f>
        <v>#N/A</v>
      </c>
      <c r="U125" s="140" t="e">
        <f>+'raw1.5C'!U127</f>
        <v>#N/A</v>
      </c>
      <c r="V125" s="140" t="e">
        <f>+'raw1.5C'!V127</f>
        <v>#N/A</v>
      </c>
      <c r="W125" s="140" t="e">
        <f>+'raw1.5C'!W127</f>
        <v>#N/A</v>
      </c>
      <c r="X125" s="140" t="e">
        <f>+'raw1.5C'!X127</f>
        <v>#N/A</v>
      </c>
      <c r="Y125" s="140" t="e">
        <f>+'raw1.5C'!Y127</f>
        <v>#N/A</v>
      </c>
      <c r="Z125" s="140" t="e">
        <f>+'raw1.5C'!Z127</f>
        <v>#N/A</v>
      </c>
      <c r="AA125" s="140" t="e">
        <f>+'raw1.5C'!AA127</f>
        <v>#N/A</v>
      </c>
      <c r="AB125" s="140" t="e">
        <f>+'raw1.5C'!AB127</f>
        <v>#N/A</v>
      </c>
      <c r="AC125" s="140" t="e">
        <f>+'raw1.5C'!AC127</f>
        <v>#N/A</v>
      </c>
      <c r="AD125" s="140" t="e">
        <f>+'raw1.5C'!AD127</f>
        <v>#N/A</v>
      </c>
      <c r="AE125" s="140" t="e">
        <f>+'raw1.5C'!AE127</f>
        <v>#N/A</v>
      </c>
      <c r="AF125" s="140" t="e">
        <f>+'raw1.5C'!AF127</f>
        <v>#N/A</v>
      </c>
      <c r="AG125" s="140" t="e">
        <f>+'raw1.5C'!AG127</f>
        <v>#N/A</v>
      </c>
      <c r="AH125" s="140" t="e">
        <f>+'raw1.5C'!AH127</f>
        <v>#N/A</v>
      </c>
      <c r="AI125" s="140" t="e">
        <f>+'raw1.5C'!AI127</f>
        <v>#N/A</v>
      </c>
      <c r="AJ125" s="140" t="e">
        <f>+'raw1.5C'!AJ127</f>
        <v>#N/A</v>
      </c>
      <c r="AK125" s="140" t="e">
        <f>+'raw1.5C'!AK127</f>
        <v>#N/A</v>
      </c>
      <c r="AL125" s="140" t="e">
        <f>+'raw1.5C'!AL127</f>
        <v>#N/A</v>
      </c>
      <c r="AM125" s="140" t="e">
        <f>+'raw1.5C'!AM127</f>
        <v>#N/A</v>
      </c>
      <c r="AN125" s="140"/>
      <c r="AO125" s="140"/>
      <c r="AP125" s="140"/>
      <c r="AQ125" s="140"/>
      <c r="AR125" s="140"/>
      <c r="AS125" s="140"/>
      <c r="AT125" s="140"/>
      <c r="AU125" s="140"/>
      <c r="AV125" s="140"/>
      <c r="AW125" s="140"/>
      <c r="AX125" s="100"/>
      <c r="AY125" s="140"/>
      <c r="AZ125" s="140"/>
      <c r="BA125" s="140"/>
      <c r="BB125" s="140"/>
      <c r="BC125" s="140"/>
      <c r="BD125" s="140"/>
      <c r="BE125" s="140"/>
      <c r="BF125" s="140"/>
      <c r="BG125" s="140"/>
    </row>
    <row r="126" spans="1:59" x14ac:dyDescent="0.25">
      <c r="A126" s="139"/>
      <c r="B126" s="100" t="str">
        <f>+WB2C!B126</f>
        <v>Ferry Passenger Only</v>
      </c>
      <c r="C126" s="100" t="str">
        <f>+WB2C!C126</f>
        <v>Ferry Passenger Only (GT) 1,000 - 1,999</v>
      </c>
      <c r="D126" s="140" t="e">
        <f>+'raw1.5C'!D128</f>
        <v>#N/A</v>
      </c>
      <c r="E126" s="140" t="e">
        <f>+'raw1.5C'!E128</f>
        <v>#N/A</v>
      </c>
      <c r="F126" s="140" t="e">
        <f>+'raw1.5C'!F128</f>
        <v>#N/A</v>
      </c>
      <c r="G126" s="140" t="e">
        <f>+'raw1.5C'!G128</f>
        <v>#N/A</v>
      </c>
      <c r="H126" s="140" t="e">
        <f>+'raw1.5C'!H128</f>
        <v>#N/A</v>
      </c>
      <c r="I126" s="140" t="e">
        <f>+'raw1.5C'!I128</f>
        <v>#N/A</v>
      </c>
      <c r="J126" s="140" t="e">
        <f>+'raw1.5C'!J128</f>
        <v>#N/A</v>
      </c>
      <c r="K126" s="140" t="e">
        <f>+'raw1.5C'!K128</f>
        <v>#N/A</v>
      </c>
      <c r="L126" s="140" t="e">
        <f>+'raw1.5C'!L128</f>
        <v>#N/A</v>
      </c>
      <c r="M126" s="140" t="e">
        <f>+'raw1.5C'!M128</f>
        <v>#N/A</v>
      </c>
      <c r="N126" s="140" t="e">
        <f>+'raw1.5C'!N128</f>
        <v>#N/A</v>
      </c>
      <c r="O126" s="140" t="e">
        <f>+'raw1.5C'!O128</f>
        <v>#N/A</v>
      </c>
      <c r="P126" s="140" t="e">
        <f>+'raw1.5C'!P128</f>
        <v>#N/A</v>
      </c>
      <c r="Q126" s="140" t="e">
        <f>+'raw1.5C'!Q128</f>
        <v>#N/A</v>
      </c>
      <c r="R126" s="140" t="e">
        <f>+'raw1.5C'!R128</f>
        <v>#N/A</v>
      </c>
      <c r="S126" s="140" t="e">
        <f>+'raw1.5C'!S128</f>
        <v>#N/A</v>
      </c>
      <c r="T126" s="140" t="e">
        <f>+'raw1.5C'!T128</f>
        <v>#N/A</v>
      </c>
      <c r="U126" s="140" t="e">
        <f>+'raw1.5C'!U128</f>
        <v>#N/A</v>
      </c>
      <c r="V126" s="140" t="e">
        <f>+'raw1.5C'!V128</f>
        <v>#N/A</v>
      </c>
      <c r="W126" s="140" t="e">
        <f>+'raw1.5C'!W128</f>
        <v>#N/A</v>
      </c>
      <c r="X126" s="140" t="e">
        <f>+'raw1.5C'!X128</f>
        <v>#N/A</v>
      </c>
      <c r="Y126" s="140" t="e">
        <f>+'raw1.5C'!Y128</f>
        <v>#N/A</v>
      </c>
      <c r="Z126" s="140" t="e">
        <f>+'raw1.5C'!Z128</f>
        <v>#N/A</v>
      </c>
      <c r="AA126" s="140" t="e">
        <f>+'raw1.5C'!AA128</f>
        <v>#N/A</v>
      </c>
      <c r="AB126" s="140" t="e">
        <f>+'raw1.5C'!AB128</f>
        <v>#N/A</v>
      </c>
      <c r="AC126" s="140" t="e">
        <f>+'raw1.5C'!AC128</f>
        <v>#N/A</v>
      </c>
      <c r="AD126" s="140" t="e">
        <f>+'raw1.5C'!AD128</f>
        <v>#N/A</v>
      </c>
      <c r="AE126" s="140" t="e">
        <f>+'raw1.5C'!AE128</f>
        <v>#N/A</v>
      </c>
      <c r="AF126" s="140" t="e">
        <f>+'raw1.5C'!AF128</f>
        <v>#N/A</v>
      </c>
      <c r="AG126" s="140" t="e">
        <f>+'raw1.5C'!AG128</f>
        <v>#N/A</v>
      </c>
      <c r="AH126" s="140" t="e">
        <f>+'raw1.5C'!AH128</f>
        <v>#N/A</v>
      </c>
      <c r="AI126" s="140" t="e">
        <f>+'raw1.5C'!AI128</f>
        <v>#N/A</v>
      </c>
      <c r="AJ126" s="140" t="e">
        <f>+'raw1.5C'!AJ128</f>
        <v>#N/A</v>
      </c>
      <c r="AK126" s="140" t="e">
        <f>+'raw1.5C'!AK128</f>
        <v>#N/A</v>
      </c>
      <c r="AL126" s="140" t="e">
        <f>+'raw1.5C'!AL128</f>
        <v>#N/A</v>
      </c>
      <c r="AM126" s="140" t="e">
        <f>+'raw1.5C'!AM128</f>
        <v>#N/A</v>
      </c>
      <c r="AN126" s="140"/>
      <c r="AO126" s="140"/>
      <c r="AP126" s="140"/>
      <c r="AQ126" s="140"/>
      <c r="AR126" s="140"/>
      <c r="AS126" s="140"/>
      <c r="AT126" s="140"/>
      <c r="AU126" s="140"/>
      <c r="AV126" s="140"/>
      <c r="AW126" s="140"/>
      <c r="AX126" s="100"/>
      <c r="AY126" s="140"/>
      <c r="AZ126" s="140"/>
      <c r="BA126" s="140"/>
      <c r="BB126" s="140"/>
      <c r="BC126" s="140"/>
      <c r="BD126" s="140"/>
      <c r="BE126" s="140"/>
      <c r="BF126" s="140"/>
      <c r="BG126" s="140"/>
    </row>
    <row r="127" spans="1:59" x14ac:dyDescent="0.25">
      <c r="A127" s="139"/>
      <c r="B127" s="100" t="str">
        <f>+WB2C!B127</f>
        <v>Ferry Passenger Only</v>
      </c>
      <c r="C127" s="100" t="str">
        <f>+WB2C!C127</f>
        <v>Ferry Passenger Only (GT) &gt;2,000</v>
      </c>
      <c r="D127" s="140" t="e">
        <f>+'raw1.5C'!D129</f>
        <v>#N/A</v>
      </c>
      <c r="E127" s="140" t="e">
        <f>+'raw1.5C'!E129</f>
        <v>#N/A</v>
      </c>
      <c r="F127" s="140" t="e">
        <f>+'raw1.5C'!F129</f>
        <v>#N/A</v>
      </c>
      <c r="G127" s="140" t="e">
        <f>+'raw1.5C'!G129</f>
        <v>#N/A</v>
      </c>
      <c r="H127" s="140" t="e">
        <f>+'raw1.5C'!H129</f>
        <v>#N/A</v>
      </c>
      <c r="I127" s="140" t="e">
        <f>+'raw1.5C'!I129</f>
        <v>#N/A</v>
      </c>
      <c r="J127" s="140" t="e">
        <f>+'raw1.5C'!J129</f>
        <v>#N/A</v>
      </c>
      <c r="K127" s="140" t="e">
        <f>+'raw1.5C'!K129</f>
        <v>#N/A</v>
      </c>
      <c r="L127" s="140" t="e">
        <f>+'raw1.5C'!L129</f>
        <v>#N/A</v>
      </c>
      <c r="M127" s="140" t="e">
        <f>+'raw1.5C'!M129</f>
        <v>#N/A</v>
      </c>
      <c r="N127" s="140" t="e">
        <f>+'raw1.5C'!N129</f>
        <v>#N/A</v>
      </c>
      <c r="O127" s="140" t="e">
        <f>+'raw1.5C'!O129</f>
        <v>#N/A</v>
      </c>
      <c r="P127" s="140" t="e">
        <f>+'raw1.5C'!P129</f>
        <v>#N/A</v>
      </c>
      <c r="Q127" s="140" t="e">
        <f>+'raw1.5C'!Q129</f>
        <v>#N/A</v>
      </c>
      <c r="R127" s="140" t="e">
        <f>+'raw1.5C'!R129</f>
        <v>#N/A</v>
      </c>
      <c r="S127" s="140" t="e">
        <f>+'raw1.5C'!S129</f>
        <v>#N/A</v>
      </c>
      <c r="T127" s="140" t="e">
        <f>+'raw1.5C'!T129</f>
        <v>#N/A</v>
      </c>
      <c r="U127" s="140" t="e">
        <f>+'raw1.5C'!U129</f>
        <v>#N/A</v>
      </c>
      <c r="V127" s="140" t="e">
        <f>+'raw1.5C'!V129</f>
        <v>#N/A</v>
      </c>
      <c r="W127" s="140" t="e">
        <f>+'raw1.5C'!W129</f>
        <v>#N/A</v>
      </c>
      <c r="X127" s="140" t="e">
        <f>+'raw1.5C'!X129</f>
        <v>#N/A</v>
      </c>
      <c r="Y127" s="140" t="e">
        <f>+'raw1.5C'!Y129</f>
        <v>#N/A</v>
      </c>
      <c r="Z127" s="140" t="e">
        <f>+'raw1.5C'!Z129</f>
        <v>#N/A</v>
      </c>
      <c r="AA127" s="140" t="e">
        <f>+'raw1.5C'!AA129</f>
        <v>#N/A</v>
      </c>
      <c r="AB127" s="140" t="e">
        <f>+'raw1.5C'!AB129</f>
        <v>#N/A</v>
      </c>
      <c r="AC127" s="140" t="e">
        <f>+'raw1.5C'!AC129</f>
        <v>#N/A</v>
      </c>
      <c r="AD127" s="140" t="e">
        <f>+'raw1.5C'!AD129</f>
        <v>#N/A</v>
      </c>
      <c r="AE127" s="140" t="e">
        <f>+'raw1.5C'!AE129</f>
        <v>#N/A</v>
      </c>
      <c r="AF127" s="140" t="e">
        <f>+'raw1.5C'!AF129</f>
        <v>#N/A</v>
      </c>
      <c r="AG127" s="140" t="e">
        <f>+'raw1.5C'!AG129</f>
        <v>#N/A</v>
      </c>
      <c r="AH127" s="140" t="e">
        <f>+'raw1.5C'!AH129</f>
        <v>#N/A</v>
      </c>
      <c r="AI127" s="140" t="e">
        <f>+'raw1.5C'!AI129</f>
        <v>#N/A</v>
      </c>
      <c r="AJ127" s="140" t="e">
        <f>+'raw1.5C'!AJ129</f>
        <v>#N/A</v>
      </c>
      <c r="AK127" s="140" t="e">
        <f>+'raw1.5C'!AK129</f>
        <v>#N/A</v>
      </c>
      <c r="AL127" s="140" t="e">
        <f>+'raw1.5C'!AL129</f>
        <v>#N/A</v>
      </c>
      <c r="AM127" s="140" t="e">
        <f>+'raw1.5C'!AM129</f>
        <v>#N/A</v>
      </c>
      <c r="AN127" s="140"/>
      <c r="AO127" s="140"/>
      <c r="AP127" s="140"/>
      <c r="AQ127" s="140"/>
      <c r="AR127" s="140"/>
      <c r="AS127" s="140"/>
      <c r="AT127" s="140"/>
      <c r="AU127" s="140"/>
      <c r="AV127" s="140"/>
      <c r="AW127" s="140"/>
      <c r="AX127" s="100"/>
      <c r="AY127" s="140"/>
      <c r="AZ127" s="140"/>
      <c r="BA127" s="140"/>
      <c r="BB127" s="140"/>
      <c r="BC127" s="140"/>
      <c r="BD127" s="140"/>
      <c r="BE127" s="140"/>
      <c r="BF127" s="140"/>
      <c r="BG127" s="140"/>
    </row>
    <row r="128" spans="1:59" x14ac:dyDescent="0.25">
      <c r="A128" s="139"/>
      <c r="B128" s="100" t="str">
        <f>+WB2C!B128</f>
        <v>Cruise</v>
      </c>
      <c r="C128" s="100" t="str">
        <f>+WB2C!C128</f>
        <v>Cruise (GT) 0 - 1 999</v>
      </c>
      <c r="D128" s="140" t="e">
        <f>+'raw1.5C'!D130</f>
        <v>#N/A</v>
      </c>
      <c r="E128" s="140" t="e">
        <f>+'raw1.5C'!E130</f>
        <v>#N/A</v>
      </c>
      <c r="F128" s="140" t="e">
        <f>+'raw1.5C'!F130</f>
        <v>#N/A</v>
      </c>
      <c r="G128" s="140" t="e">
        <f>+'raw1.5C'!G130</f>
        <v>#N/A</v>
      </c>
      <c r="H128" s="140" t="e">
        <f>+'raw1.5C'!H130</f>
        <v>#N/A</v>
      </c>
      <c r="I128" s="140" t="e">
        <f>+'raw1.5C'!I130</f>
        <v>#N/A</v>
      </c>
      <c r="J128" s="140" t="e">
        <f>+'raw1.5C'!J130</f>
        <v>#N/A</v>
      </c>
      <c r="K128" s="140" t="e">
        <f>+'raw1.5C'!K130</f>
        <v>#N/A</v>
      </c>
      <c r="L128" s="140" t="e">
        <f>+'raw1.5C'!L130</f>
        <v>#N/A</v>
      </c>
      <c r="M128" s="140" t="e">
        <f>+'raw1.5C'!M130</f>
        <v>#N/A</v>
      </c>
      <c r="N128" s="140" t="e">
        <f>+'raw1.5C'!N130</f>
        <v>#N/A</v>
      </c>
      <c r="O128" s="140" t="e">
        <f>+'raw1.5C'!O130</f>
        <v>#N/A</v>
      </c>
      <c r="P128" s="140" t="e">
        <f>+'raw1.5C'!P130</f>
        <v>#N/A</v>
      </c>
      <c r="Q128" s="140" t="e">
        <f>+'raw1.5C'!Q130</f>
        <v>#N/A</v>
      </c>
      <c r="R128" s="140" t="e">
        <f>+'raw1.5C'!R130</f>
        <v>#N/A</v>
      </c>
      <c r="S128" s="140" t="e">
        <f>+'raw1.5C'!S130</f>
        <v>#N/A</v>
      </c>
      <c r="T128" s="140" t="e">
        <f>+'raw1.5C'!T130</f>
        <v>#N/A</v>
      </c>
      <c r="U128" s="140" t="e">
        <f>+'raw1.5C'!U130</f>
        <v>#N/A</v>
      </c>
      <c r="V128" s="140" t="e">
        <f>+'raw1.5C'!V130</f>
        <v>#N/A</v>
      </c>
      <c r="W128" s="140" t="e">
        <f>+'raw1.5C'!W130</f>
        <v>#N/A</v>
      </c>
      <c r="X128" s="140" t="e">
        <f>+'raw1.5C'!X130</f>
        <v>#N/A</v>
      </c>
      <c r="Y128" s="140" t="e">
        <f>+'raw1.5C'!Y130</f>
        <v>#N/A</v>
      </c>
      <c r="Z128" s="140" t="e">
        <f>+'raw1.5C'!Z130</f>
        <v>#N/A</v>
      </c>
      <c r="AA128" s="140" t="e">
        <f>+'raw1.5C'!AA130</f>
        <v>#N/A</v>
      </c>
      <c r="AB128" s="140" t="e">
        <f>+'raw1.5C'!AB130</f>
        <v>#N/A</v>
      </c>
      <c r="AC128" s="140" t="e">
        <f>+'raw1.5C'!AC130</f>
        <v>#N/A</v>
      </c>
      <c r="AD128" s="140" t="e">
        <f>+'raw1.5C'!AD130</f>
        <v>#N/A</v>
      </c>
      <c r="AE128" s="140" t="e">
        <f>+'raw1.5C'!AE130</f>
        <v>#N/A</v>
      </c>
      <c r="AF128" s="140" t="e">
        <f>+'raw1.5C'!AF130</f>
        <v>#N/A</v>
      </c>
      <c r="AG128" s="140" t="e">
        <f>+'raw1.5C'!AG130</f>
        <v>#N/A</v>
      </c>
      <c r="AH128" s="140" t="e">
        <f>+'raw1.5C'!AH130</f>
        <v>#N/A</v>
      </c>
      <c r="AI128" s="140" t="e">
        <f>+'raw1.5C'!AI130</f>
        <v>#N/A</v>
      </c>
      <c r="AJ128" s="140" t="e">
        <f>+'raw1.5C'!AJ130</f>
        <v>#N/A</v>
      </c>
      <c r="AK128" s="140" t="e">
        <f>+'raw1.5C'!AK130</f>
        <v>#N/A</v>
      </c>
      <c r="AL128" s="140" t="e">
        <f>+'raw1.5C'!AL130</f>
        <v>#N/A</v>
      </c>
      <c r="AM128" s="140" t="e">
        <f>+'raw1.5C'!AM130</f>
        <v>#N/A</v>
      </c>
      <c r="AN128" s="140"/>
      <c r="AO128" s="140"/>
      <c r="AP128" s="140"/>
      <c r="AQ128" s="140"/>
      <c r="AR128" s="140"/>
      <c r="AS128" s="140"/>
      <c r="AT128" s="140"/>
      <c r="AU128" s="140"/>
      <c r="AV128" s="140"/>
      <c r="AW128" s="140"/>
      <c r="AX128" s="100"/>
      <c r="AY128" s="140"/>
      <c r="AZ128" s="140"/>
      <c r="BA128" s="140"/>
      <c r="BB128" s="140"/>
      <c r="BC128" s="140"/>
      <c r="BD128" s="140"/>
      <c r="BE128" s="140"/>
      <c r="BF128" s="140"/>
      <c r="BG128" s="140"/>
    </row>
    <row r="129" spans="1:59" x14ac:dyDescent="0.25">
      <c r="A129" s="139"/>
      <c r="B129" s="100" t="str">
        <f>+WB2C!B129</f>
        <v>Cruise</v>
      </c>
      <c r="C129" s="100" t="str">
        <f>+WB2C!C129</f>
        <v>Cruise (GT) 2,000 - 9,999</v>
      </c>
      <c r="D129" s="140" t="e">
        <f>+'raw1.5C'!D131</f>
        <v>#N/A</v>
      </c>
      <c r="E129" s="140" t="e">
        <f>+'raw1.5C'!E131</f>
        <v>#N/A</v>
      </c>
      <c r="F129" s="140" t="e">
        <f>+'raw1.5C'!F131</f>
        <v>#N/A</v>
      </c>
      <c r="G129" s="140" t="e">
        <f>+'raw1.5C'!G131</f>
        <v>#N/A</v>
      </c>
      <c r="H129" s="140" t="e">
        <f>+'raw1.5C'!H131</f>
        <v>#N/A</v>
      </c>
      <c r="I129" s="140" t="e">
        <f>+'raw1.5C'!I131</f>
        <v>#N/A</v>
      </c>
      <c r="J129" s="140" t="e">
        <f>+'raw1.5C'!J131</f>
        <v>#N/A</v>
      </c>
      <c r="K129" s="140" t="e">
        <f>+'raw1.5C'!K131</f>
        <v>#N/A</v>
      </c>
      <c r="L129" s="140" t="e">
        <f>+'raw1.5C'!L131</f>
        <v>#N/A</v>
      </c>
      <c r="M129" s="140" t="e">
        <f>+'raw1.5C'!M131</f>
        <v>#N/A</v>
      </c>
      <c r="N129" s="140" t="e">
        <f>+'raw1.5C'!N131</f>
        <v>#N/A</v>
      </c>
      <c r="O129" s="140" t="e">
        <f>+'raw1.5C'!O131</f>
        <v>#N/A</v>
      </c>
      <c r="P129" s="140" t="e">
        <f>+'raw1.5C'!P131</f>
        <v>#N/A</v>
      </c>
      <c r="Q129" s="140" t="e">
        <f>+'raw1.5C'!Q131</f>
        <v>#N/A</v>
      </c>
      <c r="R129" s="140" t="e">
        <f>+'raw1.5C'!R131</f>
        <v>#N/A</v>
      </c>
      <c r="S129" s="140" t="e">
        <f>+'raw1.5C'!S131</f>
        <v>#N/A</v>
      </c>
      <c r="T129" s="140" t="e">
        <f>+'raw1.5C'!T131</f>
        <v>#N/A</v>
      </c>
      <c r="U129" s="140" t="e">
        <f>+'raw1.5C'!U131</f>
        <v>#N/A</v>
      </c>
      <c r="V129" s="140" t="e">
        <f>+'raw1.5C'!V131</f>
        <v>#N/A</v>
      </c>
      <c r="W129" s="140" t="e">
        <f>+'raw1.5C'!W131</f>
        <v>#N/A</v>
      </c>
      <c r="X129" s="140" t="e">
        <f>+'raw1.5C'!X131</f>
        <v>#N/A</v>
      </c>
      <c r="Y129" s="140" t="e">
        <f>+'raw1.5C'!Y131</f>
        <v>#N/A</v>
      </c>
      <c r="Z129" s="140" t="e">
        <f>+'raw1.5C'!Z131</f>
        <v>#N/A</v>
      </c>
      <c r="AA129" s="140" t="e">
        <f>+'raw1.5C'!AA131</f>
        <v>#N/A</v>
      </c>
      <c r="AB129" s="140" t="e">
        <f>+'raw1.5C'!AB131</f>
        <v>#N/A</v>
      </c>
      <c r="AC129" s="140" t="e">
        <f>+'raw1.5C'!AC131</f>
        <v>#N/A</v>
      </c>
      <c r="AD129" s="140" t="e">
        <f>+'raw1.5C'!AD131</f>
        <v>#N/A</v>
      </c>
      <c r="AE129" s="140" t="e">
        <f>+'raw1.5C'!AE131</f>
        <v>#N/A</v>
      </c>
      <c r="AF129" s="140" t="e">
        <f>+'raw1.5C'!AF131</f>
        <v>#N/A</v>
      </c>
      <c r="AG129" s="140" t="e">
        <f>+'raw1.5C'!AG131</f>
        <v>#N/A</v>
      </c>
      <c r="AH129" s="140" t="e">
        <f>+'raw1.5C'!AH131</f>
        <v>#N/A</v>
      </c>
      <c r="AI129" s="140" t="e">
        <f>+'raw1.5C'!AI131</f>
        <v>#N/A</v>
      </c>
      <c r="AJ129" s="140" t="e">
        <f>+'raw1.5C'!AJ131</f>
        <v>#N/A</v>
      </c>
      <c r="AK129" s="140" t="e">
        <f>+'raw1.5C'!AK131</f>
        <v>#N/A</v>
      </c>
      <c r="AL129" s="140" t="e">
        <f>+'raw1.5C'!AL131</f>
        <v>#N/A</v>
      </c>
      <c r="AM129" s="140" t="e">
        <f>+'raw1.5C'!AM131</f>
        <v>#N/A</v>
      </c>
      <c r="AN129" s="140"/>
      <c r="AO129" s="140"/>
      <c r="AP129" s="140"/>
      <c r="AQ129" s="140"/>
      <c r="AR129" s="140"/>
      <c r="AS129" s="140"/>
      <c r="AT129" s="140"/>
      <c r="AU129" s="140"/>
      <c r="AV129" s="140"/>
      <c r="AW129" s="140"/>
      <c r="AX129" s="100"/>
      <c r="AY129" s="140"/>
      <c r="AZ129" s="140"/>
      <c r="BA129" s="140"/>
      <c r="BB129" s="140"/>
      <c r="BC129" s="140"/>
      <c r="BD129" s="140"/>
      <c r="BE129" s="140"/>
      <c r="BF129" s="140"/>
      <c r="BG129" s="140"/>
    </row>
    <row r="130" spans="1:59" x14ac:dyDescent="0.25">
      <c r="A130" s="139"/>
      <c r="B130" s="100" t="str">
        <f>+WB2C!B130</f>
        <v>Cruise</v>
      </c>
      <c r="C130" s="100" t="str">
        <f>+WB2C!C130</f>
        <v>Cruise (GT) 10,000 - 59,999</v>
      </c>
      <c r="D130" s="140" t="e">
        <f>+'raw1.5C'!D132</f>
        <v>#N/A</v>
      </c>
      <c r="E130" s="140" t="e">
        <f>+'raw1.5C'!E132</f>
        <v>#N/A</v>
      </c>
      <c r="F130" s="140" t="e">
        <f>+'raw1.5C'!F132</f>
        <v>#N/A</v>
      </c>
      <c r="G130" s="140" t="e">
        <f>+'raw1.5C'!G132</f>
        <v>#N/A</v>
      </c>
      <c r="H130" s="140" t="e">
        <f>+'raw1.5C'!H132</f>
        <v>#N/A</v>
      </c>
      <c r="I130" s="140" t="e">
        <f>+'raw1.5C'!I132</f>
        <v>#N/A</v>
      </c>
      <c r="J130" s="140" t="e">
        <f>+'raw1.5C'!J132</f>
        <v>#N/A</v>
      </c>
      <c r="K130" s="140" t="e">
        <f>+'raw1.5C'!K132</f>
        <v>#N/A</v>
      </c>
      <c r="L130" s="140" t="e">
        <f>+'raw1.5C'!L132</f>
        <v>#N/A</v>
      </c>
      <c r="M130" s="140" t="e">
        <f>+'raw1.5C'!M132</f>
        <v>#N/A</v>
      </c>
      <c r="N130" s="140" t="e">
        <f>+'raw1.5C'!N132</f>
        <v>#N/A</v>
      </c>
      <c r="O130" s="140" t="e">
        <f>+'raw1.5C'!O132</f>
        <v>#N/A</v>
      </c>
      <c r="P130" s="140" t="e">
        <f>+'raw1.5C'!P132</f>
        <v>#N/A</v>
      </c>
      <c r="Q130" s="140" t="e">
        <f>+'raw1.5C'!Q132</f>
        <v>#N/A</v>
      </c>
      <c r="R130" s="140" t="e">
        <f>+'raw1.5C'!R132</f>
        <v>#N/A</v>
      </c>
      <c r="S130" s="140" t="e">
        <f>+'raw1.5C'!S132</f>
        <v>#N/A</v>
      </c>
      <c r="T130" s="140" t="e">
        <f>+'raw1.5C'!T132</f>
        <v>#N/A</v>
      </c>
      <c r="U130" s="140" t="e">
        <f>+'raw1.5C'!U132</f>
        <v>#N/A</v>
      </c>
      <c r="V130" s="140" t="e">
        <f>+'raw1.5C'!V132</f>
        <v>#N/A</v>
      </c>
      <c r="W130" s="140" t="e">
        <f>+'raw1.5C'!W132</f>
        <v>#N/A</v>
      </c>
      <c r="X130" s="140" t="e">
        <f>+'raw1.5C'!X132</f>
        <v>#N/A</v>
      </c>
      <c r="Y130" s="140" t="e">
        <f>+'raw1.5C'!Y132</f>
        <v>#N/A</v>
      </c>
      <c r="Z130" s="140" t="e">
        <f>+'raw1.5C'!Z132</f>
        <v>#N/A</v>
      </c>
      <c r="AA130" s="140" t="e">
        <f>+'raw1.5C'!AA132</f>
        <v>#N/A</v>
      </c>
      <c r="AB130" s="140" t="e">
        <f>+'raw1.5C'!AB132</f>
        <v>#N/A</v>
      </c>
      <c r="AC130" s="140" t="e">
        <f>+'raw1.5C'!AC132</f>
        <v>#N/A</v>
      </c>
      <c r="AD130" s="140" t="e">
        <f>+'raw1.5C'!AD132</f>
        <v>#N/A</v>
      </c>
      <c r="AE130" s="140" t="e">
        <f>+'raw1.5C'!AE132</f>
        <v>#N/A</v>
      </c>
      <c r="AF130" s="140" t="e">
        <f>+'raw1.5C'!AF132</f>
        <v>#N/A</v>
      </c>
      <c r="AG130" s="140" t="e">
        <f>+'raw1.5C'!AG132</f>
        <v>#N/A</v>
      </c>
      <c r="AH130" s="140" t="e">
        <f>+'raw1.5C'!AH132</f>
        <v>#N/A</v>
      </c>
      <c r="AI130" s="140" t="e">
        <f>+'raw1.5C'!AI132</f>
        <v>#N/A</v>
      </c>
      <c r="AJ130" s="140" t="e">
        <f>+'raw1.5C'!AJ132</f>
        <v>#N/A</v>
      </c>
      <c r="AK130" s="140" t="e">
        <f>+'raw1.5C'!AK132</f>
        <v>#N/A</v>
      </c>
      <c r="AL130" s="140" t="e">
        <f>+'raw1.5C'!AL132</f>
        <v>#N/A</v>
      </c>
      <c r="AM130" s="140" t="e">
        <f>+'raw1.5C'!AM132</f>
        <v>#N/A</v>
      </c>
      <c r="AN130" s="140"/>
      <c r="AO130" s="140"/>
      <c r="AP130" s="140"/>
      <c r="AQ130" s="140"/>
      <c r="AR130" s="140"/>
      <c r="AS130" s="140"/>
      <c r="AT130" s="140"/>
      <c r="AU130" s="140"/>
      <c r="AV130" s="140"/>
      <c r="AW130" s="140"/>
      <c r="AX130" s="100"/>
      <c r="AY130" s="140"/>
      <c r="AZ130" s="140"/>
      <c r="BA130" s="140"/>
      <c r="BB130" s="140"/>
      <c r="BC130" s="140"/>
      <c r="BD130" s="140"/>
      <c r="BE130" s="140"/>
      <c r="BF130" s="140"/>
      <c r="BG130" s="140"/>
    </row>
    <row r="131" spans="1:59" x14ac:dyDescent="0.25">
      <c r="A131" s="139"/>
      <c r="B131" s="100" t="str">
        <f>+WB2C!B131</f>
        <v>Cruise</v>
      </c>
      <c r="C131" s="100" t="str">
        <f>+WB2C!C131</f>
        <v>Cruise (GT) 60,000 - 99,999</v>
      </c>
      <c r="D131" s="140" t="e">
        <f>+'raw1.5C'!D133</f>
        <v>#N/A</v>
      </c>
      <c r="E131" s="140" t="e">
        <f>+'raw1.5C'!E133</f>
        <v>#N/A</v>
      </c>
      <c r="F131" s="140" t="e">
        <f>+'raw1.5C'!F133</f>
        <v>#N/A</v>
      </c>
      <c r="G131" s="140" t="e">
        <f>+'raw1.5C'!G133</f>
        <v>#N/A</v>
      </c>
      <c r="H131" s="140" t="e">
        <f>+'raw1.5C'!H133</f>
        <v>#N/A</v>
      </c>
      <c r="I131" s="140" t="e">
        <f>+'raw1.5C'!I133</f>
        <v>#N/A</v>
      </c>
      <c r="J131" s="140" t="e">
        <f>+'raw1.5C'!J133</f>
        <v>#N/A</v>
      </c>
      <c r="K131" s="140" t="e">
        <f>+'raw1.5C'!K133</f>
        <v>#N/A</v>
      </c>
      <c r="L131" s="140" t="e">
        <f>+'raw1.5C'!L133</f>
        <v>#N/A</v>
      </c>
      <c r="M131" s="140" t="e">
        <f>+'raw1.5C'!M133</f>
        <v>#N/A</v>
      </c>
      <c r="N131" s="140" t="e">
        <f>+'raw1.5C'!N133</f>
        <v>#N/A</v>
      </c>
      <c r="O131" s="140" t="e">
        <f>+'raw1.5C'!O133</f>
        <v>#N/A</v>
      </c>
      <c r="P131" s="140" t="e">
        <f>+'raw1.5C'!P133</f>
        <v>#N/A</v>
      </c>
      <c r="Q131" s="140" t="e">
        <f>+'raw1.5C'!Q133</f>
        <v>#N/A</v>
      </c>
      <c r="R131" s="140" t="e">
        <f>+'raw1.5C'!R133</f>
        <v>#N/A</v>
      </c>
      <c r="S131" s="140" t="e">
        <f>+'raw1.5C'!S133</f>
        <v>#N/A</v>
      </c>
      <c r="T131" s="140" t="e">
        <f>+'raw1.5C'!T133</f>
        <v>#N/A</v>
      </c>
      <c r="U131" s="140" t="e">
        <f>+'raw1.5C'!U133</f>
        <v>#N/A</v>
      </c>
      <c r="V131" s="140" t="e">
        <f>+'raw1.5C'!V133</f>
        <v>#N/A</v>
      </c>
      <c r="W131" s="140" t="e">
        <f>+'raw1.5C'!W133</f>
        <v>#N/A</v>
      </c>
      <c r="X131" s="140" t="e">
        <f>+'raw1.5C'!X133</f>
        <v>#N/A</v>
      </c>
      <c r="Y131" s="140" t="e">
        <f>+'raw1.5C'!Y133</f>
        <v>#N/A</v>
      </c>
      <c r="Z131" s="140" t="e">
        <f>+'raw1.5C'!Z133</f>
        <v>#N/A</v>
      </c>
      <c r="AA131" s="140" t="e">
        <f>+'raw1.5C'!AA133</f>
        <v>#N/A</v>
      </c>
      <c r="AB131" s="140" t="e">
        <f>+'raw1.5C'!AB133</f>
        <v>#N/A</v>
      </c>
      <c r="AC131" s="140" t="e">
        <f>+'raw1.5C'!AC133</f>
        <v>#N/A</v>
      </c>
      <c r="AD131" s="140" t="e">
        <f>+'raw1.5C'!AD133</f>
        <v>#N/A</v>
      </c>
      <c r="AE131" s="140" t="e">
        <f>+'raw1.5C'!AE133</f>
        <v>#N/A</v>
      </c>
      <c r="AF131" s="140" t="e">
        <f>+'raw1.5C'!AF133</f>
        <v>#N/A</v>
      </c>
      <c r="AG131" s="140" t="e">
        <f>+'raw1.5C'!AG133</f>
        <v>#N/A</v>
      </c>
      <c r="AH131" s="140" t="e">
        <f>+'raw1.5C'!AH133</f>
        <v>#N/A</v>
      </c>
      <c r="AI131" s="140" t="e">
        <f>+'raw1.5C'!AI133</f>
        <v>#N/A</v>
      </c>
      <c r="AJ131" s="140" t="e">
        <f>+'raw1.5C'!AJ133</f>
        <v>#N/A</v>
      </c>
      <c r="AK131" s="140" t="e">
        <f>+'raw1.5C'!AK133</f>
        <v>#N/A</v>
      </c>
      <c r="AL131" s="140" t="e">
        <f>+'raw1.5C'!AL133</f>
        <v>#N/A</v>
      </c>
      <c r="AM131" s="140" t="e">
        <f>+'raw1.5C'!AM133</f>
        <v>#N/A</v>
      </c>
      <c r="AN131" s="140"/>
      <c r="AO131" s="140"/>
      <c r="AP131" s="140"/>
      <c r="AQ131" s="140"/>
      <c r="AR131" s="140"/>
      <c r="AS131" s="140"/>
      <c r="AT131" s="140"/>
      <c r="AU131" s="140"/>
      <c r="AV131" s="140"/>
      <c r="AW131" s="140"/>
      <c r="AX131" s="100"/>
      <c r="AY131" s="140"/>
      <c r="AZ131" s="140"/>
      <c r="BA131" s="140"/>
      <c r="BB131" s="140"/>
      <c r="BC131" s="140"/>
      <c r="BD131" s="140"/>
      <c r="BE131" s="140"/>
      <c r="BF131" s="140"/>
      <c r="BG131" s="140"/>
    </row>
    <row r="132" spans="1:59" x14ac:dyDescent="0.25">
      <c r="A132" s="139"/>
      <c r="B132" s="100" t="str">
        <f>+WB2C!B132</f>
        <v>Cruise</v>
      </c>
      <c r="C132" s="100" t="str">
        <f>+WB2C!C132</f>
        <v>Cruise (GT) 100,000 - 149,999</v>
      </c>
      <c r="D132" s="140" t="e">
        <f>+'raw1.5C'!D134</f>
        <v>#N/A</v>
      </c>
      <c r="E132" s="140" t="e">
        <f>+'raw1.5C'!E134</f>
        <v>#N/A</v>
      </c>
      <c r="F132" s="140" t="e">
        <f>+'raw1.5C'!F134</f>
        <v>#N/A</v>
      </c>
      <c r="G132" s="140" t="e">
        <f>+'raw1.5C'!G134</f>
        <v>#N/A</v>
      </c>
      <c r="H132" s="140" t="e">
        <f>+'raw1.5C'!H134</f>
        <v>#N/A</v>
      </c>
      <c r="I132" s="140" t="e">
        <f>+'raw1.5C'!I134</f>
        <v>#N/A</v>
      </c>
      <c r="J132" s="140" t="e">
        <f>+'raw1.5C'!J134</f>
        <v>#N/A</v>
      </c>
      <c r="K132" s="140" t="e">
        <f>+'raw1.5C'!K134</f>
        <v>#N/A</v>
      </c>
      <c r="L132" s="140" t="e">
        <f>+'raw1.5C'!L134</f>
        <v>#N/A</v>
      </c>
      <c r="M132" s="140" t="e">
        <f>+'raw1.5C'!M134</f>
        <v>#N/A</v>
      </c>
      <c r="N132" s="140" t="e">
        <f>+'raw1.5C'!N134</f>
        <v>#N/A</v>
      </c>
      <c r="O132" s="140" t="e">
        <f>+'raw1.5C'!O134</f>
        <v>#N/A</v>
      </c>
      <c r="P132" s="140" t="e">
        <f>+'raw1.5C'!P134</f>
        <v>#N/A</v>
      </c>
      <c r="Q132" s="140" t="e">
        <f>+'raw1.5C'!Q134</f>
        <v>#N/A</v>
      </c>
      <c r="R132" s="140" t="e">
        <f>+'raw1.5C'!R134</f>
        <v>#N/A</v>
      </c>
      <c r="S132" s="140" t="e">
        <f>+'raw1.5C'!S134</f>
        <v>#N/A</v>
      </c>
      <c r="T132" s="140" t="e">
        <f>+'raw1.5C'!T134</f>
        <v>#N/A</v>
      </c>
      <c r="U132" s="140" t="e">
        <f>+'raw1.5C'!U134</f>
        <v>#N/A</v>
      </c>
      <c r="V132" s="140" t="e">
        <f>+'raw1.5C'!V134</f>
        <v>#N/A</v>
      </c>
      <c r="W132" s="140" t="e">
        <f>+'raw1.5C'!W134</f>
        <v>#N/A</v>
      </c>
      <c r="X132" s="140" t="e">
        <f>+'raw1.5C'!X134</f>
        <v>#N/A</v>
      </c>
      <c r="Y132" s="140" t="e">
        <f>+'raw1.5C'!Y134</f>
        <v>#N/A</v>
      </c>
      <c r="Z132" s="140" t="e">
        <f>+'raw1.5C'!Z134</f>
        <v>#N/A</v>
      </c>
      <c r="AA132" s="140" t="e">
        <f>+'raw1.5C'!AA134</f>
        <v>#N/A</v>
      </c>
      <c r="AB132" s="140" t="e">
        <f>+'raw1.5C'!AB134</f>
        <v>#N/A</v>
      </c>
      <c r="AC132" s="140" t="e">
        <f>+'raw1.5C'!AC134</f>
        <v>#N/A</v>
      </c>
      <c r="AD132" s="140" t="e">
        <f>+'raw1.5C'!AD134</f>
        <v>#N/A</v>
      </c>
      <c r="AE132" s="140" t="e">
        <f>+'raw1.5C'!AE134</f>
        <v>#N/A</v>
      </c>
      <c r="AF132" s="140" t="e">
        <f>+'raw1.5C'!AF134</f>
        <v>#N/A</v>
      </c>
      <c r="AG132" s="140" t="e">
        <f>+'raw1.5C'!AG134</f>
        <v>#N/A</v>
      </c>
      <c r="AH132" s="140" t="e">
        <f>+'raw1.5C'!AH134</f>
        <v>#N/A</v>
      </c>
      <c r="AI132" s="140" t="e">
        <f>+'raw1.5C'!AI134</f>
        <v>#N/A</v>
      </c>
      <c r="AJ132" s="140" t="e">
        <f>+'raw1.5C'!AJ134</f>
        <v>#N/A</v>
      </c>
      <c r="AK132" s="140" t="e">
        <f>+'raw1.5C'!AK134</f>
        <v>#N/A</v>
      </c>
      <c r="AL132" s="140" t="e">
        <f>+'raw1.5C'!AL134</f>
        <v>#N/A</v>
      </c>
      <c r="AM132" s="140" t="e">
        <f>+'raw1.5C'!AM134</f>
        <v>#N/A</v>
      </c>
      <c r="AN132" s="140"/>
      <c r="AO132" s="140"/>
      <c r="AP132" s="140"/>
      <c r="AQ132" s="140"/>
      <c r="AR132" s="140"/>
      <c r="AS132" s="140"/>
      <c r="AT132" s="140"/>
      <c r="AU132" s="140"/>
      <c r="AV132" s="140"/>
      <c r="AW132" s="140"/>
      <c r="AX132" s="100"/>
      <c r="AY132" s="140"/>
      <c r="AZ132" s="140"/>
      <c r="BA132" s="140"/>
      <c r="BB132" s="140"/>
      <c r="BC132" s="140"/>
      <c r="BD132" s="140"/>
      <c r="BE132" s="140"/>
      <c r="BF132" s="140"/>
      <c r="BG132" s="140"/>
    </row>
    <row r="133" spans="1:59" x14ac:dyDescent="0.25">
      <c r="A133" s="139"/>
      <c r="B133" s="100" t="str">
        <f>+WB2C!B133</f>
        <v>Cruise</v>
      </c>
      <c r="C133" s="100" t="str">
        <f>+WB2C!C133</f>
        <v>Cruise (GT) &gt;150,000</v>
      </c>
      <c r="D133" s="140" t="e">
        <f>+'raw1.5C'!D135</f>
        <v>#N/A</v>
      </c>
      <c r="E133" s="140" t="e">
        <f>+'raw1.5C'!E135</f>
        <v>#N/A</v>
      </c>
      <c r="F133" s="140" t="e">
        <f>+'raw1.5C'!F135</f>
        <v>#N/A</v>
      </c>
      <c r="G133" s="140" t="e">
        <f>+'raw1.5C'!G135</f>
        <v>#N/A</v>
      </c>
      <c r="H133" s="140" t="e">
        <f>+'raw1.5C'!H135</f>
        <v>#N/A</v>
      </c>
      <c r="I133" s="140" t="e">
        <f>+'raw1.5C'!I135</f>
        <v>#N/A</v>
      </c>
      <c r="J133" s="140" t="e">
        <f>+'raw1.5C'!J135</f>
        <v>#N/A</v>
      </c>
      <c r="K133" s="140" t="e">
        <f>+'raw1.5C'!K135</f>
        <v>#N/A</v>
      </c>
      <c r="L133" s="140" t="e">
        <f>+'raw1.5C'!L135</f>
        <v>#N/A</v>
      </c>
      <c r="M133" s="140" t="e">
        <f>+'raw1.5C'!M135</f>
        <v>#N/A</v>
      </c>
      <c r="N133" s="140" t="e">
        <f>+'raw1.5C'!N135</f>
        <v>#N/A</v>
      </c>
      <c r="O133" s="140" t="e">
        <f>+'raw1.5C'!O135</f>
        <v>#N/A</v>
      </c>
      <c r="P133" s="140" t="e">
        <f>+'raw1.5C'!P135</f>
        <v>#N/A</v>
      </c>
      <c r="Q133" s="140" t="e">
        <f>+'raw1.5C'!Q135</f>
        <v>#N/A</v>
      </c>
      <c r="R133" s="140" t="e">
        <f>+'raw1.5C'!R135</f>
        <v>#N/A</v>
      </c>
      <c r="S133" s="140" t="e">
        <f>+'raw1.5C'!S135</f>
        <v>#N/A</v>
      </c>
      <c r="T133" s="140" t="e">
        <f>+'raw1.5C'!T135</f>
        <v>#N/A</v>
      </c>
      <c r="U133" s="140" t="e">
        <f>+'raw1.5C'!U135</f>
        <v>#N/A</v>
      </c>
      <c r="V133" s="140" t="e">
        <f>+'raw1.5C'!V135</f>
        <v>#N/A</v>
      </c>
      <c r="W133" s="140" t="e">
        <f>+'raw1.5C'!W135</f>
        <v>#N/A</v>
      </c>
      <c r="X133" s="140" t="e">
        <f>+'raw1.5C'!X135</f>
        <v>#N/A</v>
      </c>
      <c r="Y133" s="140" t="e">
        <f>+'raw1.5C'!Y135</f>
        <v>#N/A</v>
      </c>
      <c r="Z133" s="140" t="e">
        <f>+'raw1.5C'!Z135</f>
        <v>#N/A</v>
      </c>
      <c r="AA133" s="140" t="e">
        <f>+'raw1.5C'!AA135</f>
        <v>#N/A</v>
      </c>
      <c r="AB133" s="140" t="e">
        <f>+'raw1.5C'!AB135</f>
        <v>#N/A</v>
      </c>
      <c r="AC133" s="140" t="e">
        <f>+'raw1.5C'!AC135</f>
        <v>#N/A</v>
      </c>
      <c r="AD133" s="140" t="e">
        <f>+'raw1.5C'!AD135</f>
        <v>#N/A</v>
      </c>
      <c r="AE133" s="140" t="e">
        <f>+'raw1.5C'!AE135</f>
        <v>#N/A</v>
      </c>
      <c r="AF133" s="140" t="e">
        <f>+'raw1.5C'!AF135</f>
        <v>#N/A</v>
      </c>
      <c r="AG133" s="140" t="e">
        <f>+'raw1.5C'!AG135</f>
        <v>#N/A</v>
      </c>
      <c r="AH133" s="140" t="e">
        <f>+'raw1.5C'!AH135</f>
        <v>#N/A</v>
      </c>
      <c r="AI133" s="140" t="e">
        <f>+'raw1.5C'!AI135</f>
        <v>#N/A</v>
      </c>
      <c r="AJ133" s="140" t="e">
        <f>+'raw1.5C'!AJ135</f>
        <v>#N/A</v>
      </c>
      <c r="AK133" s="140" t="e">
        <f>+'raw1.5C'!AK135</f>
        <v>#N/A</v>
      </c>
      <c r="AL133" s="140" t="e">
        <f>+'raw1.5C'!AL135</f>
        <v>#N/A</v>
      </c>
      <c r="AM133" s="140" t="e">
        <f>+'raw1.5C'!AM135</f>
        <v>#N/A</v>
      </c>
      <c r="AN133" s="140"/>
      <c r="AO133" s="140"/>
      <c r="AP133" s="140"/>
      <c r="AQ133" s="140"/>
      <c r="AR133" s="140"/>
      <c r="AS133" s="140"/>
      <c r="AT133" s="140"/>
      <c r="AU133" s="140"/>
      <c r="AV133" s="140"/>
      <c r="AW133" s="140"/>
      <c r="AX133" s="100"/>
      <c r="AY133" s="140"/>
      <c r="AZ133" s="140"/>
      <c r="BA133" s="140"/>
      <c r="BB133" s="140"/>
      <c r="BC133" s="140"/>
      <c r="BD133" s="140"/>
      <c r="BE133" s="140"/>
      <c r="BF133" s="140"/>
      <c r="BG133" s="140"/>
    </row>
    <row r="134" spans="1:59" x14ac:dyDescent="0.25">
      <c r="A134" s="139"/>
      <c r="B134" s="100" t="str">
        <f>+WB2C!B134</f>
        <v>Ferry RoRo and Passenger</v>
      </c>
      <c r="C134" s="100" t="str">
        <f>+WB2C!C134</f>
        <v>Ferry RoRo and Passenger (GT) 0 - 1,999</v>
      </c>
      <c r="D134" s="140" t="e">
        <f>+'raw1.5C'!D136</f>
        <v>#N/A</v>
      </c>
      <c r="E134" s="140" t="e">
        <f>+'raw1.5C'!E136</f>
        <v>#N/A</v>
      </c>
      <c r="F134" s="140" t="e">
        <f>+'raw1.5C'!F136</f>
        <v>#N/A</v>
      </c>
      <c r="G134" s="140" t="e">
        <f>+'raw1.5C'!G136</f>
        <v>#N/A</v>
      </c>
      <c r="H134" s="140" t="e">
        <f>+'raw1.5C'!H136</f>
        <v>#N/A</v>
      </c>
      <c r="I134" s="140" t="e">
        <f>+'raw1.5C'!I136</f>
        <v>#N/A</v>
      </c>
      <c r="J134" s="140" t="e">
        <f>+'raw1.5C'!J136</f>
        <v>#N/A</v>
      </c>
      <c r="K134" s="140" t="e">
        <f>+'raw1.5C'!K136</f>
        <v>#N/A</v>
      </c>
      <c r="L134" s="140" t="e">
        <f>+'raw1.5C'!L136</f>
        <v>#N/A</v>
      </c>
      <c r="M134" s="140" t="e">
        <f>+'raw1.5C'!M136</f>
        <v>#N/A</v>
      </c>
      <c r="N134" s="140" t="e">
        <f>+'raw1.5C'!N136</f>
        <v>#N/A</v>
      </c>
      <c r="O134" s="140" t="e">
        <f>+'raw1.5C'!O136</f>
        <v>#N/A</v>
      </c>
      <c r="P134" s="140" t="e">
        <f>+'raw1.5C'!P136</f>
        <v>#N/A</v>
      </c>
      <c r="Q134" s="140" t="e">
        <f>+'raw1.5C'!Q136</f>
        <v>#N/A</v>
      </c>
      <c r="R134" s="140" t="e">
        <f>+'raw1.5C'!R136</f>
        <v>#N/A</v>
      </c>
      <c r="S134" s="140" t="e">
        <f>+'raw1.5C'!S136</f>
        <v>#N/A</v>
      </c>
      <c r="T134" s="140" t="e">
        <f>+'raw1.5C'!T136</f>
        <v>#N/A</v>
      </c>
      <c r="U134" s="140" t="e">
        <f>+'raw1.5C'!U136</f>
        <v>#N/A</v>
      </c>
      <c r="V134" s="140" t="e">
        <f>+'raw1.5C'!V136</f>
        <v>#N/A</v>
      </c>
      <c r="W134" s="140" t="e">
        <f>+'raw1.5C'!W136</f>
        <v>#N/A</v>
      </c>
      <c r="X134" s="140" t="e">
        <f>+'raw1.5C'!X136</f>
        <v>#N/A</v>
      </c>
      <c r="Y134" s="140" t="e">
        <f>+'raw1.5C'!Y136</f>
        <v>#N/A</v>
      </c>
      <c r="Z134" s="140" t="e">
        <f>+'raw1.5C'!Z136</f>
        <v>#N/A</v>
      </c>
      <c r="AA134" s="140" t="e">
        <f>+'raw1.5C'!AA136</f>
        <v>#N/A</v>
      </c>
      <c r="AB134" s="140" t="e">
        <f>+'raw1.5C'!AB136</f>
        <v>#N/A</v>
      </c>
      <c r="AC134" s="140" t="e">
        <f>+'raw1.5C'!AC136</f>
        <v>#N/A</v>
      </c>
      <c r="AD134" s="140" t="e">
        <f>+'raw1.5C'!AD136</f>
        <v>#N/A</v>
      </c>
      <c r="AE134" s="140" t="e">
        <f>+'raw1.5C'!AE136</f>
        <v>#N/A</v>
      </c>
      <c r="AF134" s="140" t="e">
        <f>+'raw1.5C'!AF136</f>
        <v>#N/A</v>
      </c>
      <c r="AG134" s="140" t="e">
        <f>+'raw1.5C'!AG136</f>
        <v>#N/A</v>
      </c>
      <c r="AH134" s="140" t="e">
        <f>+'raw1.5C'!AH136</f>
        <v>#N/A</v>
      </c>
      <c r="AI134" s="140" t="e">
        <f>+'raw1.5C'!AI136</f>
        <v>#N/A</v>
      </c>
      <c r="AJ134" s="140" t="e">
        <f>+'raw1.5C'!AJ136</f>
        <v>#N/A</v>
      </c>
      <c r="AK134" s="140" t="e">
        <f>+'raw1.5C'!AK136</f>
        <v>#N/A</v>
      </c>
      <c r="AL134" s="140" t="e">
        <f>+'raw1.5C'!AL136</f>
        <v>#N/A</v>
      </c>
      <c r="AM134" s="140" t="e">
        <f>+'raw1.5C'!AM136</f>
        <v>#N/A</v>
      </c>
      <c r="AN134" s="140"/>
      <c r="AO134" s="140"/>
      <c r="AP134" s="140"/>
      <c r="AQ134" s="140"/>
      <c r="AR134" s="140"/>
      <c r="AS134" s="140"/>
      <c r="AT134" s="140"/>
      <c r="AU134" s="140"/>
      <c r="AV134" s="140"/>
      <c r="AW134" s="140"/>
      <c r="AX134" s="100"/>
      <c r="AY134" s="140"/>
      <c r="AZ134" s="140"/>
      <c r="BA134" s="140"/>
      <c r="BB134" s="140"/>
      <c r="BC134" s="140"/>
      <c r="BD134" s="140"/>
      <c r="BE134" s="140"/>
      <c r="BF134" s="140"/>
      <c r="BG134" s="140"/>
    </row>
    <row r="135" spans="1:59" x14ac:dyDescent="0.25">
      <c r="A135" s="139"/>
      <c r="B135" s="100" t="str">
        <f>+WB2C!B135</f>
        <v>Ferry RoRo and Passenger</v>
      </c>
      <c r="C135" s="100" t="str">
        <f>+WB2C!C135</f>
        <v>Ferry RoRo and Passenger (GT) 2,000 - 4,999</v>
      </c>
      <c r="D135" s="140" t="e">
        <f>+'raw1.5C'!D137</f>
        <v>#N/A</v>
      </c>
      <c r="E135" s="140" t="e">
        <f>+'raw1.5C'!E137</f>
        <v>#N/A</v>
      </c>
      <c r="F135" s="140" t="e">
        <f>+'raw1.5C'!F137</f>
        <v>#N/A</v>
      </c>
      <c r="G135" s="140" t="e">
        <f>+'raw1.5C'!G137</f>
        <v>#N/A</v>
      </c>
      <c r="H135" s="140" t="e">
        <f>+'raw1.5C'!H137</f>
        <v>#N/A</v>
      </c>
      <c r="I135" s="140" t="e">
        <f>+'raw1.5C'!I137</f>
        <v>#N/A</v>
      </c>
      <c r="J135" s="140" t="e">
        <f>+'raw1.5C'!J137</f>
        <v>#N/A</v>
      </c>
      <c r="K135" s="140" t="e">
        <f>+'raw1.5C'!K137</f>
        <v>#N/A</v>
      </c>
      <c r="L135" s="140" t="e">
        <f>+'raw1.5C'!L137</f>
        <v>#N/A</v>
      </c>
      <c r="M135" s="140" t="e">
        <f>+'raw1.5C'!M137</f>
        <v>#N/A</v>
      </c>
      <c r="N135" s="140" t="e">
        <f>+'raw1.5C'!N137</f>
        <v>#N/A</v>
      </c>
      <c r="O135" s="140" t="e">
        <f>+'raw1.5C'!O137</f>
        <v>#N/A</v>
      </c>
      <c r="P135" s="140" t="e">
        <f>+'raw1.5C'!P137</f>
        <v>#N/A</v>
      </c>
      <c r="Q135" s="140" t="e">
        <f>+'raw1.5C'!Q137</f>
        <v>#N/A</v>
      </c>
      <c r="R135" s="140" t="e">
        <f>+'raw1.5C'!R137</f>
        <v>#N/A</v>
      </c>
      <c r="S135" s="140" t="e">
        <f>+'raw1.5C'!S137</f>
        <v>#N/A</v>
      </c>
      <c r="T135" s="140" t="e">
        <f>+'raw1.5C'!T137</f>
        <v>#N/A</v>
      </c>
      <c r="U135" s="140" t="e">
        <f>+'raw1.5C'!U137</f>
        <v>#N/A</v>
      </c>
      <c r="V135" s="140" t="e">
        <f>+'raw1.5C'!V137</f>
        <v>#N/A</v>
      </c>
      <c r="W135" s="140" t="e">
        <f>+'raw1.5C'!W137</f>
        <v>#N/A</v>
      </c>
      <c r="X135" s="140" t="e">
        <f>+'raw1.5C'!X137</f>
        <v>#N/A</v>
      </c>
      <c r="Y135" s="140" t="e">
        <f>+'raw1.5C'!Y137</f>
        <v>#N/A</v>
      </c>
      <c r="Z135" s="140" t="e">
        <f>+'raw1.5C'!Z137</f>
        <v>#N/A</v>
      </c>
      <c r="AA135" s="140" t="e">
        <f>+'raw1.5C'!AA137</f>
        <v>#N/A</v>
      </c>
      <c r="AB135" s="140" t="e">
        <f>+'raw1.5C'!AB137</f>
        <v>#N/A</v>
      </c>
      <c r="AC135" s="140" t="e">
        <f>+'raw1.5C'!AC137</f>
        <v>#N/A</v>
      </c>
      <c r="AD135" s="140" t="e">
        <f>+'raw1.5C'!AD137</f>
        <v>#N/A</v>
      </c>
      <c r="AE135" s="140" t="e">
        <f>+'raw1.5C'!AE137</f>
        <v>#N/A</v>
      </c>
      <c r="AF135" s="140" t="e">
        <f>+'raw1.5C'!AF137</f>
        <v>#N/A</v>
      </c>
      <c r="AG135" s="140" t="e">
        <f>+'raw1.5C'!AG137</f>
        <v>#N/A</v>
      </c>
      <c r="AH135" s="140" t="e">
        <f>+'raw1.5C'!AH137</f>
        <v>#N/A</v>
      </c>
      <c r="AI135" s="140" t="e">
        <f>+'raw1.5C'!AI137</f>
        <v>#N/A</v>
      </c>
      <c r="AJ135" s="140" t="e">
        <f>+'raw1.5C'!AJ137</f>
        <v>#N/A</v>
      </c>
      <c r="AK135" s="140" t="e">
        <f>+'raw1.5C'!AK137</f>
        <v>#N/A</v>
      </c>
      <c r="AL135" s="140" t="e">
        <f>+'raw1.5C'!AL137</f>
        <v>#N/A</v>
      </c>
      <c r="AM135" s="140" t="e">
        <f>+'raw1.5C'!AM137</f>
        <v>#N/A</v>
      </c>
      <c r="AN135" s="140"/>
      <c r="AO135" s="140"/>
      <c r="AP135" s="140"/>
      <c r="AQ135" s="140"/>
      <c r="AR135" s="140"/>
      <c r="AS135" s="140"/>
      <c r="AT135" s="140"/>
      <c r="AU135" s="140"/>
      <c r="AV135" s="140"/>
      <c r="AW135" s="140"/>
      <c r="AX135" s="100"/>
      <c r="AY135" s="140"/>
      <c r="AZ135" s="140"/>
      <c r="BA135" s="140"/>
      <c r="BB135" s="140"/>
      <c r="BC135" s="140"/>
      <c r="BD135" s="140"/>
      <c r="BE135" s="140"/>
      <c r="BF135" s="140"/>
      <c r="BG135" s="140"/>
    </row>
    <row r="136" spans="1:59" x14ac:dyDescent="0.25">
      <c r="A136" s="139"/>
      <c r="B136" s="100" t="str">
        <f>+WB2C!B136</f>
        <v>Ferry RoRo and Passenger</v>
      </c>
      <c r="C136" s="100" t="str">
        <f>+WB2C!C136</f>
        <v>Ferry RoRo and Passenger (GT) 5,000 - 9,999</v>
      </c>
      <c r="D136" s="140" t="e">
        <f>+'raw1.5C'!D138</f>
        <v>#N/A</v>
      </c>
      <c r="E136" s="140" t="e">
        <f>+'raw1.5C'!E138</f>
        <v>#N/A</v>
      </c>
      <c r="F136" s="140" t="e">
        <f>+'raw1.5C'!F138</f>
        <v>#N/A</v>
      </c>
      <c r="G136" s="140" t="e">
        <f>+'raw1.5C'!G138</f>
        <v>#N/A</v>
      </c>
      <c r="H136" s="140" t="e">
        <f>+'raw1.5C'!H138</f>
        <v>#N/A</v>
      </c>
      <c r="I136" s="140" t="e">
        <f>+'raw1.5C'!I138</f>
        <v>#N/A</v>
      </c>
      <c r="J136" s="140" t="e">
        <f>+'raw1.5C'!J138</f>
        <v>#N/A</v>
      </c>
      <c r="K136" s="140" t="e">
        <f>+'raw1.5C'!K138</f>
        <v>#N/A</v>
      </c>
      <c r="L136" s="140" t="e">
        <f>+'raw1.5C'!L138</f>
        <v>#N/A</v>
      </c>
      <c r="M136" s="140" t="e">
        <f>+'raw1.5C'!M138</f>
        <v>#N/A</v>
      </c>
      <c r="N136" s="140" t="e">
        <f>+'raw1.5C'!N138</f>
        <v>#N/A</v>
      </c>
      <c r="O136" s="140" t="e">
        <f>+'raw1.5C'!O138</f>
        <v>#N/A</v>
      </c>
      <c r="P136" s="140" t="e">
        <f>+'raw1.5C'!P138</f>
        <v>#N/A</v>
      </c>
      <c r="Q136" s="140" t="e">
        <f>+'raw1.5C'!Q138</f>
        <v>#N/A</v>
      </c>
      <c r="R136" s="140" t="e">
        <f>+'raw1.5C'!R138</f>
        <v>#N/A</v>
      </c>
      <c r="S136" s="140" t="e">
        <f>+'raw1.5C'!S138</f>
        <v>#N/A</v>
      </c>
      <c r="T136" s="140" t="e">
        <f>+'raw1.5C'!T138</f>
        <v>#N/A</v>
      </c>
      <c r="U136" s="140" t="e">
        <f>+'raw1.5C'!U138</f>
        <v>#N/A</v>
      </c>
      <c r="V136" s="140" t="e">
        <f>+'raw1.5C'!V138</f>
        <v>#N/A</v>
      </c>
      <c r="W136" s="140" t="e">
        <f>+'raw1.5C'!W138</f>
        <v>#N/A</v>
      </c>
      <c r="X136" s="140" t="e">
        <f>+'raw1.5C'!X138</f>
        <v>#N/A</v>
      </c>
      <c r="Y136" s="140" t="e">
        <f>+'raw1.5C'!Y138</f>
        <v>#N/A</v>
      </c>
      <c r="Z136" s="140" t="e">
        <f>+'raw1.5C'!Z138</f>
        <v>#N/A</v>
      </c>
      <c r="AA136" s="140" t="e">
        <f>+'raw1.5C'!AA138</f>
        <v>#N/A</v>
      </c>
      <c r="AB136" s="140" t="e">
        <f>+'raw1.5C'!AB138</f>
        <v>#N/A</v>
      </c>
      <c r="AC136" s="140" t="e">
        <f>+'raw1.5C'!AC138</f>
        <v>#N/A</v>
      </c>
      <c r="AD136" s="140" t="e">
        <f>+'raw1.5C'!AD138</f>
        <v>#N/A</v>
      </c>
      <c r="AE136" s="140" t="e">
        <f>+'raw1.5C'!AE138</f>
        <v>#N/A</v>
      </c>
      <c r="AF136" s="140" t="e">
        <f>+'raw1.5C'!AF138</f>
        <v>#N/A</v>
      </c>
      <c r="AG136" s="140" t="e">
        <f>+'raw1.5C'!AG138</f>
        <v>#N/A</v>
      </c>
      <c r="AH136" s="140" t="e">
        <f>+'raw1.5C'!AH138</f>
        <v>#N/A</v>
      </c>
      <c r="AI136" s="140" t="e">
        <f>+'raw1.5C'!AI138</f>
        <v>#N/A</v>
      </c>
      <c r="AJ136" s="140" t="e">
        <f>+'raw1.5C'!AJ138</f>
        <v>#N/A</v>
      </c>
      <c r="AK136" s="140" t="e">
        <f>+'raw1.5C'!AK138</f>
        <v>#N/A</v>
      </c>
      <c r="AL136" s="140" t="e">
        <f>+'raw1.5C'!AL138</f>
        <v>#N/A</v>
      </c>
      <c r="AM136" s="140" t="e">
        <f>+'raw1.5C'!AM138</f>
        <v>#N/A</v>
      </c>
      <c r="AN136" s="140"/>
      <c r="AO136" s="140"/>
      <c r="AP136" s="140"/>
      <c r="AQ136" s="140"/>
      <c r="AR136" s="140"/>
      <c r="AS136" s="140"/>
      <c r="AT136" s="140"/>
      <c r="AU136" s="140"/>
      <c r="AV136" s="140"/>
      <c r="AW136" s="140"/>
      <c r="AX136" s="100"/>
      <c r="AY136" s="140"/>
      <c r="AZ136" s="140"/>
      <c r="BA136" s="140"/>
      <c r="BB136" s="140"/>
      <c r="BC136" s="140"/>
      <c r="BD136" s="140"/>
      <c r="BE136" s="140"/>
      <c r="BF136" s="140"/>
      <c r="BG136" s="140"/>
    </row>
    <row r="137" spans="1:59" x14ac:dyDescent="0.25">
      <c r="A137" s="139"/>
      <c r="B137" s="100" t="str">
        <f>+WB2C!B137</f>
        <v>Ferry RoRo and Passenger</v>
      </c>
      <c r="C137" s="100" t="str">
        <f>+WB2C!C137</f>
        <v>Ferry RoRo and Passenger (GT) 10,000 - 19,999</v>
      </c>
      <c r="D137" s="140" t="e">
        <f>+'raw1.5C'!D139</f>
        <v>#N/A</v>
      </c>
      <c r="E137" s="140" t="e">
        <f>+'raw1.5C'!E139</f>
        <v>#N/A</v>
      </c>
      <c r="F137" s="140" t="e">
        <f>+'raw1.5C'!F139</f>
        <v>#N/A</v>
      </c>
      <c r="G137" s="140" t="e">
        <f>+'raw1.5C'!G139</f>
        <v>#N/A</v>
      </c>
      <c r="H137" s="140" t="e">
        <f>+'raw1.5C'!H139</f>
        <v>#N/A</v>
      </c>
      <c r="I137" s="140" t="e">
        <f>+'raw1.5C'!I139</f>
        <v>#N/A</v>
      </c>
      <c r="J137" s="140" t="e">
        <f>+'raw1.5C'!J139</f>
        <v>#N/A</v>
      </c>
      <c r="K137" s="140" t="e">
        <f>+'raw1.5C'!K139</f>
        <v>#N/A</v>
      </c>
      <c r="L137" s="140" t="e">
        <f>+'raw1.5C'!L139</f>
        <v>#N/A</v>
      </c>
      <c r="M137" s="140" t="e">
        <f>+'raw1.5C'!M139</f>
        <v>#N/A</v>
      </c>
      <c r="N137" s="140" t="e">
        <f>+'raw1.5C'!N139</f>
        <v>#N/A</v>
      </c>
      <c r="O137" s="140" t="e">
        <f>+'raw1.5C'!O139</f>
        <v>#N/A</v>
      </c>
      <c r="P137" s="140" t="e">
        <f>+'raw1.5C'!P139</f>
        <v>#N/A</v>
      </c>
      <c r="Q137" s="140" t="e">
        <f>+'raw1.5C'!Q139</f>
        <v>#N/A</v>
      </c>
      <c r="R137" s="140" t="e">
        <f>+'raw1.5C'!R139</f>
        <v>#N/A</v>
      </c>
      <c r="S137" s="140" t="e">
        <f>+'raw1.5C'!S139</f>
        <v>#N/A</v>
      </c>
      <c r="T137" s="140" t="e">
        <f>+'raw1.5C'!T139</f>
        <v>#N/A</v>
      </c>
      <c r="U137" s="140" t="e">
        <f>+'raw1.5C'!U139</f>
        <v>#N/A</v>
      </c>
      <c r="V137" s="140" t="e">
        <f>+'raw1.5C'!V139</f>
        <v>#N/A</v>
      </c>
      <c r="W137" s="140" t="e">
        <f>+'raw1.5C'!W139</f>
        <v>#N/A</v>
      </c>
      <c r="X137" s="140" t="e">
        <f>+'raw1.5C'!X139</f>
        <v>#N/A</v>
      </c>
      <c r="Y137" s="140" t="e">
        <f>+'raw1.5C'!Y139</f>
        <v>#N/A</v>
      </c>
      <c r="Z137" s="140" t="e">
        <f>+'raw1.5C'!Z139</f>
        <v>#N/A</v>
      </c>
      <c r="AA137" s="140" t="e">
        <f>+'raw1.5C'!AA139</f>
        <v>#N/A</v>
      </c>
      <c r="AB137" s="140" t="e">
        <f>+'raw1.5C'!AB139</f>
        <v>#N/A</v>
      </c>
      <c r="AC137" s="140" t="e">
        <f>+'raw1.5C'!AC139</f>
        <v>#N/A</v>
      </c>
      <c r="AD137" s="140" t="e">
        <f>+'raw1.5C'!AD139</f>
        <v>#N/A</v>
      </c>
      <c r="AE137" s="140" t="e">
        <f>+'raw1.5C'!AE139</f>
        <v>#N/A</v>
      </c>
      <c r="AF137" s="140" t="e">
        <f>+'raw1.5C'!AF139</f>
        <v>#N/A</v>
      </c>
      <c r="AG137" s="140" t="e">
        <f>+'raw1.5C'!AG139</f>
        <v>#N/A</v>
      </c>
      <c r="AH137" s="140" t="e">
        <f>+'raw1.5C'!AH139</f>
        <v>#N/A</v>
      </c>
      <c r="AI137" s="140" t="e">
        <f>+'raw1.5C'!AI139</f>
        <v>#N/A</v>
      </c>
      <c r="AJ137" s="140" t="e">
        <f>+'raw1.5C'!AJ139</f>
        <v>#N/A</v>
      </c>
      <c r="AK137" s="140" t="e">
        <f>+'raw1.5C'!AK139</f>
        <v>#N/A</v>
      </c>
      <c r="AL137" s="140" t="e">
        <f>+'raw1.5C'!AL139</f>
        <v>#N/A</v>
      </c>
      <c r="AM137" s="140" t="e">
        <f>+'raw1.5C'!AM139</f>
        <v>#N/A</v>
      </c>
      <c r="AN137" s="140"/>
      <c r="AO137" s="140"/>
      <c r="AP137" s="140"/>
      <c r="AQ137" s="140"/>
      <c r="AR137" s="140"/>
      <c r="AS137" s="140"/>
      <c r="AT137" s="140"/>
      <c r="AU137" s="140"/>
      <c r="AV137" s="140"/>
      <c r="AW137" s="140"/>
      <c r="AX137" s="100"/>
      <c r="AY137" s="140"/>
      <c r="AZ137" s="140"/>
      <c r="BA137" s="140"/>
      <c r="BB137" s="140"/>
      <c r="BC137" s="140"/>
      <c r="BD137" s="140"/>
      <c r="BE137" s="140"/>
      <c r="BF137" s="140"/>
      <c r="BG137" s="140"/>
    </row>
    <row r="138" spans="1:59" x14ac:dyDescent="0.25">
      <c r="A138" s="139"/>
      <c r="B138" s="100" t="str">
        <f>+WB2C!B138</f>
        <v>Ferry RoRo and Passenger</v>
      </c>
      <c r="C138" s="100" t="str">
        <f>+WB2C!C138</f>
        <v>Ferry RoRo and Passenger (GT) &gt;20,000</v>
      </c>
      <c r="D138" s="140" t="e">
        <f>+'raw1.5C'!D140</f>
        <v>#N/A</v>
      </c>
      <c r="E138" s="140" t="e">
        <f>+'raw1.5C'!E140</f>
        <v>#N/A</v>
      </c>
      <c r="F138" s="140" t="e">
        <f>+'raw1.5C'!F140</f>
        <v>#N/A</v>
      </c>
      <c r="G138" s="140" t="e">
        <f>+'raw1.5C'!G140</f>
        <v>#N/A</v>
      </c>
      <c r="H138" s="140" t="e">
        <f>+'raw1.5C'!H140</f>
        <v>#N/A</v>
      </c>
      <c r="I138" s="140" t="e">
        <f>+'raw1.5C'!I140</f>
        <v>#N/A</v>
      </c>
      <c r="J138" s="140" t="e">
        <f>+'raw1.5C'!J140</f>
        <v>#N/A</v>
      </c>
      <c r="K138" s="140" t="e">
        <f>+'raw1.5C'!K140</f>
        <v>#N/A</v>
      </c>
      <c r="L138" s="140" t="e">
        <f>+'raw1.5C'!L140</f>
        <v>#N/A</v>
      </c>
      <c r="M138" s="140" t="e">
        <f>+'raw1.5C'!M140</f>
        <v>#N/A</v>
      </c>
      <c r="N138" s="140" t="e">
        <f>+'raw1.5C'!N140</f>
        <v>#N/A</v>
      </c>
      <c r="O138" s="140" t="e">
        <f>+'raw1.5C'!O140</f>
        <v>#N/A</v>
      </c>
      <c r="P138" s="140" t="e">
        <f>+'raw1.5C'!P140</f>
        <v>#N/A</v>
      </c>
      <c r="Q138" s="140" t="e">
        <f>+'raw1.5C'!Q140</f>
        <v>#N/A</v>
      </c>
      <c r="R138" s="140" t="e">
        <f>+'raw1.5C'!R140</f>
        <v>#N/A</v>
      </c>
      <c r="S138" s="140" t="e">
        <f>+'raw1.5C'!S140</f>
        <v>#N/A</v>
      </c>
      <c r="T138" s="140" t="e">
        <f>+'raw1.5C'!T140</f>
        <v>#N/A</v>
      </c>
      <c r="U138" s="140" t="e">
        <f>+'raw1.5C'!U140</f>
        <v>#N/A</v>
      </c>
      <c r="V138" s="140" t="e">
        <f>+'raw1.5C'!V140</f>
        <v>#N/A</v>
      </c>
      <c r="W138" s="140" t="e">
        <f>+'raw1.5C'!W140</f>
        <v>#N/A</v>
      </c>
      <c r="X138" s="140" t="e">
        <f>+'raw1.5C'!X140</f>
        <v>#N/A</v>
      </c>
      <c r="Y138" s="140" t="e">
        <f>+'raw1.5C'!Y140</f>
        <v>#N/A</v>
      </c>
      <c r="Z138" s="140" t="e">
        <f>+'raw1.5C'!Z140</f>
        <v>#N/A</v>
      </c>
      <c r="AA138" s="140" t="e">
        <f>+'raw1.5C'!AA140</f>
        <v>#N/A</v>
      </c>
      <c r="AB138" s="140" t="e">
        <f>+'raw1.5C'!AB140</f>
        <v>#N/A</v>
      </c>
      <c r="AC138" s="140" t="e">
        <f>+'raw1.5C'!AC140</f>
        <v>#N/A</v>
      </c>
      <c r="AD138" s="140" t="e">
        <f>+'raw1.5C'!AD140</f>
        <v>#N/A</v>
      </c>
      <c r="AE138" s="140" t="e">
        <f>+'raw1.5C'!AE140</f>
        <v>#N/A</v>
      </c>
      <c r="AF138" s="140" t="e">
        <f>+'raw1.5C'!AF140</f>
        <v>#N/A</v>
      </c>
      <c r="AG138" s="140" t="e">
        <f>+'raw1.5C'!AG140</f>
        <v>#N/A</v>
      </c>
      <c r="AH138" s="140" t="e">
        <f>+'raw1.5C'!AH140</f>
        <v>#N/A</v>
      </c>
      <c r="AI138" s="140" t="e">
        <f>+'raw1.5C'!AI140</f>
        <v>#N/A</v>
      </c>
      <c r="AJ138" s="140" t="e">
        <f>+'raw1.5C'!AJ140</f>
        <v>#N/A</v>
      </c>
      <c r="AK138" s="140" t="e">
        <f>+'raw1.5C'!AK140</f>
        <v>#N/A</v>
      </c>
      <c r="AL138" s="140" t="e">
        <f>+'raw1.5C'!AL140</f>
        <v>#N/A</v>
      </c>
      <c r="AM138" s="140" t="e">
        <f>+'raw1.5C'!AM140</f>
        <v>#N/A</v>
      </c>
      <c r="AN138" s="140"/>
      <c r="AO138" s="140"/>
      <c r="AP138" s="140"/>
      <c r="AQ138" s="140"/>
      <c r="AR138" s="140"/>
      <c r="AS138" s="140"/>
      <c r="AT138" s="140"/>
      <c r="AU138" s="140"/>
      <c r="AV138" s="140"/>
      <c r="AW138" s="140"/>
      <c r="AX138" s="100"/>
      <c r="AY138" s="140"/>
      <c r="AZ138" s="140"/>
      <c r="BA138" s="140"/>
      <c r="BB138" s="140"/>
      <c r="BC138" s="140"/>
      <c r="BD138" s="140"/>
      <c r="BE138" s="140"/>
      <c r="BF138" s="140"/>
      <c r="BG138" s="140"/>
    </row>
    <row r="139" spans="1:59" x14ac:dyDescent="0.25">
      <c r="A139" s="139"/>
      <c r="B139" s="100" t="str">
        <f>+WB2C!B139</f>
        <v>Refrigerated Bulk</v>
      </c>
      <c r="C139" s="100" t="str">
        <f>+WB2C!C139</f>
        <v>Refrigerated Bulk (DWT) 0 - 1,999</v>
      </c>
      <c r="D139" s="140" t="e">
        <f>+'raw1.5C'!D141</f>
        <v>#N/A</v>
      </c>
      <c r="E139" s="140" t="e">
        <f>+'raw1.5C'!E141</f>
        <v>#N/A</v>
      </c>
      <c r="F139" s="140" t="e">
        <f>+'raw1.5C'!F141</f>
        <v>#N/A</v>
      </c>
      <c r="G139" s="140" t="e">
        <f>+'raw1.5C'!G141</f>
        <v>#N/A</v>
      </c>
      <c r="H139" s="140" t="e">
        <f>+'raw1.5C'!H141</f>
        <v>#N/A</v>
      </c>
      <c r="I139" s="140" t="e">
        <f>+'raw1.5C'!I141</f>
        <v>#N/A</v>
      </c>
      <c r="J139" s="140" t="e">
        <f>+'raw1.5C'!J141</f>
        <v>#N/A</v>
      </c>
      <c r="K139" s="140" t="e">
        <f>+'raw1.5C'!K141</f>
        <v>#N/A</v>
      </c>
      <c r="L139" s="140" t="e">
        <f>+'raw1.5C'!L141</f>
        <v>#N/A</v>
      </c>
      <c r="M139" s="140" t="e">
        <f>+'raw1.5C'!M141</f>
        <v>#N/A</v>
      </c>
      <c r="N139" s="140" t="e">
        <f>+'raw1.5C'!N141</f>
        <v>#N/A</v>
      </c>
      <c r="O139" s="140" t="e">
        <f>+'raw1.5C'!O141</f>
        <v>#N/A</v>
      </c>
      <c r="P139" s="140" t="e">
        <f>+'raw1.5C'!P141</f>
        <v>#N/A</v>
      </c>
      <c r="Q139" s="140" t="e">
        <f>+'raw1.5C'!Q141</f>
        <v>#N/A</v>
      </c>
      <c r="R139" s="140" t="e">
        <f>+'raw1.5C'!R141</f>
        <v>#N/A</v>
      </c>
      <c r="S139" s="140" t="e">
        <f>+'raw1.5C'!S141</f>
        <v>#N/A</v>
      </c>
      <c r="T139" s="140" t="e">
        <f>+'raw1.5C'!T141</f>
        <v>#N/A</v>
      </c>
      <c r="U139" s="140" t="e">
        <f>+'raw1.5C'!U141</f>
        <v>#N/A</v>
      </c>
      <c r="V139" s="140" t="e">
        <f>+'raw1.5C'!V141</f>
        <v>#N/A</v>
      </c>
      <c r="W139" s="140" t="e">
        <f>+'raw1.5C'!W141</f>
        <v>#N/A</v>
      </c>
      <c r="X139" s="140" t="e">
        <f>+'raw1.5C'!X141</f>
        <v>#N/A</v>
      </c>
      <c r="Y139" s="140" t="e">
        <f>+'raw1.5C'!Y141</f>
        <v>#N/A</v>
      </c>
      <c r="Z139" s="140" t="e">
        <f>+'raw1.5C'!Z141</f>
        <v>#N/A</v>
      </c>
      <c r="AA139" s="140" t="e">
        <f>+'raw1.5C'!AA141</f>
        <v>#N/A</v>
      </c>
      <c r="AB139" s="140" t="e">
        <f>+'raw1.5C'!AB141</f>
        <v>#N/A</v>
      </c>
      <c r="AC139" s="140" t="e">
        <f>+'raw1.5C'!AC141</f>
        <v>#N/A</v>
      </c>
      <c r="AD139" s="140" t="e">
        <f>+'raw1.5C'!AD141</f>
        <v>#N/A</v>
      </c>
      <c r="AE139" s="140" t="e">
        <f>+'raw1.5C'!AE141</f>
        <v>#N/A</v>
      </c>
      <c r="AF139" s="140" t="e">
        <f>+'raw1.5C'!AF141</f>
        <v>#N/A</v>
      </c>
      <c r="AG139" s="140" t="e">
        <f>+'raw1.5C'!AG141</f>
        <v>#N/A</v>
      </c>
      <c r="AH139" s="140" t="e">
        <f>+'raw1.5C'!AH141</f>
        <v>#N/A</v>
      </c>
      <c r="AI139" s="140" t="e">
        <f>+'raw1.5C'!AI141</f>
        <v>#N/A</v>
      </c>
      <c r="AJ139" s="140" t="e">
        <f>+'raw1.5C'!AJ141</f>
        <v>#N/A</v>
      </c>
      <c r="AK139" s="140" t="e">
        <f>+'raw1.5C'!AK141</f>
        <v>#N/A</v>
      </c>
      <c r="AL139" s="140" t="e">
        <f>+'raw1.5C'!AL141</f>
        <v>#N/A</v>
      </c>
      <c r="AM139" s="140" t="e">
        <f>+'raw1.5C'!AM141</f>
        <v>#N/A</v>
      </c>
      <c r="AN139" s="140"/>
      <c r="AO139" s="140"/>
      <c r="AP139" s="140"/>
      <c r="AQ139" s="140"/>
      <c r="AR139" s="140"/>
      <c r="AS139" s="140"/>
      <c r="AT139" s="140"/>
      <c r="AU139" s="140"/>
      <c r="AV139" s="140"/>
      <c r="AW139" s="140"/>
      <c r="AX139" s="100"/>
      <c r="AY139" s="140"/>
      <c r="AZ139" s="140"/>
      <c r="BA139" s="140"/>
      <c r="BB139" s="140"/>
      <c r="BC139" s="140"/>
      <c r="BD139" s="140"/>
      <c r="BE139" s="140"/>
      <c r="BF139" s="140"/>
      <c r="BG139" s="140"/>
    </row>
    <row r="140" spans="1:59" x14ac:dyDescent="0.25">
      <c r="A140" s="139"/>
      <c r="B140" s="100" t="str">
        <f>+WB2C!B140</f>
        <v>Refrigerated Bulk</v>
      </c>
      <c r="C140" s="100" t="str">
        <f>+WB2C!C140</f>
        <v>Refrigerated Bulk (DWT) 2,000 - 5,999</v>
      </c>
      <c r="D140" s="140" t="e">
        <f>+'raw1.5C'!D142</f>
        <v>#N/A</v>
      </c>
      <c r="E140" s="140" t="e">
        <f>+'raw1.5C'!E142</f>
        <v>#N/A</v>
      </c>
      <c r="F140" s="140" t="e">
        <f>+'raw1.5C'!F142</f>
        <v>#N/A</v>
      </c>
      <c r="G140" s="140" t="e">
        <f>+'raw1.5C'!G142</f>
        <v>#N/A</v>
      </c>
      <c r="H140" s="140" t="e">
        <f>+'raw1.5C'!H142</f>
        <v>#N/A</v>
      </c>
      <c r="I140" s="140" t="e">
        <f>+'raw1.5C'!I142</f>
        <v>#N/A</v>
      </c>
      <c r="J140" s="140" t="e">
        <f>+'raw1.5C'!J142</f>
        <v>#N/A</v>
      </c>
      <c r="K140" s="140" t="e">
        <f>+'raw1.5C'!K142</f>
        <v>#N/A</v>
      </c>
      <c r="L140" s="140" t="e">
        <f>+'raw1.5C'!L142</f>
        <v>#N/A</v>
      </c>
      <c r="M140" s="140" t="e">
        <f>+'raw1.5C'!M142</f>
        <v>#N/A</v>
      </c>
      <c r="N140" s="140" t="e">
        <f>+'raw1.5C'!N142</f>
        <v>#N/A</v>
      </c>
      <c r="O140" s="140" t="e">
        <f>+'raw1.5C'!O142</f>
        <v>#N/A</v>
      </c>
      <c r="P140" s="140" t="e">
        <f>+'raw1.5C'!P142</f>
        <v>#N/A</v>
      </c>
      <c r="Q140" s="140" t="e">
        <f>+'raw1.5C'!Q142</f>
        <v>#N/A</v>
      </c>
      <c r="R140" s="140" t="e">
        <f>+'raw1.5C'!R142</f>
        <v>#N/A</v>
      </c>
      <c r="S140" s="140" t="e">
        <f>+'raw1.5C'!S142</f>
        <v>#N/A</v>
      </c>
      <c r="T140" s="140" t="e">
        <f>+'raw1.5C'!T142</f>
        <v>#N/A</v>
      </c>
      <c r="U140" s="140" t="e">
        <f>+'raw1.5C'!U142</f>
        <v>#N/A</v>
      </c>
      <c r="V140" s="140" t="e">
        <f>+'raw1.5C'!V142</f>
        <v>#N/A</v>
      </c>
      <c r="W140" s="140" t="e">
        <f>+'raw1.5C'!W142</f>
        <v>#N/A</v>
      </c>
      <c r="X140" s="140" t="e">
        <f>+'raw1.5C'!X142</f>
        <v>#N/A</v>
      </c>
      <c r="Y140" s="140" t="e">
        <f>+'raw1.5C'!Y142</f>
        <v>#N/A</v>
      </c>
      <c r="Z140" s="140" t="e">
        <f>+'raw1.5C'!Z142</f>
        <v>#N/A</v>
      </c>
      <c r="AA140" s="140" t="e">
        <f>+'raw1.5C'!AA142</f>
        <v>#N/A</v>
      </c>
      <c r="AB140" s="140" t="e">
        <f>+'raw1.5C'!AB142</f>
        <v>#N/A</v>
      </c>
      <c r="AC140" s="140" t="e">
        <f>+'raw1.5C'!AC142</f>
        <v>#N/A</v>
      </c>
      <c r="AD140" s="140" t="e">
        <f>+'raw1.5C'!AD142</f>
        <v>#N/A</v>
      </c>
      <c r="AE140" s="140" t="e">
        <f>+'raw1.5C'!AE142</f>
        <v>#N/A</v>
      </c>
      <c r="AF140" s="140" t="e">
        <f>+'raw1.5C'!AF142</f>
        <v>#N/A</v>
      </c>
      <c r="AG140" s="140" t="e">
        <f>+'raw1.5C'!AG142</f>
        <v>#N/A</v>
      </c>
      <c r="AH140" s="140" t="e">
        <f>+'raw1.5C'!AH142</f>
        <v>#N/A</v>
      </c>
      <c r="AI140" s="140" t="e">
        <f>+'raw1.5C'!AI142</f>
        <v>#N/A</v>
      </c>
      <c r="AJ140" s="140" t="e">
        <f>+'raw1.5C'!AJ142</f>
        <v>#N/A</v>
      </c>
      <c r="AK140" s="140" t="e">
        <f>+'raw1.5C'!AK142</f>
        <v>#N/A</v>
      </c>
      <c r="AL140" s="140" t="e">
        <f>+'raw1.5C'!AL142</f>
        <v>#N/A</v>
      </c>
      <c r="AM140" s="140" t="e">
        <f>+'raw1.5C'!AM142</f>
        <v>#N/A</v>
      </c>
      <c r="AN140" s="140"/>
      <c r="AO140" s="140"/>
      <c r="AP140" s="140"/>
      <c r="AQ140" s="140"/>
      <c r="AR140" s="140"/>
      <c r="AS140" s="140"/>
      <c r="AT140" s="140"/>
      <c r="AU140" s="140"/>
      <c r="AV140" s="140"/>
      <c r="AW140" s="140"/>
      <c r="AX140" s="100"/>
      <c r="AY140" s="140"/>
      <c r="AZ140" s="140"/>
      <c r="BA140" s="140"/>
      <c r="BB140" s="140"/>
      <c r="BC140" s="140"/>
      <c r="BD140" s="140"/>
      <c r="BE140" s="140"/>
      <c r="BF140" s="140"/>
      <c r="BG140" s="140"/>
    </row>
    <row r="141" spans="1:59" x14ac:dyDescent="0.25">
      <c r="A141" s="139"/>
      <c r="B141" s="100" t="str">
        <f>+WB2C!B141</f>
        <v>Refrigerated Bulk</v>
      </c>
      <c r="C141" s="100" t="str">
        <f>+WB2C!C141</f>
        <v>Refrigerated Bulk (DWT) 6,000 - 9,999</v>
      </c>
      <c r="D141" s="140" t="e">
        <f>+'raw1.5C'!D143</f>
        <v>#N/A</v>
      </c>
      <c r="E141" s="140" t="e">
        <f>+'raw1.5C'!E143</f>
        <v>#N/A</v>
      </c>
      <c r="F141" s="140" t="e">
        <f>+'raw1.5C'!F143</f>
        <v>#N/A</v>
      </c>
      <c r="G141" s="140" t="e">
        <f>+'raw1.5C'!G143</f>
        <v>#N/A</v>
      </c>
      <c r="H141" s="140" t="e">
        <f>+'raw1.5C'!H143</f>
        <v>#N/A</v>
      </c>
      <c r="I141" s="140" t="e">
        <f>+'raw1.5C'!I143</f>
        <v>#N/A</v>
      </c>
      <c r="J141" s="140" t="e">
        <f>+'raw1.5C'!J143</f>
        <v>#N/A</v>
      </c>
      <c r="K141" s="140" t="e">
        <f>+'raw1.5C'!K143</f>
        <v>#N/A</v>
      </c>
      <c r="L141" s="140" t="e">
        <f>+'raw1.5C'!L143</f>
        <v>#N/A</v>
      </c>
      <c r="M141" s="140" t="e">
        <f>+'raw1.5C'!M143</f>
        <v>#N/A</v>
      </c>
      <c r="N141" s="140" t="e">
        <f>+'raw1.5C'!N143</f>
        <v>#N/A</v>
      </c>
      <c r="O141" s="140" t="e">
        <f>+'raw1.5C'!O143</f>
        <v>#N/A</v>
      </c>
      <c r="P141" s="140" t="e">
        <f>+'raw1.5C'!P143</f>
        <v>#N/A</v>
      </c>
      <c r="Q141" s="140" t="e">
        <f>+'raw1.5C'!Q143</f>
        <v>#N/A</v>
      </c>
      <c r="R141" s="140" t="e">
        <f>+'raw1.5C'!R143</f>
        <v>#N/A</v>
      </c>
      <c r="S141" s="140" t="e">
        <f>+'raw1.5C'!S143</f>
        <v>#N/A</v>
      </c>
      <c r="T141" s="140" t="e">
        <f>+'raw1.5C'!T143</f>
        <v>#N/A</v>
      </c>
      <c r="U141" s="140" t="e">
        <f>+'raw1.5C'!U143</f>
        <v>#N/A</v>
      </c>
      <c r="V141" s="140" t="e">
        <f>+'raw1.5C'!V143</f>
        <v>#N/A</v>
      </c>
      <c r="W141" s="140" t="e">
        <f>+'raw1.5C'!W143</f>
        <v>#N/A</v>
      </c>
      <c r="X141" s="140" t="e">
        <f>+'raw1.5C'!X143</f>
        <v>#N/A</v>
      </c>
      <c r="Y141" s="140" t="e">
        <f>+'raw1.5C'!Y143</f>
        <v>#N/A</v>
      </c>
      <c r="Z141" s="140" t="e">
        <f>+'raw1.5C'!Z143</f>
        <v>#N/A</v>
      </c>
      <c r="AA141" s="140" t="e">
        <f>+'raw1.5C'!AA143</f>
        <v>#N/A</v>
      </c>
      <c r="AB141" s="140" t="e">
        <f>+'raw1.5C'!AB143</f>
        <v>#N/A</v>
      </c>
      <c r="AC141" s="140" t="e">
        <f>+'raw1.5C'!AC143</f>
        <v>#N/A</v>
      </c>
      <c r="AD141" s="140" t="e">
        <f>+'raw1.5C'!AD143</f>
        <v>#N/A</v>
      </c>
      <c r="AE141" s="140" t="e">
        <f>+'raw1.5C'!AE143</f>
        <v>#N/A</v>
      </c>
      <c r="AF141" s="140" t="e">
        <f>+'raw1.5C'!AF143</f>
        <v>#N/A</v>
      </c>
      <c r="AG141" s="140" t="e">
        <f>+'raw1.5C'!AG143</f>
        <v>#N/A</v>
      </c>
      <c r="AH141" s="140" t="e">
        <f>+'raw1.5C'!AH143</f>
        <v>#N/A</v>
      </c>
      <c r="AI141" s="140" t="e">
        <f>+'raw1.5C'!AI143</f>
        <v>#N/A</v>
      </c>
      <c r="AJ141" s="140" t="e">
        <f>+'raw1.5C'!AJ143</f>
        <v>#N/A</v>
      </c>
      <c r="AK141" s="140" t="e">
        <f>+'raw1.5C'!AK143</f>
        <v>#N/A</v>
      </c>
      <c r="AL141" s="140" t="e">
        <f>+'raw1.5C'!AL143</f>
        <v>#N/A</v>
      </c>
      <c r="AM141" s="140" t="e">
        <f>+'raw1.5C'!AM143</f>
        <v>#N/A</v>
      </c>
      <c r="AN141" s="140"/>
      <c r="AO141" s="140"/>
      <c r="AP141" s="140"/>
      <c r="AQ141" s="140"/>
      <c r="AR141" s="140"/>
      <c r="AS141" s="140"/>
      <c r="AT141" s="140"/>
      <c r="AU141" s="140"/>
      <c r="AV141" s="140"/>
      <c r="AW141" s="140"/>
      <c r="AX141" s="100"/>
      <c r="AY141" s="140"/>
      <c r="AZ141" s="140"/>
      <c r="BA141" s="140"/>
      <c r="BB141" s="140"/>
      <c r="BC141" s="140"/>
      <c r="BD141" s="140"/>
      <c r="BE141" s="140"/>
      <c r="BF141" s="140"/>
      <c r="BG141" s="140"/>
    </row>
    <row r="142" spans="1:59" x14ac:dyDescent="0.25">
      <c r="A142" s="139"/>
      <c r="B142" s="100" t="str">
        <f>+WB2C!B142</f>
        <v>Refrigerated Bulk</v>
      </c>
      <c r="C142" s="100" t="str">
        <f>+WB2C!C142</f>
        <v>Refrigerated Bulk (DWT) &gt;10,000</v>
      </c>
      <c r="D142" s="140" t="e">
        <f>+'raw1.5C'!D144</f>
        <v>#N/A</v>
      </c>
      <c r="E142" s="140" t="e">
        <f>+'raw1.5C'!E144</f>
        <v>#N/A</v>
      </c>
      <c r="F142" s="140" t="e">
        <f>+'raw1.5C'!F144</f>
        <v>#N/A</v>
      </c>
      <c r="G142" s="140" t="e">
        <f>+'raw1.5C'!G144</f>
        <v>#N/A</v>
      </c>
      <c r="H142" s="140" t="e">
        <f>+'raw1.5C'!H144</f>
        <v>#N/A</v>
      </c>
      <c r="I142" s="140" t="e">
        <f>+'raw1.5C'!I144</f>
        <v>#N/A</v>
      </c>
      <c r="J142" s="140" t="e">
        <f>+'raw1.5C'!J144</f>
        <v>#N/A</v>
      </c>
      <c r="K142" s="140" t="e">
        <f>+'raw1.5C'!K144</f>
        <v>#N/A</v>
      </c>
      <c r="L142" s="140" t="e">
        <f>+'raw1.5C'!L144</f>
        <v>#N/A</v>
      </c>
      <c r="M142" s="140" t="e">
        <f>+'raw1.5C'!M144</f>
        <v>#N/A</v>
      </c>
      <c r="N142" s="140" t="e">
        <f>+'raw1.5C'!N144</f>
        <v>#N/A</v>
      </c>
      <c r="O142" s="140" t="e">
        <f>+'raw1.5C'!O144</f>
        <v>#N/A</v>
      </c>
      <c r="P142" s="140" t="e">
        <f>+'raw1.5C'!P144</f>
        <v>#N/A</v>
      </c>
      <c r="Q142" s="140" t="e">
        <f>+'raw1.5C'!Q144</f>
        <v>#N/A</v>
      </c>
      <c r="R142" s="140" t="e">
        <f>+'raw1.5C'!R144</f>
        <v>#N/A</v>
      </c>
      <c r="S142" s="140" t="e">
        <f>+'raw1.5C'!S144</f>
        <v>#N/A</v>
      </c>
      <c r="T142" s="140" t="e">
        <f>+'raw1.5C'!T144</f>
        <v>#N/A</v>
      </c>
      <c r="U142" s="140" t="e">
        <f>+'raw1.5C'!U144</f>
        <v>#N/A</v>
      </c>
      <c r="V142" s="140" t="e">
        <f>+'raw1.5C'!V144</f>
        <v>#N/A</v>
      </c>
      <c r="W142" s="140" t="e">
        <f>+'raw1.5C'!W144</f>
        <v>#N/A</v>
      </c>
      <c r="X142" s="140" t="e">
        <f>+'raw1.5C'!X144</f>
        <v>#N/A</v>
      </c>
      <c r="Y142" s="140" t="e">
        <f>+'raw1.5C'!Y144</f>
        <v>#N/A</v>
      </c>
      <c r="Z142" s="140" t="e">
        <f>+'raw1.5C'!Z144</f>
        <v>#N/A</v>
      </c>
      <c r="AA142" s="140" t="e">
        <f>+'raw1.5C'!AA144</f>
        <v>#N/A</v>
      </c>
      <c r="AB142" s="140" t="e">
        <f>+'raw1.5C'!AB144</f>
        <v>#N/A</v>
      </c>
      <c r="AC142" s="140" t="e">
        <f>+'raw1.5C'!AC144</f>
        <v>#N/A</v>
      </c>
      <c r="AD142" s="140" t="e">
        <f>+'raw1.5C'!AD144</f>
        <v>#N/A</v>
      </c>
      <c r="AE142" s="140" t="e">
        <f>+'raw1.5C'!AE144</f>
        <v>#N/A</v>
      </c>
      <c r="AF142" s="140" t="e">
        <f>+'raw1.5C'!AF144</f>
        <v>#N/A</v>
      </c>
      <c r="AG142" s="140" t="e">
        <f>+'raw1.5C'!AG144</f>
        <v>#N/A</v>
      </c>
      <c r="AH142" s="140" t="e">
        <f>+'raw1.5C'!AH144</f>
        <v>#N/A</v>
      </c>
      <c r="AI142" s="140" t="e">
        <f>+'raw1.5C'!AI144</f>
        <v>#N/A</v>
      </c>
      <c r="AJ142" s="140" t="e">
        <f>+'raw1.5C'!AJ144</f>
        <v>#N/A</v>
      </c>
      <c r="AK142" s="140" t="e">
        <f>+'raw1.5C'!AK144</f>
        <v>#N/A</v>
      </c>
      <c r="AL142" s="140" t="e">
        <f>+'raw1.5C'!AL144</f>
        <v>#N/A</v>
      </c>
      <c r="AM142" s="140" t="e">
        <f>+'raw1.5C'!AM144</f>
        <v>#N/A</v>
      </c>
      <c r="AN142" s="140"/>
      <c r="AO142" s="140"/>
      <c r="AP142" s="140"/>
      <c r="AQ142" s="140"/>
      <c r="AR142" s="140"/>
      <c r="AS142" s="140"/>
      <c r="AT142" s="140"/>
      <c r="AU142" s="140"/>
      <c r="AV142" s="140"/>
      <c r="AW142" s="140"/>
      <c r="AX142" s="100"/>
      <c r="AY142" s="140"/>
      <c r="AZ142" s="140"/>
      <c r="BA142" s="140"/>
      <c r="BB142" s="140"/>
      <c r="BC142" s="140"/>
      <c r="BD142" s="140"/>
      <c r="BE142" s="140"/>
      <c r="BF142" s="140"/>
      <c r="BG142" s="140"/>
    </row>
    <row r="143" spans="1:59" x14ac:dyDescent="0.25">
      <c r="A143" s="139"/>
      <c r="B143" s="100" t="str">
        <f>+WB2C!B143</f>
        <v>RoRo</v>
      </c>
      <c r="C143" s="100" t="str">
        <f>+WB2C!C143</f>
        <v>RoRo (DWT) 0 - 4,999</v>
      </c>
      <c r="D143" s="140" t="e">
        <f>+'raw1.5C'!D145</f>
        <v>#N/A</v>
      </c>
      <c r="E143" s="140" t="e">
        <f>+'raw1.5C'!E145</f>
        <v>#N/A</v>
      </c>
      <c r="F143" s="140" t="e">
        <f>+'raw1.5C'!F145</f>
        <v>#N/A</v>
      </c>
      <c r="G143" s="140" t="e">
        <f>+'raw1.5C'!G145</f>
        <v>#N/A</v>
      </c>
      <c r="H143" s="140" t="e">
        <f>+'raw1.5C'!H145</f>
        <v>#N/A</v>
      </c>
      <c r="I143" s="140" t="e">
        <f>+'raw1.5C'!I145</f>
        <v>#N/A</v>
      </c>
      <c r="J143" s="140" t="e">
        <f>+'raw1.5C'!J145</f>
        <v>#N/A</v>
      </c>
      <c r="K143" s="140" t="e">
        <f>+'raw1.5C'!K145</f>
        <v>#N/A</v>
      </c>
      <c r="L143" s="140" t="e">
        <f>+'raw1.5C'!L145</f>
        <v>#N/A</v>
      </c>
      <c r="M143" s="140" t="e">
        <f>+'raw1.5C'!M145</f>
        <v>#N/A</v>
      </c>
      <c r="N143" s="140" t="e">
        <f>+'raw1.5C'!N145</f>
        <v>#N/A</v>
      </c>
      <c r="O143" s="140" t="e">
        <f>+'raw1.5C'!O145</f>
        <v>#N/A</v>
      </c>
      <c r="P143" s="140" t="e">
        <f>+'raw1.5C'!P145</f>
        <v>#N/A</v>
      </c>
      <c r="Q143" s="140" t="e">
        <f>+'raw1.5C'!Q145</f>
        <v>#N/A</v>
      </c>
      <c r="R143" s="140" t="e">
        <f>+'raw1.5C'!R145</f>
        <v>#N/A</v>
      </c>
      <c r="S143" s="140" t="e">
        <f>+'raw1.5C'!S145</f>
        <v>#N/A</v>
      </c>
      <c r="T143" s="140" t="e">
        <f>+'raw1.5C'!T145</f>
        <v>#N/A</v>
      </c>
      <c r="U143" s="140" t="e">
        <f>+'raw1.5C'!U145</f>
        <v>#N/A</v>
      </c>
      <c r="V143" s="140" t="e">
        <f>+'raw1.5C'!V145</f>
        <v>#N/A</v>
      </c>
      <c r="W143" s="140" t="e">
        <f>+'raw1.5C'!W145</f>
        <v>#N/A</v>
      </c>
      <c r="X143" s="140" t="e">
        <f>+'raw1.5C'!X145</f>
        <v>#N/A</v>
      </c>
      <c r="Y143" s="140" t="e">
        <f>+'raw1.5C'!Y145</f>
        <v>#N/A</v>
      </c>
      <c r="Z143" s="140" t="e">
        <f>+'raw1.5C'!Z145</f>
        <v>#N/A</v>
      </c>
      <c r="AA143" s="140" t="e">
        <f>+'raw1.5C'!AA145</f>
        <v>#N/A</v>
      </c>
      <c r="AB143" s="140" t="e">
        <f>+'raw1.5C'!AB145</f>
        <v>#N/A</v>
      </c>
      <c r="AC143" s="140" t="e">
        <f>+'raw1.5C'!AC145</f>
        <v>#N/A</v>
      </c>
      <c r="AD143" s="140" t="e">
        <f>+'raw1.5C'!AD145</f>
        <v>#N/A</v>
      </c>
      <c r="AE143" s="140" t="e">
        <f>+'raw1.5C'!AE145</f>
        <v>#N/A</v>
      </c>
      <c r="AF143" s="140" t="e">
        <f>+'raw1.5C'!AF145</f>
        <v>#N/A</v>
      </c>
      <c r="AG143" s="140" t="e">
        <f>+'raw1.5C'!AG145</f>
        <v>#N/A</v>
      </c>
      <c r="AH143" s="140" t="e">
        <f>+'raw1.5C'!AH145</f>
        <v>#N/A</v>
      </c>
      <c r="AI143" s="140" t="e">
        <f>+'raw1.5C'!AI145</f>
        <v>#N/A</v>
      </c>
      <c r="AJ143" s="140" t="e">
        <f>+'raw1.5C'!AJ145</f>
        <v>#N/A</v>
      </c>
      <c r="AK143" s="140" t="e">
        <f>+'raw1.5C'!AK145</f>
        <v>#N/A</v>
      </c>
      <c r="AL143" s="140" t="e">
        <f>+'raw1.5C'!AL145</f>
        <v>#N/A</v>
      </c>
      <c r="AM143" s="140" t="e">
        <f>+'raw1.5C'!AM145</f>
        <v>#N/A</v>
      </c>
      <c r="AN143" s="140"/>
      <c r="AO143" s="140"/>
      <c r="AP143" s="140"/>
      <c r="AQ143" s="140"/>
      <c r="AR143" s="140"/>
      <c r="AS143" s="140"/>
      <c r="AT143" s="140"/>
      <c r="AU143" s="140"/>
      <c r="AV143" s="140"/>
      <c r="AW143" s="140"/>
      <c r="AX143" s="100"/>
      <c r="AY143" s="140"/>
      <c r="AZ143" s="140"/>
      <c r="BA143" s="140"/>
      <c r="BB143" s="140"/>
      <c r="BC143" s="140"/>
      <c r="BD143" s="140"/>
      <c r="BE143" s="140"/>
      <c r="BF143" s="140"/>
      <c r="BG143" s="140"/>
    </row>
    <row r="144" spans="1:59" x14ac:dyDescent="0.25">
      <c r="A144" s="139"/>
      <c r="B144" s="100" t="str">
        <f>+WB2C!B144</f>
        <v>RoRo</v>
      </c>
      <c r="C144" s="100" t="str">
        <f>+WB2C!C144</f>
        <v>RoRo (DWT) 5,000 - 9,999</v>
      </c>
      <c r="D144" s="140" t="e">
        <f>+'raw1.5C'!D146</f>
        <v>#N/A</v>
      </c>
      <c r="E144" s="140" t="e">
        <f>+'raw1.5C'!E146</f>
        <v>#N/A</v>
      </c>
      <c r="F144" s="140" t="e">
        <f>+'raw1.5C'!F146</f>
        <v>#N/A</v>
      </c>
      <c r="G144" s="140" t="e">
        <f>+'raw1.5C'!G146</f>
        <v>#N/A</v>
      </c>
      <c r="H144" s="140" t="e">
        <f>+'raw1.5C'!H146</f>
        <v>#N/A</v>
      </c>
      <c r="I144" s="140" t="e">
        <f>+'raw1.5C'!I146</f>
        <v>#N/A</v>
      </c>
      <c r="J144" s="140" t="e">
        <f>+'raw1.5C'!J146</f>
        <v>#N/A</v>
      </c>
      <c r="K144" s="140" t="e">
        <f>+'raw1.5C'!K146</f>
        <v>#N/A</v>
      </c>
      <c r="L144" s="140" t="e">
        <f>+'raw1.5C'!L146</f>
        <v>#N/A</v>
      </c>
      <c r="M144" s="140" t="e">
        <f>+'raw1.5C'!M146</f>
        <v>#N/A</v>
      </c>
      <c r="N144" s="140" t="e">
        <f>+'raw1.5C'!N146</f>
        <v>#N/A</v>
      </c>
      <c r="O144" s="140" t="e">
        <f>+'raw1.5C'!O146</f>
        <v>#N/A</v>
      </c>
      <c r="P144" s="140" t="e">
        <f>+'raw1.5C'!P146</f>
        <v>#N/A</v>
      </c>
      <c r="Q144" s="140" t="e">
        <f>+'raw1.5C'!Q146</f>
        <v>#N/A</v>
      </c>
      <c r="R144" s="140" t="e">
        <f>+'raw1.5C'!R146</f>
        <v>#N/A</v>
      </c>
      <c r="S144" s="140" t="e">
        <f>+'raw1.5C'!S146</f>
        <v>#N/A</v>
      </c>
      <c r="T144" s="140" t="e">
        <f>+'raw1.5C'!T146</f>
        <v>#N/A</v>
      </c>
      <c r="U144" s="140" t="e">
        <f>+'raw1.5C'!U146</f>
        <v>#N/A</v>
      </c>
      <c r="V144" s="140" t="e">
        <f>+'raw1.5C'!V146</f>
        <v>#N/A</v>
      </c>
      <c r="W144" s="140" t="e">
        <f>+'raw1.5C'!W146</f>
        <v>#N/A</v>
      </c>
      <c r="X144" s="140" t="e">
        <f>+'raw1.5C'!X146</f>
        <v>#N/A</v>
      </c>
      <c r="Y144" s="140" t="e">
        <f>+'raw1.5C'!Y146</f>
        <v>#N/A</v>
      </c>
      <c r="Z144" s="140" t="e">
        <f>+'raw1.5C'!Z146</f>
        <v>#N/A</v>
      </c>
      <c r="AA144" s="140" t="e">
        <f>+'raw1.5C'!AA146</f>
        <v>#N/A</v>
      </c>
      <c r="AB144" s="140" t="e">
        <f>+'raw1.5C'!AB146</f>
        <v>#N/A</v>
      </c>
      <c r="AC144" s="140" t="e">
        <f>+'raw1.5C'!AC146</f>
        <v>#N/A</v>
      </c>
      <c r="AD144" s="140" t="e">
        <f>+'raw1.5C'!AD146</f>
        <v>#N/A</v>
      </c>
      <c r="AE144" s="140" t="e">
        <f>+'raw1.5C'!AE146</f>
        <v>#N/A</v>
      </c>
      <c r="AF144" s="140" t="e">
        <f>+'raw1.5C'!AF146</f>
        <v>#N/A</v>
      </c>
      <c r="AG144" s="140" t="e">
        <f>+'raw1.5C'!AG146</f>
        <v>#N/A</v>
      </c>
      <c r="AH144" s="140" t="e">
        <f>+'raw1.5C'!AH146</f>
        <v>#N/A</v>
      </c>
      <c r="AI144" s="140" t="e">
        <f>+'raw1.5C'!AI146</f>
        <v>#N/A</v>
      </c>
      <c r="AJ144" s="140" t="e">
        <f>+'raw1.5C'!AJ146</f>
        <v>#N/A</v>
      </c>
      <c r="AK144" s="140" t="e">
        <f>+'raw1.5C'!AK146</f>
        <v>#N/A</v>
      </c>
      <c r="AL144" s="140" t="e">
        <f>+'raw1.5C'!AL146</f>
        <v>#N/A</v>
      </c>
      <c r="AM144" s="140" t="e">
        <f>+'raw1.5C'!AM146</f>
        <v>#N/A</v>
      </c>
      <c r="AN144" s="140"/>
      <c r="AO144" s="140"/>
      <c r="AP144" s="140"/>
      <c r="AQ144" s="140"/>
      <c r="AR144" s="140"/>
      <c r="AS144" s="140"/>
      <c r="AT144" s="140"/>
      <c r="AU144" s="140"/>
      <c r="AV144" s="140"/>
      <c r="AW144" s="140"/>
      <c r="AX144" s="100"/>
      <c r="AY144" s="140"/>
      <c r="AZ144" s="140"/>
      <c r="BA144" s="140"/>
      <c r="BB144" s="140"/>
      <c r="BC144" s="140"/>
      <c r="BD144" s="140"/>
      <c r="BE144" s="140"/>
      <c r="BF144" s="140"/>
      <c r="BG144" s="140"/>
    </row>
    <row r="145" spans="1:59" x14ac:dyDescent="0.25">
      <c r="A145" s="139"/>
      <c r="B145" s="100" t="str">
        <f>+WB2C!B145</f>
        <v>RoRo</v>
      </c>
      <c r="C145" s="100" t="str">
        <f>+WB2C!C145</f>
        <v>RoRo (DWT) 10,000 - 14,999</v>
      </c>
      <c r="D145" s="140" t="e">
        <f>+'raw1.5C'!D147</f>
        <v>#N/A</v>
      </c>
      <c r="E145" s="140" t="e">
        <f>+'raw1.5C'!E147</f>
        <v>#N/A</v>
      </c>
      <c r="F145" s="140" t="e">
        <f>+'raw1.5C'!F147</f>
        <v>#N/A</v>
      </c>
      <c r="G145" s="140" t="e">
        <f>+'raw1.5C'!G147</f>
        <v>#N/A</v>
      </c>
      <c r="H145" s="140" t="e">
        <f>+'raw1.5C'!H147</f>
        <v>#N/A</v>
      </c>
      <c r="I145" s="140" t="e">
        <f>+'raw1.5C'!I147</f>
        <v>#N/A</v>
      </c>
      <c r="J145" s="140" t="e">
        <f>+'raw1.5C'!J147</f>
        <v>#N/A</v>
      </c>
      <c r="K145" s="140" t="e">
        <f>+'raw1.5C'!K147</f>
        <v>#N/A</v>
      </c>
      <c r="L145" s="140" t="e">
        <f>+'raw1.5C'!L147</f>
        <v>#N/A</v>
      </c>
      <c r="M145" s="140" t="e">
        <f>+'raw1.5C'!M147</f>
        <v>#N/A</v>
      </c>
      <c r="N145" s="140" t="e">
        <f>+'raw1.5C'!N147</f>
        <v>#N/A</v>
      </c>
      <c r="O145" s="140" t="e">
        <f>+'raw1.5C'!O147</f>
        <v>#N/A</v>
      </c>
      <c r="P145" s="140" t="e">
        <f>+'raw1.5C'!P147</f>
        <v>#N/A</v>
      </c>
      <c r="Q145" s="140" t="e">
        <f>+'raw1.5C'!Q147</f>
        <v>#N/A</v>
      </c>
      <c r="R145" s="140" t="e">
        <f>+'raw1.5C'!R147</f>
        <v>#N/A</v>
      </c>
      <c r="S145" s="140" t="e">
        <f>+'raw1.5C'!S147</f>
        <v>#N/A</v>
      </c>
      <c r="T145" s="140" t="e">
        <f>+'raw1.5C'!T147</f>
        <v>#N/A</v>
      </c>
      <c r="U145" s="140" t="e">
        <f>+'raw1.5C'!U147</f>
        <v>#N/A</v>
      </c>
      <c r="V145" s="140" t="e">
        <f>+'raw1.5C'!V147</f>
        <v>#N/A</v>
      </c>
      <c r="W145" s="140" t="e">
        <f>+'raw1.5C'!W147</f>
        <v>#N/A</v>
      </c>
      <c r="X145" s="140" t="e">
        <f>+'raw1.5C'!X147</f>
        <v>#N/A</v>
      </c>
      <c r="Y145" s="140" t="e">
        <f>+'raw1.5C'!Y147</f>
        <v>#N/A</v>
      </c>
      <c r="Z145" s="140" t="e">
        <f>+'raw1.5C'!Z147</f>
        <v>#N/A</v>
      </c>
      <c r="AA145" s="140" t="e">
        <f>+'raw1.5C'!AA147</f>
        <v>#N/A</v>
      </c>
      <c r="AB145" s="140" t="e">
        <f>+'raw1.5C'!AB147</f>
        <v>#N/A</v>
      </c>
      <c r="AC145" s="140" t="e">
        <f>+'raw1.5C'!AC147</f>
        <v>#N/A</v>
      </c>
      <c r="AD145" s="140" t="e">
        <f>+'raw1.5C'!AD147</f>
        <v>#N/A</v>
      </c>
      <c r="AE145" s="140" t="e">
        <f>+'raw1.5C'!AE147</f>
        <v>#N/A</v>
      </c>
      <c r="AF145" s="140" t="e">
        <f>+'raw1.5C'!AF147</f>
        <v>#N/A</v>
      </c>
      <c r="AG145" s="140" t="e">
        <f>+'raw1.5C'!AG147</f>
        <v>#N/A</v>
      </c>
      <c r="AH145" s="140" t="e">
        <f>+'raw1.5C'!AH147</f>
        <v>#N/A</v>
      </c>
      <c r="AI145" s="140" t="e">
        <f>+'raw1.5C'!AI147</f>
        <v>#N/A</v>
      </c>
      <c r="AJ145" s="140" t="e">
        <f>+'raw1.5C'!AJ147</f>
        <v>#N/A</v>
      </c>
      <c r="AK145" s="140" t="e">
        <f>+'raw1.5C'!AK147</f>
        <v>#N/A</v>
      </c>
      <c r="AL145" s="140" t="e">
        <f>+'raw1.5C'!AL147</f>
        <v>#N/A</v>
      </c>
      <c r="AM145" s="140" t="e">
        <f>+'raw1.5C'!AM147</f>
        <v>#N/A</v>
      </c>
      <c r="AN145" s="140"/>
      <c r="AO145" s="140"/>
      <c r="AP145" s="140"/>
      <c r="AQ145" s="140"/>
      <c r="AR145" s="140"/>
      <c r="AS145" s="140"/>
      <c r="AT145" s="140"/>
      <c r="AU145" s="140"/>
      <c r="AV145" s="140"/>
      <c r="AW145" s="140"/>
      <c r="AX145" s="100"/>
      <c r="AY145" s="140"/>
      <c r="AZ145" s="140"/>
      <c r="BA145" s="140"/>
      <c r="BB145" s="140"/>
      <c r="BC145" s="140"/>
      <c r="BD145" s="140"/>
      <c r="BE145" s="140"/>
      <c r="BF145" s="140"/>
      <c r="BG145" s="140"/>
    </row>
    <row r="146" spans="1:59" x14ac:dyDescent="0.25">
      <c r="A146" s="139"/>
      <c r="B146" s="100" t="str">
        <f>+WB2C!B146</f>
        <v>RoRo</v>
      </c>
      <c r="C146" s="100" t="str">
        <f>+WB2C!C146</f>
        <v>RoRo (DWT) &gt;15,000</v>
      </c>
      <c r="D146" s="140" t="e">
        <f>+'raw1.5C'!D148</f>
        <v>#N/A</v>
      </c>
      <c r="E146" s="140" t="e">
        <f>+'raw1.5C'!E148</f>
        <v>#N/A</v>
      </c>
      <c r="F146" s="140" t="e">
        <f>+'raw1.5C'!F148</f>
        <v>#N/A</v>
      </c>
      <c r="G146" s="140" t="e">
        <f>+'raw1.5C'!G148</f>
        <v>#N/A</v>
      </c>
      <c r="H146" s="140" t="e">
        <f>+'raw1.5C'!H148</f>
        <v>#N/A</v>
      </c>
      <c r="I146" s="140" t="e">
        <f>+'raw1.5C'!I148</f>
        <v>#N/A</v>
      </c>
      <c r="J146" s="140" t="e">
        <f>+'raw1.5C'!J148</f>
        <v>#N/A</v>
      </c>
      <c r="K146" s="140" t="e">
        <f>+'raw1.5C'!K148</f>
        <v>#N/A</v>
      </c>
      <c r="L146" s="140" t="e">
        <f>+'raw1.5C'!L148</f>
        <v>#N/A</v>
      </c>
      <c r="M146" s="140" t="e">
        <f>+'raw1.5C'!M148</f>
        <v>#N/A</v>
      </c>
      <c r="N146" s="140" t="e">
        <f>+'raw1.5C'!N148</f>
        <v>#N/A</v>
      </c>
      <c r="O146" s="140" t="e">
        <f>+'raw1.5C'!O148</f>
        <v>#N/A</v>
      </c>
      <c r="P146" s="140" t="e">
        <f>+'raw1.5C'!P148</f>
        <v>#N/A</v>
      </c>
      <c r="Q146" s="140" t="e">
        <f>+'raw1.5C'!Q148</f>
        <v>#N/A</v>
      </c>
      <c r="R146" s="140" t="e">
        <f>+'raw1.5C'!R148</f>
        <v>#N/A</v>
      </c>
      <c r="S146" s="140" t="e">
        <f>+'raw1.5C'!S148</f>
        <v>#N/A</v>
      </c>
      <c r="T146" s="140" t="e">
        <f>+'raw1.5C'!T148</f>
        <v>#N/A</v>
      </c>
      <c r="U146" s="140" t="e">
        <f>+'raw1.5C'!U148</f>
        <v>#N/A</v>
      </c>
      <c r="V146" s="140" t="e">
        <f>+'raw1.5C'!V148</f>
        <v>#N/A</v>
      </c>
      <c r="W146" s="140" t="e">
        <f>+'raw1.5C'!W148</f>
        <v>#N/A</v>
      </c>
      <c r="X146" s="140" t="e">
        <f>+'raw1.5C'!X148</f>
        <v>#N/A</v>
      </c>
      <c r="Y146" s="140" t="e">
        <f>+'raw1.5C'!Y148</f>
        <v>#N/A</v>
      </c>
      <c r="Z146" s="140" t="e">
        <f>+'raw1.5C'!Z148</f>
        <v>#N/A</v>
      </c>
      <c r="AA146" s="140" t="e">
        <f>+'raw1.5C'!AA148</f>
        <v>#N/A</v>
      </c>
      <c r="AB146" s="140" t="e">
        <f>+'raw1.5C'!AB148</f>
        <v>#N/A</v>
      </c>
      <c r="AC146" s="140" t="e">
        <f>+'raw1.5C'!AC148</f>
        <v>#N/A</v>
      </c>
      <c r="AD146" s="140" t="e">
        <f>+'raw1.5C'!AD148</f>
        <v>#N/A</v>
      </c>
      <c r="AE146" s="140" t="e">
        <f>+'raw1.5C'!AE148</f>
        <v>#N/A</v>
      </c>
      <c r="AF146" s="140" t="e">
        <f>+'raw1.5C'!AF148</f>
        <v>#N/A</v>
      </c>
      <c r="AG146" s="140" t="e">
        <f>+'raw1.5C'!AG148</f>
        <v>#N/A</v>
      </c>
      <c r="AH146" s="140" t="e">
        <f>+'raw1.5C'!AH148</f>
        <v>#N/A</v>
      </c>
      <c r="AI146" s="140" t="e">
        <f>+'raw1.5C'!AI148</f>
        <v>#N/A</v>
      </c>
      <c r="AJ146" s="140" t="e">
        <f>+'raw1.5C'!AJ148</f>
        <v>#N/A</v>
      </c>
      <c r="AK146" s="140" t="e">
        <f>+'raw1.5C'!AK148</f>
        <v>#N/A</v>
      </c>
      <c r="AL146" s="140" t="e">
        <f>+'raw1.5C'!AL148</f>
        <v>#N/A</v>
      </c>
      <c r="AM146" s="140" t="e">
        <f>+'raw1.5C'!AM148</f>
        <v>#N/A</v>
      </c>
      <c r="AN146" s="140"/>
      <c r="AO146" s="140"/>
      <c r="AP146" s="140"/>
      <c r="AQ146" s="140"/>
      <c r="AR146" s="140"/>
      <c r="AS146" s="140"/>
      <c r="AT146" s="140"/>
      <c r="AU146" s="140"/>
      <c r="AV146" s="140"/>
      <c r="AW146" s="140"/>
      <c r="AX146" s="100"/>
      <c r="AY146" s="140"/>
      <c r="AZ146" s="140"/>
      <c r="BA146" s="140"/>
      <c r="BB146" s="140"/>
      <c r="BC146" s="140"/>
      <c r="BD146" s="140"/>
      <c r="BE146" s="140"/>
      <c r="BF146" s="140"/>
      <c r="BG146" s="140"/>
    </row>
    <row r="147" spans="1:59" x14ac:dyDescent="0.25">
      <c r="A147" s="139"/>
      <c r="B147" s="100" t="str">
        <f>+WB2C!B147</f>
        <v>Vehicle Carrier</v>
      </c>
      <c r="C147" s="100" t="str">
        <f>+WB2C!C147</f>
        <v>Vehicle Carrier (GT) 0 - 29,999</v>
      </c>
      <c r="D147" s="140" t="e">
        <f>+'raw1.5C'!D149</f>
        <v>#N/A</v>
      </c>
      <c r="E147" s="140" t="e">
        <f>+'raw1.5C'!E149</f>
        <v>#N/A</v>
      </c>
      <c r="F147" s="140" t="e">
        <f>+'raw1.5C'!F149</f>
        <v>#N/A</v>
      </c>
      <c r="G147" s="140" t="e">
        <f>+'raw1.5C'!G149</f>
        <v>#N/A</v>
      </c>
      <c r="H147" s="140" t="e">
        <f>+'raw1.5C'!H149</f>
        <v>#N/A</v>
      </c>
      <c r="I147" s="140" t="e">
        <f>+'raw1.5C'!I149</f>
        <v>#N/A</v>
      </c>
      <c r="J147" s="140" t="e">
        <f>+'raw1.5C'!J149</f>
        <v>#N/A</v>
      </c>
      <c r="K147" s="140" t="e">
        <f>+'raw1.5C'!K149</f>
        <v>#N/A</v>
      </c>
      <c r="L147" s="140" t="e">
        <f>+'raw1.5C'!L149</f>
        <v>#N/A</v>
      </c>
      <c r="M147" s="140" t="e">
        <f>+'raw1.5C'!M149</f>
        <v>#N/A</v>
      </c>
      <c r="N147" s="140" t="e">
        <f>+'raw1.5C'!N149</f>
        <v>#N/A</v>
      </c>
      <c r="O147" s="140" t="e">
        <f>+'raw1.5C'!O149</f>
        <v>#N/A</v>
      </c>
      <c r="P147" s="140" t="e">
        <f>+'raw1.5C'!P149</f>
        <v>#N/A</v>
      </c>
      <c r="Q147" s="140" t="e">
        <f>+'raw1.5C'!Q149</f>
        <v>#N/A</v>
      </c>
      <c r="R147" s="140" t="e">
        <f>+'raw1.5C'!R149</f>
        <v>#N/A</v>
      </c>
      <c r="S147" s="140" t="e">
        <f>+'raw1.5C'!S149</f>
        <v>#N/A</v>
      </c>
      <c r="T147" s="140" t="e">
        <f>+'raw1.5C'!T149</f>
        <v>#N/A</v>
      </c>
      <c r="U147" s="140" t="e">
        <f>+'raw1.5C'!U149</f>
        <v>#N/A</v>
      </c>
      <c r="V147" s="140" t="e">
        <f>+'raw1.5C'!V149</f>
        <v>#N/A</v>
      </c>
      <c r="W147" s="140" t="e">
        <f>+'raw1.5C'!W149</f>
        <v>#N/A</v>
      </c>
      <c r="X147" s="140" t="e">
        <f>+'raw1.5C'!X149</f>
        <v>#N/A</v>
      </c>
      <c r="Y147" s="140" t="e">
        <f>+'raw1.5C'!Y149</f>
        <v>#N/A</v>
      </c>
      <c r="Z147" s="140" t="e">
        <f>+'raw1.5C'!Z149</f>
        <v>#N/A</v>
      </c>
      <c r="AA147" s="140" t="e">
        <f>+'raw1.5C'!AA149</f>
        <v>#N/A</v>
      </c>
      <c r="AB147" s="140" t="e">
        <f>+'raw1.5C'!AB149</f>
        <v>#N/A</v>
      </c>
      <c r="AC147" s="140" t="e">
        <f>+'raw1.5C'!AC149</f>
        <v>#N/A</v>
      </c>
      <c r="AD147" s="140" t="e">
        <f>+'raw1.5C'!AD149</f>
        <v>#N/A</v>
      </c>
      <c r="AE147" s="140" t="e">
        <f>+'raw1.5C'!AE149</f>
        <v>#N/A</v>
      </c>
      <c r="AF147" s="140" t="e">
        <f>+'raw1.5C'!AF149</f>
        <v>#N/A</v>
      </c>
      <c r="AG147" s="140" t="e">
        <f>+'raw1.5C'!AG149</f>
        <v>#N/A</v>
      </c>
      <c r="AH147" s="140" t="e">
        <f>+'raw1.5C'!AH149</f>
        <v>#N/A</v>
      </c>
      <c r="AI147" s="140" t="e">
        <f>+'raw1.5C'!AI149</f>
        <v>#N/A</v>
      </c>
      <c r="AJ147" s="140" t="e">
        <f>+'raw1.5C'!AJ149</f>
        <v>#N/A</v>
      </c>
      <c r="AK147" s="140" t="e">
        <f>+'raw1.5C'!AK149</f>
        <v>#N/A</v>
      </c>
      <c r="AL147" s="140" t="e">
        <f>+'raw1.5C'!AL149</f>
        <v>#N/A</v>
      </c>
      <c r="AM147" s="140" t="e">
        <f>+'raw1.5C'!AM149</f>
        <v>#N/A</v>
      </c>
      <c r="AN147" s="140"/>
      <c r="AO147" s="140"/>
      <c r="AP147" s="140"/>
      <c r="AQ147" s="140"/>
      <c r="AR147" s="140"/>
      <c r="AS147" s="140"/>
      <c r="AT147" s="140"/>
      <c r="AU147" s="140"/>
      <c r="AV147" s="140"/>
      <c r="AW147" s="140"/>
      <c r="AX147" s="100"/>
      <c r="AY147" s="140"/>
      <c r="AZ147" s="140"/>
      <c r="BA147" s="140"/>
      <c r="BB147" s="140"/>
      <c r="BC147" s="140"/>
      <c r="BD147" s="140"/>
      <c r="BE147" s="140"/>
      <c r="BF147" s="140"/>
      <c r="BG147" s="140"/>
    </row>
    <row r="148" spans="1:59" x14ac:dyDescent="0.25">
      <c r="A148" s="139"/>
      <c r="B148" s="100" t="str">
        <f>+WB2C!B148</f>
        <v>Vehicle Carrier</v>
      </c>
      <c r="C148" s="100" t="str">
        <f>+WB2C!C148</f>
        <v>Vehicle Carrier (GT) 30,000 - 49,999</v>
      </c>
      <c r="D148" s="140" t="e">
        <f>+'raw1.5C'!D150</f>
        <v>#N/A</v>
      </c>
      <c r="E148" s="140" t="e">
        <f>+'raw1.5C'!E150</f>
        <v>#N/A</v>
      </c>
      <c r="F148" s="140" t="e">
        <f>+'raw1.5C'!F150</f>
        <v>#N/A</v>
      </c>
      <c r="G148" s="140" t="e">
        <f>+'raw1.5C'!G150</f>
        <v>#N/A</v>
      </c>
      <c r="H148" s="140" t="e">
        <f>+'raw1.5C'!H150</f>
        <v>#N/A</v>
      </c>
      <c r="I148" s="140" t="e">
        <f>+'raw1.5C'!I150</f>
        <v>#N/A</v>
      </c>
      <c r="J148" s="140" t="e">
        <f>+'raw1.5C'!J150</f>
        <v>#N/A</v>
      </c>
      <c r="K148" s="140" t="e">
        <f>+'raw1.5C'!K150</f>
        <v>#N/A</v>
      </c>
      <c r="L148" s="140" t="e">
        <f>+'raw1.5C'!L150</f>
        <v>#N/A</v>
      </c>
      <c r="M148" s="140" t="e">
        <f>+'raw1.5C'!M150</f>
        <v>#N/A</v>
      </c>
      <c r="N148" s="140" t="e">
        <f>+'raw1.5C'!N150</f>
        <v>#N/A</v>
      </c>
      <c r="O148" s="140" t="e">
        <f>+'raw1.5C'!O150</f>
        <v>#N/A</v>
      </c>
      <c r="P148" s="140" t="e">
        <f>+'raw1.5C'!P150</f>
        <v>#N/A</v>
      </c>
      <c r="Q148" s="140" t="e">
        <f>+'raw1.5C'!Q150</f>
        <v>#N/A</v>
      </c>
      <c r="R148" s="140" t="e">
        <f>+'raw1.5C'!R150</f>
        <v>#N/A</v>
      </c>
      <c r="S148" s="140" t="e">
        <f>+'raw1.5C'!S150</f>
        <v>#N/A</v>
      </c>
      <c r="T148" s="140" t="e">
        <f>+'raw1.5C'!T150</f>
        <v>#N/A</v>
      </c>
      <c r="U148" s="140" t="e">
        <f>+'raw1.5C'!U150</f>
        <v>#N/A</v>
      </c>
      <c r="V148" s="140" t="e">
        <f>+'raw1.5C'!V150</f>
        <v>#N/A</v>
      </c>
      <c r="W148" s="140" t="e">
        <f>+'raw1.5C'!W150</f>
        <v>#N/A</v>
      </c>
      <c r="X148" s="140" t="e">
        <f>+'raw1.5C'!X150</f>
        <v>#N/A</v>
      </c>
      <c r="Y148" s="140" t="e">
        <f>+'raw1.5C'!Y150</f>
        <v>#N/A</v>
      </c>
      <c r="Z148" s="140" t="e">
        <f>+'raw1.5C'!Z150</f>
        <v>#N/A</v>
      </c>
      <c r="AA148" s="140" t="e">
        <f>+'raw1.5C'!AA150</f>
        <v>#N/A</v>
      </c>
      <c r="AB148" s="140" t="e">
        <f>+'raw1.5C'!AB150</f>
        <v>#N/A</v>
      </c>
      <c r="AC148" s="140" t="e">
        <f>+'raw1.5C'!AC150</f>
        <v>#N/A</v>
      </c>
      <c r="AD148" s="140" t="e">
        <f>+'raw1.5C'!AD150</f>
        <v>#N/A</v>
      </c>
      <c r="AE148" s="140" t="e">
        <f>+'raw1.5C'!AE150</f>
        <v>#N/A</v>
      </c>
      <c r="AF148" s="140" t="e">
        <f>+'raw1.5C'!AF150</f>
        <v>#N/A</v>
      </c>
      <c r="AG148" s="140" t="e">
        <f>+'raw1.5C'!AG150</f>
        <v>#N/A</v>
      </c>
      <c r="AH148" s="140" t="e">
        <f>+'raw1.5C'!AH150</f>
        <v>#N/A</v>
      </c>
      <c r="AI148" s="140" t="e">
        <f>+'raw1.5C'!AI150</f>
        <v>#N/A</v>
      </c>
      <c r="AJ148" s="140" t="e">
        <f>+'raw1.5C'!AJ150</f>
        <v>#N/A</v>
      </c>
      <c r="AK148" s="140" t="e">
        <f>+'raw1.5C'!AK150</f>
        <v>#N/A</v>
      </c>
      <c r="AL148" s="140" t="e">
        <f>+'raw1.5C'!AL150</f>
        <v>#N/A</v>
      </c>
      <c r="AM148" s="140" t="e">
        <f>+'raw1.5C'!AM150</f>
        <v>#N/A</v>
      </c>
      <c r="AN148" s="140"/>
      <c r="AO148" s="140"/>
      <c r="AP148" s="140"/>
      <c r="AQ148" s="140"/>
      <c r="AR148" s="140"/>
      <c r="AS148" s="140"/>
      <c r="AT148" s="140"/>
      <c r="AU148" s="140"/>
      <c r="AV148" s="140"/>
      <c r="AW148" s="140"/>
      <c r="AX148" s="100"/>
      <c r="AY148" s="140"/>
      <c r="AZ148" s="140"/>
      <c r="BA148" s="140"/>
      <c r="BB148" s="140"/>
      <c r="BC148" s="140"/>
      <c r="BD148" s="140"/>
      <c r="BE148" s="140"/>
      <c r="BF148" s="140"/>
      <c r="BG148" s="140"/>
    </row>
    <row r="149" spans="1:59" x14ac:dyDescent="0.25">
      <c r="A149" s="139"/>
      <c r="B149" s="100" t="str">
        <f>+WB2C!B149</f>
        <v>Vehicle Carrier</v>
      </c>
      <c r="C149" s="100" t="str">
        <f>+WB2C!C149</f>
        <v>Vehicle Carrier (GT) &gt;50,000</v>
      </c>
      <c r="D149" s="140" t="e">
        <f>+'raw1.5C'!D151</f>
        <v>#N/A</v>
      </c>
      <c r="E149" s="140" t="e">
        <f>+'raw1.5C'!E151</f>
        <v>#N/A</v>
      </c>
      <c r="F149" s="140" t="e">
        <f>+'raw1.5C'!F151</f>
        <v>#N/A</v>
      </c>
      <c r="G149" s="140" t="e">
        <f>+'raw1.5C'!G151</f>
        <v>#N/A</v>
      </c>
      <c r="H149" s="140" t="e">
        <f>+'raw1.5C'!H151</f>
        <v>#N/A</v>
      </c>
      <c r="I149" s="140" t="e">
        <f>+'raw1.5C'!I151</f>
        <v>#N/A</v>
      </c>
      <c r="J149" s="140" t="e">
        <f>+'raw1.5C'!J151</f>
        <v>#N/A</v>
      </c>
      <c r="K149" s="140" t="e">
        <f>+'raw1.5C'!K151</f>
        <v>#N/A</v>
      </c>
      <c r="L149" s="140" t="e">
        <f>+'raw1.5C'!L151</f>
        <v>#N/A</v>
      </c>
      <c r="M149" s="140" t="e">
        <f>+'raw1.5C'!M151</f>
        <v>#N/A</v>
      </c>
      <c r="N149" s="140" t="e">
        <f>+'raw1.5C'!N151</f>
        <v>#N/A</v>
      </c>
      <c r="O149" s="140" t="e">
        <f>+'raw1.5C'!O151</f>
        <v>#N/A</v>
      </c>
      <c r="P149" s="140" t="e">
        <f>+'raw1.5C'!P151</f>
        <v>#N/A</v>
      </c>
      <c r="Q149" s="140" t="e">
        <f>+'raw1.5C'!Q151</f>
        <v>#N/A</v>
      </c>
      <c r="R149" s="140" t="e">
        <f>+'raw1.5C'!R151</f>
        <v>#N/A</v>
      </c>
      <c r="S149" s="140" t="e">
        <f>+'raw1.5C'!S151</f>
        <v>#N/A</v>
      </c>
      <c r="T149" s="140" t="e">
        <f>+'raw1.5C'!T151</f>
        <v>#N/A</v>
      </c>
      <c r="U149" s="140" t="e">
        <f>+'raw1.5C'!U151</f>
        <v>#N/A</v>
      </c>
      <c r="V149" s="140" t="e">
        <f>+'raw1.5C'!V151</f>
        <v>#N/A</v>
      </c>
      <c r="W149" s="140" t="e">
        <f>+'raw1.5C'!W151</f>
        <v>#N/A</v>
      </c>
      <c r="X149" s="140" t="e">
        <f>+'raw1.5C'!X151</f>
        <v>#N/A</v>
      </c>
      <c r="Y149" s="140" t="e">
        <f>+'raw1.5C'!Y151</f>
        <v>#N/A</v>
      </c>
      <c r="Z149" s="140" t="e">
        <f>+'raw1.5C'!Z151</f>
        <v>#N/A</v>
      </c>
      <c r="AA149" s="140" t="e">
        <f>+'raw1.5C'!AA151</f>
        <v>#N/A</v>
      </c>
      <c r="AB149" s="140" t="e">
        <f>+'raw1.5C'!AB151</f>
        <v>#N/A</v>
      </c>
      <c r="AC149" s="140" t="e">
        <f>+'raw1.5C'!AC151</f>
        <v>#N/A</v>
      </c>
      <c r="AD149" s="140" t="e">
        <f>+'raw1.5C'!AD151</f>
        <v>#N/A</v>
      </c>
      <c r="AE149" s="140" t="e">
        <f>+'raw1.5C'!AE151</f>
        <v>#N/A</v>
      </c>
      <c r="AF149" s="140" t="e">
        <f>+'raw1.5C'!AF151</f>
        <v>#N/A</v>
      </c>
      <c r="AG149" s="140" t="e">
        <f>+'raw1.5C'!AG151</f>
        <v>#N/A</v>
      </c>
      <c r="AH149" s="140" t="e">
        <f>+'raw1.5C'!AH151</f>
        <v>#N/A</v>
      </c>
      <c r="AI149" s="140" t="e">
        <f>+'raw1.5C'!AI151</f>
        <v>#N/A</v>
      </c>
      <c r="AJ149" s="140" t="e">
        <f>+'raw1.5C'!AJ151</f>
        <v>#N/A</v>
      </c>
      <c r="AK149" s="140" t="e">
        <f>+'raw1.5C'!AK151</f>
        <v>#N/A</v>
      </c>
      <c r="AL149" s="140" t="e">
        <f>+'raw1.5C'!AL151</f>
        <v>#N/A</v>
      </c>
      <c r="AM149" s="140" t="e">
        <f>+'raw1.5C'!AM151</f>
        <v>#N/A</v>
      </c>
      <c r="AN149" s="140"/>
      <c r="AO149" s="140"/>
      <c r="AP149" s="140"/>
      <c r="AQ149" s="140"/>
      <c r="AR149" s="140"/>
      <c r="AS149" s="140"/>
      <c r="AT149" s="140"/>
      <c r="AU149" s="140"/>
      <c r="AV149" s="140"/>
      <c r="AW149" s="140"/>
      <c r="AX149" s="100"/>
      <c r="AY149" s="140"/>
      <c r="AZ149" s="140"/>
      <c r="BA149" s="140"/>
      <c r="BB149" s="140"/>
      <c r="BC149" s="140"/>
      <c r="BD149" s="140"/>
      <c r="BE149" s="140"/>
      <c r="BF149" s="140"/>
      <c r="BG149" s="140"/>
    </row>
    <row r="150" spans="1:59" x14ac:dyDescent="0.25">
      <c r="A150" s="139"/>
      <c r="B150" s="100" t="str">
        <f>+WB2C!B150</f>
        <v>Offshore</v>
      </c>
      <c r="C150" s="100" t="str">
        <f>+WB2C!C150</f>
        <v>Offshore (GT) 0-+</v>
      </c>
      <c r="D150" s="140" t="e">
        <f>+'raw1.5C'!D152</f>
        <v>#N/A</v>
      </c>
      <c r="E150" s="140" t="e">
        <f>+'raw1.5C'!E152</f>
        <v>#N/A</v>
      </c>
      <c r="F150" s="140" t="e">
        <f>+'raw1.5C'!F152</f>
        <v>#N/A</v>
      </c>
      <c r="G150" s="140" t="e">
        <f>+'raw1.5C'!G152</f>
        <v>#N/A</v>
      </c>
      <c r="H150" s="140" t="e">
        <f>+'raw1.5C'!H152</f>
        <v>#N/A</v>
      </c>
      <c r="I150" s="140" t="e">
        <f>+'raw1.5C'!I152</f>
        <v>#N/A</v>
      </c>
      <c r="J150" s="140" t="e">
        <f>+'raw1.5C'!J152</f>
        <v>#N/A</v>
      </c>
      <c r="K150" s="140" t="e">
        <f>+'raw1.5C'!K152</f>
        <v>#N/A</v>
      </c>
      <c r="L150" s="140" t="e">
        <f>+'raw1.5C'!L152</f>
        <v>#N/A</v>
      </c>
      <c r="M150" s="140" t="e">
        <f>+'raw1.5C'!M152</f>
        <v>#N/A</v>
      </c>
      <c r="N150" s="140" t="e">
        <f>+'raw1.5C'!N152</f>
        <v>#N/A</v>
      </c>
      <c r="O150" s="140" t="e">
        <f>+'raw1.5C'!O152</f>
        <v>#N/A</v>
      </c>
      <c r="P150" s="140" t="e">
        <f>+'raw1.5C'!P152</f>
        <v>#N/A</v>
      </c>
      <c r="Q150" s="140" t="e">
        <f>+'raw1.5C'!Q152</f>
        <v>#N/A</v>
      </c>
      <c r="R150" s="140" t="e">
        <f>+'raw1.5C'!R152</f>
        <v>#N/A</v>
      </c>
      <c r="S150" s="140" t="e">
        <f>+'raw1.5C'!S152</f>
        <v>#N/A</v>
      </c>
      <c r="T150" s="140" t="e">
        <f>+'raw1.5C'!T152</f>
        <v>#N/A</v>
      </c>
      <c r="U150" s="140" t="e">
        <f>+'raw1.5C'!U152</f>
        <v>#N/A</v>
      </c>
      <c r="V150" s="140" t="e">
        <f>+'raw1.5C'!V152</f>
        <v>#N/A</v>
      </c>
      <c r="W150" s="140" t="e">
        <f>+'raw1.5C'!W152</f>
        <v>#N/A</v>
      </c>
      <c r="X150" s="140" t="e">
        <f>+'raw1.5C'!X152</f>
        <v>#N/A</v>
      </c>
      <c r="Y150" s="140" t="e">
        <f>+'raw1.5C'!Y152</f>
        <v>#N/A</v>
      </c>
      <c r="Z150" s="140" t="e">
        <f>+'raw1.5C'!Z152</f>
        <v>#N/A</v>
      </c>
      <c r="AA150" s="140" t="e">
        <f>+'raw1.5C'!AA152</f>
        <v>#N/A</v>
      </c>
      <c r="AB150" s="140" t="e">
        <f>+'raw1.5C'!AB152</f>
        <v>#N/A</v>
      </c>
      <c r="AC150" s="140" t="e">
        <f>+'raw1.5C'!AC152</f>
        <v>#N/A</v>
      </c>
      <c r="AD150" s="140" t="e">
        <f>+'raw1.5C'!AD152</f>
        <v>#N/A</v>
      </c>
      <c r="AE150" s="140" t="e">
        <f>+'raw1.5C'!AE152</f>
        <v>#N/A</v>
      </c>
      <c r="AF150" s="140" t="e">
        <f>+'raw1.5C'!AF152</f>
        <v>#N/A</v>
      </c>
      <c r="AG150" s="140" t="e">
        <f>+'raw1.5C'!AG152</f>
        <v>#N/A</v>
      </c>
      <c r="AH150" s="140" t="e">
        <f>+'raw1.5C'!AH152</f>
        <v>#N/A</v>
      </c>
      <c r="AI150" s="140" t="e">
        <f>+'raw1.5C'!AI152</f>
        <v>#N/A</v>
      </c>
      <c r="AJ150" s="140" t="e">
        <f>+'raw1.5C'!AJ152</f>
        <v>#N/A</v>
      </c>
      <c r="AK150" s="140" t="e">
        <f>+'raw1.5C'!AK152</f>
        <v>#N/A</v>
      </c>
      <c r="AL150" s="140" t="e">
        <f>+'raw1.5C'!AL152</f>
        <v>#N/A</v>
      </c>
      <c r="AM150" s="140" t="e">
        <f>+'raw1.5C'!AM152</f>
        <v>#N/A</v>
      </c>
      <c r="AN150" s="140"/>
      <c r="AO150" s="140"/>
      <c r="AP150" s="140"/>
      <c r="AQ150" s="140"/>
      <c r="AR150" s="140"/>
      <c r="AS150" s="140"/>
      <c r="AT150" s="140"/>
      <c r="AU150" s="140"/>
      <c r="AV150" s="140"/>
      <c r="AW150" s="140"/>
      <c r="AX150" s="100"/>
      <c r="AY150" s="140"/>
      <c r="AZ150" s="140"/>
      <c r="BA150" s="140"/>
      <c r="BB150" s="140"/>
      <c r="BC150" s="140"/>
      <c r="BD150" s="140"/>
      <c r="BE150" s="140"/>
      <c r="BF150" s="140"/>
      <c r="BG150" s="140"/>
    </row>
    <row r="151" spans="1:59" x14ac:dyDescent="0.25">
      <c r="A151" s="139"/>
      <c r="B151" s="100" t="str">
        <f>+WB2C!B151</f>
        <v>Bulk Carrier</v>
      </c>
      <c r="C151" s="100" t="str">
        <f>+WB2C!C151</f>
        <v>Bulk Carrier Default</v>
      </c>
      <c r="D151" s="140" t="e">
        <f>+'raw1.5C'!D153</f>
        <v>#N/A</v>
      </c>
      <c r="E151" s="140" t="e">
        <f>+'raw1.5C'!E153</f>
        <v>#N/A</v>
      </c>
      <c r="F151" s="140" t="e">
        <f>+'raw1.5C'!F153</f>
        <v>#N/A</v>
      </c>
      <c r="G151" s="140" t="e">
        <f>+'raw1.5C'!G153</f>
        <v>#N/A</v>
      </c>
      <c r="H151" s="140" t="e">
        <f>+'raw1.5C'!H153</f>
        <v>#N/A</v>
      </c>
      <c r="I151" s="140" t="e">
        <f>+'raw1.5C'!I153</f>
        <v>#N/A</v>
      </c>
      <c r="J151" s="140" t="e">
        <f>+'raw1.5C'!J153</f>
        <v>#N/A</v>
      </c>
      <c r="K151" s="140" t="e">
        <f>+'raw1.5C'!K153</f>
        <v>#N/A</v>
      </c>
      <c r="L151" s="140" t="e">
        <f>+'raw1.5C'!L153</f>
        <v>#N/A</v>
      </c>
      <c r="M151" s="140" t="e">
        <f>+'raw1.5C'!M153</f>
        <v>#N/A</v>
      </c>
      <c r="N151" s="140" t="e">
        <f>+'raw1.5C'!N153</f>
        <v>#N/A</v>
      </c>
      <c r="O151" s="140" t="e">
        <f>+'raw1.5C'!O153</f>
        <v>#N/A</v>
      </c>
      <c r="P151" s="140" t="e">
        <f>+'raw1.5C'!P153</f>
        <v>#N/A</v>
      </c>
      <c r="Q151" s="140" t="e">
        <f>+'raw1.5C'!Q153</f>
        <v>#N/A</v>
      </c>
      <c r="R151" s="140" t="e">
        <f>+'raw1.5C'!R153</f>
        <v>#N/A</v>
      </c>
      <c r="S151" s="140" t="e">
        <f>+'raw1.5C'!S153</f>
        <v>#N/A</v>
      </c>
      <c r="T151" s="140" t="e">
        <f>+'raw1.5C'!T153</f>
        <v>#N/A</v>
      </c>
      <c r="U151" s="140" t="e">
        <f>+'raw1.5C'!U153</f>
        <v>#N/A</v>
      </c>
      <c r="V151" s="140" t="e">
        <f>+'raw1.5C'!V153</f>
        <v>#N/A</v>
      </c>
      <c r="W151" s="140" t="e">
        <f>+'raw1.5C'!W153</f>
        <v>#N/A</v>
      </c>
      <c r="X151" s="140" t="e">
        <f>+'raw1.5C'!X153</f>
        <v>#N/A</v>
      </c>
      <c r="Y151" s="140" t="e">
        <f>+'raw1.5C'!Y153</f>
        <v>#N/A</v>
      </c>
      <c r="Z151" s="140" t="e">
        <f>+'raw1.5C'!Z153</f>
        <v>#N/A</v>
      </c>
      <c r="AA151" s="140" t="e">
        <f>+'raw1.5C'!AA153</f>
        <v>#N/A</v>
      </c>
      <c r="AB151" s="140" t="e">
        <f>+'raw1.5C'!AB153</f>
        <v>#N/A</v>
      </c>
      <c r="AC151" s="140" t="e">
        <f>+'raw1.5C'!AC153</f>
        <v>#N/A</v>
      </c>
      <c r="AD151" s="140" t="e">
        <f>+'raw1.5C'!AD153</f>
        <v>#N/A</v>
      </c>
      <c r="AE151" s="140" t="e">
        <f>+'raw1.5C'!AE153</f>
        <v>#N/A</v>
      </c>
      <c r="AF151" s="140" t="e">
        <f>+'raw1.5C'!AF153</f>
        <v>#N/A</v>
      </c>
      <c r="AG151" s="140" t="e">
        <f>+'raw1.5C'!AG153</f>
        <v>#N/A</v>
      </c>
      <c r="AH151" s="140" t="e">
        <f>+'raw1.5C'!AH153</f>
        <v>#N/A</v>
      </c>
      <c r="AI151" s="140" t="e">
        <f>+'raw1.5C'!AI153</f>
        <v>#N/A</v>
      </c>
      <c r="AJ151" s="140" t="e">
        <f>+'raw1.5C'!AJ153</f>
        <v>#N/A</v>
      </c>
      <c r="AK151" s="140" t="e">
        <f>+'raw1.5C'!AK153</f>
        <v>#N/A</v>
      </c>
      <c r="AL151" s="140" t="e">
        <f>+'raw1.5C'!AL153</f>
        <v>#N/A</v>
      </c>
      <c r="AM151" s="140" t="e">
        <f>+'raw1.5C'!AM153</f>
        <v>#N/A</v>
      </c>
      <c r="AN151" s="140"/>
      <c r="AO151" s="140"/>
      <c r="AP151" s="140"/>
      <c r="AQ151" s="140"/>
      <c r="AR151" s="140"/>
      <c r="AS151" s="140"/>
      <c r="AT151" s="140"/>
      <c r="AU151" s="140"/>
      <c r="AV151" s="140"/>
      <c r="AW151" s="140"/>
      <c r="AX151" s="100"/>
      <c r="AY151" s="140"/>
      <c r="AZ151" s="140"/>
      <c r="BA151" s="140"/>
      <c r="BB151" s="140"/>
      <c r="BC151" s="140"/>
      <c r="BD151" s="140"/>
      <c r="BE151" s="140"/>
      <c r="BF151" s="140"/>
      <c r="BG151" s="140"/>
    </row>
    <row r="152" spans="1:59" x14ac:dyDescent="0.25">
      <c r="A152" s="139"/>
      <c r="B152" s="100" t="str">
        <f>+WB2C!B152</f>
        <v>Chemical Tanker</v>
      </c>
      <c r="C152" s="100" t="str">
        <f>+WB2C!C152</f>
        <v>Chemical Tanker Default</v>
      </c>
      <c r="D152" s="140" t="e">
        <f>+'raw1.5C'!D154</f>
        <v>#N/A</v>
      </c>
      <c r="E152" s="140" t="e">
        <f>+'raw1.5C'!E154</f>
        <v>#N/A</v>
      </c>
      <c r="F152" s="140" t="e">
        <f>+'raw1.5C'!F154</f>
        <v>#N/A</v>
      </c>
      <c r="G152" s="140" t="e">
        <f>+'raw1.5C'!G154</f>
        <v>#N/A</v>
      </c>
      <c r="H152" s="140" t="e">
        <f>+'raw1.5C'!H154</f>
        <v>#N/A</v>
      </c>
      <c r="I152" s="140" t="e">
        <f>+'raw1.5C'!I154</f>
        <v>#N/A</v>
      </c>
      <c r="J152" s="140" t="e">
        <f>+'raw1.5C'!J154</f>
        <v>#N/A</v>
      </c>
      <c r="K152" s="140" t="e">
        <f>+'raw1.5C'!K154</f>
        <v>#N/A</v>
      </c>
      <c r="L152" s="140" t="e">
        <f>+'raw1.5C'!L154</f>
        <v>#N/A</v>
      </c>
      <c r="M152" s="140" t="e">
        <f>+'raw1.5C'!M154</f>
        <v>#N/A</v>
      </c>
      <c r="N152" s="140" t="e">
        <f>+'raw1.5C'!N154</f>
        <v>#N/A</v>
      </c>
      <c r="O152" s="140" t="e">
        <f>+'raw1.5C'!O154</f>
        <v>#N/A</v>
      </c>
      <c r="P152" s="140" t="e">
        <f>+'raw1.5C'!P154</f>
        <v>#N/A</v>
      </c>
      <c r="Q152" s="140" t="e">
        <f>+'raw1.5C'!Q154</f>
        <v>#N/A</v>
      </c>
      <c r="R152" s="140" t="e">
        <f>+'raw1.5C'!R154</f>
        <v>#N/A</v>
      </c>
      <c r="S152" s="140" t="e">
        <f>+'raw1.5C'!S154</f>
        <v>#N/A</v>
      </c>
      <c r="T152" s="140" t="e">
        <f>+'raw1.5C'!T154</f>
        <v>#N/A</v>
      </c>
      <c r="U152" s="140" t="e">
        <f>+'raw1.5C'!U154</f>
        <v>#N/A</v>
      </c>
      <c r="V152" s="140" t="e">
        <f>+'raw1.5C'!V154</f>
        <v>#N/A</v>
      </c>
      <c r="W152" s="140" t="e">
        <f>+'raw1.5C'!W154</f>
        <v>#N/A</v>
      </c>
      <c r="X152" s="140" t="e">
        <f>+'raw1.5C'!X154</f>
        <v>#N/A</v>
      </c>
      <c r="Y152" s="140" t="e">
        <f>+'raw1.5C'!Y154</f>
        <v>#N/A</v>
      </c>
      <c r="Z152" s="140" t="e">
        <f>+'raw1.5C'!Z154</f>
        <v>#N/A</v>
      </c>
      <c r="AA152" s="140" t="e">
        <f>+'raw1.5C'!AA154</f>
        <v>#N/A</v>
      </c>
      <c r="AB152" s="140" t="e">
        <f>+'raw1.5C'!AB154</f>
        <v>#N/A</v>
      </c>
      <c r="AC152" s="140" t="e">
        <f>+'raw1.5C'!AC154</f>
        <v>#N/A</v>
      </c>
      <c r="AD152" s="140" t="e">
        <f>+'raw1.5C'!AD154</f>
        <v>#N/A</v>
      </c>
      <c r="AE152" s="140" t="e">
        <f>+'raw1.5C'!AE154</f>
        <v>#N/A</v>
      </c>
      <c r="AF152" s="140" t="e">
        <f>+'raw1.5C'!AF154</f>
        <v>#N/A</v>
      </c>
      <c r="AG152" s="140" t="e">
        <f>+'raw1.5C'!AG154</f>
        <v>#N/A</v>
      </c>
      <c r="AH152" s="140" t="e">
        <f>+'raw1.5C'!AH154</f>
        <v>#N/A</v>
      </c>
      <c r="AI152" s="140" t="e">
        <f>+'raw1.5C'!AI154</f>
        <v>#N/A</v>
      </c>
      <c r="AJ152" s="140" t="e">
        <f>+'raw1.5C'!AJ154</f>
        <v>#N/A</v>
      </c>
      <c r="AK152" s="140" t="e">
        <f>+'raw1.5C'!AK154</f>
        <v>#N/A</v>
      </c>
      <c r="AL152" s="140" t="e">
        <f>+'raw1.5C'!AL154</f>
        <v>#N/A</v>
      </c>
      <c r="AM152" s="140" t="e">
        <f>+'raw1.5C'!AM154</f>
        <v>#N/A</v>
      </c>
      <c r="AN152" s="140"/>
      <c r="AO152" s="140"/>
      <c r="AP152" s="140"/>
      <c r="AQ152" s="140"/>
      <c r="AR152" s="140"/>
      <c r="AS152" s="140"/>
      <c r="AT152" s="140"/>
      <c r="AU152" s="140"/>
      <c r="AV152" s="140"/>
      <c r="AW152" s="140"/>
      <c r="AX152" s="100"/>
      <c r="AY152" s="140"/>
      <c r="AZ152" s="140"/>
      <c r="BA152" s="140"/>
      <c r="BB152" s="140"/>
      <c r="BC152" s="140"/>
      <c r="BD152" s="140"/>
      <c r="BE152" s="140"/>
      <c r="BF152" s="140"/>
      <c r="BG152" s="140"/>
    </row>
    <row r="153" spans="1:59" x14ac:dyDescent="0.25">
      <c r="A153" s="139"/>
      <c r="B153" s="100" t="str">
        <f>+WB2C!B153</f>
        <v>Container</v>
      </c>
      <c r="C153" s="100" t="str">
        <f>+WB2C!C153</f>
        <v>Container Default</v>
      </c>
      <c r="D153" s="140" t="e">
        <f>+'raw1.5C'!D155</f>
        <v>#N/A</v>
      </c>
      <c r="E153" s="140" t="e">
        <f>+'raw1.5C'!E155</f>
        <v>#N/A</v>
      </c>
      <c r="F153" s="140" t="e">
        <f>+'raw1.5C'!F155</f>
        <v>#N/A</v>
      </c>
      <c r="G153" s="140" t="e">
        <f>+'raw1.5C'!G155</f>
        <v>#N/A</v>
      </c>
      <c r="H153" s="140" t="e">
        <f>+'raw1.5C'!H155</f>
        <v>#N/A</v>
      </c>
      <c r="I153" s="140" t="e">
        <f>+'raw1.5C'!I155</f>
        <v>#N/A</v>
      </c>
      <c r="J153" s="140" t="e">
        <f>+'raw1.5C'!J155</f>
        <v>#N/A</v>
      </c>
      <c r="K153" s="140" t="e">
        <f>+'raw1.5C'!K155</f>
        <v>#N/A</v>
      </c>
      <c r="L153" s="140" t="e">
        <f>+'raw1.5C'!L155</f>
        <v>#N/A</v>
      </c>
      <c r="M153" s="140" t="e">
        <f>+'raw1.5C'!M155</f>
        <v>#N/A</v>
      </c>
      <c r="N153" s="140" t="e">
        <f>+'raw1.5C'!N155</f>
        <v>#N/A</v>
      </c>
      <c r="O153" s="140" t="e">
        <f>+'raw1.5C'!O155</f>
        <v>#N/A</v>
      </c>
      <c r="P153" s="140" t="e">
        <f>+'raw1.5C'!P155</f>
        <v>#N/A</v>
      </c>
      <c r="Q153" s="140" t="e">
        <f>+'raw1.5C'!Q155</f>
        <v>#N/A</v>
      </c>
      <c r="R153" s="140" t="e">
        <f>+'raw1.5C'!R155</f>
        <v>#N/A</v>
      </c>
      <c r="S153" s="140" t="e">
        <f>+'raw1.5C'!S155</f>
        <v>#N/A</v>
      </c>
      <c r="T153" s="140" t="e">
        <f>+'raw1.5C'!T155</f>
        <v>#N/A</v>
      </c>
      <c r="U153" s="140" t="e">
        <f>+'raw1.5C'!U155</f>
        <v>#N/A</v>
      </c>
      <c r="V153" s="140" t="e">
        <f>+'raw1.5C'!V155</f>
        <v>#N/A</v>
      </c>
      <c r="W153" s="140" t="e">
        <f>+'raw1.5C'!W155</f>
        <v>#N/A</v>
      </c>
      <c r="X153" s="140" t="e">
        <f>+'raw1.5C'!X155</f>
        <v>#N/A</v>
      </c>
      <c r="Y153" s="140" t="e">
        <f>+'raw1.5C'!Y155</f>
        <v>#N/A</v>
      </c>
      <c r="Z153" s="140" t="e">
        <f>+'raw1.5C'!Z155</f>
        <v>#N/A</v>
      </c>
      <c r="AA153" s="140" t="e">
        <f>+'raw1.5C'!AA155</f>
        <v>#N/A</v>
      </c>
      <c r="AB153" s="140" t="e">
        <f>+'raw1.5C'!AB155</f>
        <v>#N/A</v>
      </c>
      <c r="AC153" s="140" t="e">
        <f>+'raw1.5C'!AC155</f>
        <v>#N/A</v>
      </c>
      <c r="AD153" s="140" t="e">
        <f>+'raw1.5C'!AD155</f>
        <v>#N/A</v>
      </c>
      <c r="AE153" s="140" t="e">
        <f>+'raw1.5C'!AE155</f>
        <v>#N/A</v>
      </c>
      <c r="AF153" s="140" t="e">
        <f>+'raw1.5C'!AF155</f>
        <v>#N/A</v>
      </c>
      <c r="AG153" s="140" t="e">
        <f>+'raw1.5C'!AG155</f>
        <v>#N/A</v>
      </c>
      <c r="AH153" s="140" t="e">
        <f>+'raw1.5C'!AH155</f>
        <v>#N/A</v>
      </c>
      <c r="AI153" s="140" t="e">
        <f>+'raw1.5C'!AI155</f>
        <v>#N/A</v>
      </c>
      <c r="AJ153" s="140" t="e">
        <f>+'raw1.5C'!AJ155</f>
        <v>#N/A</v>
      </c>
      <c r="AK153" s="140" t="e">
        <f>+'raw1.5C'!AK155</f>
        <v>#N/A</v>
      </c>
      <c r="AL153" s="140" t="e">
        <f>+'raw1.5C'!AL155</f>
        <v>#N/A</v>
      </c>
      <c r="AM153" s="140" t="e">
        <f>+'raw1.5C'!AM155</f>
        <v>#N/A</v>
      </c>
      <c r="AN153" s="140"/>
      <c r="AO153" s="140"/>
      <c r="AP153" s="140"/>
      <c r="AQ153" s="140"/>
      <c r="AR153" s="140"/>
      <c r="AS153" s="140"/>
      <c r="AT153" s="140"/>
      <c r="AU153" s="140"/>
      <c r="AV153" s="140"/>
      <c r="AW153" s="140"/>
      <c r="AX153" s="100"/>
      <c r="AY153" s="140"/>
      <c r="AZ153" s="140"/>
      <c r="BA153" s="140"/>
      <c r="BB153" s="140"/>
      <c r="BC153" s="140"/>
      <c r="BD153" s="140"/>
      <c r="BE153" s="140"/>
      <c r="BF153" s="140"/>
      <c r="BG153" s="140"/>
    </row>
    <row r="154" spans="1:59" x14ac:dyDescent="0.25">
      <c r="A154" s="139"/>
      <c r="B154" s="100" t="str">
        <f>+WB2C!B154</f>
        <v>General Cargo</v>
      </c>
      <c r="C154" s="100" t="str">
        <f>+WB2C!C154</f>
        <v>General Cargo Default</v>
      </c>
      <c r="D154" s="140" t="e">
        <f>+'raw1.5C'!D156</f>
        <v>#N/A</v>
      </c>
      <c r="E154" s="140" t="e">
        <f>+'raw1.5C'!E156</f>
        <v>#N/A</v>
      </c>
      <c r="F154" s="140" t="e">
        <f>+'raw1.5C'!F156</f>
        <v>#N/A</v>
      </c>
      <c r="G154" s="140" t="e">
        <f>+'raw1.5C'!G156</f>
        <v>#N/A</v>
      </c>
      <c r="H154" s="140" t="e">
        <f>+'raw1.5C'!H156</f>
        <v>#N/A</v>
      </c>
      <c r="I154" s="140" t="e">
        <f>+'raw1.5C'!I156</f>
        <v>#N/A</v>
      </c>
      <c r="J154" s="140" t="e">
        <f>+'raw1.5C'!J156</f>
        <v>#N/A</v>
      </c>
      <c r="K154" s="140" t="e">
        <f>+'raw1.5C'!K156</f>
        <v>#N/A</v>
      </c>
      <c r="L154" s="140" t="e">
        <f>+'raw1.5C'!L156</f>
        <v>#N/A</v>
      </c>
      <c r="M154" s="140" t="e">
        <f>+'raw1.5C'!M156</f>
        <v>#N/A</v>
      </c>
      <c r="N154" s="140" t="e">
        <f>+'raw1.5C'!N156</f>
        <v>#N/A</v>
      </c>
      <c r="O154" s="140" t="e">
        <f>+'raw1.5C'!O156</f>
        <v>#N/A</v>
      </c>
      <c r="P154" s="140" t="e">
        <f>+'raw1.5C'!P156</f>
        <v>#N/A</v>
      </c>
      <c r="Q154" s="140" t="e">
        <f>+'raw1.5C'!Q156</f>
        <v>#N/A</v>
      </c>
      <c r="R154" s="140" t="e">
        <f>+'raw1.5C'!R156</f>
        <v>#N/A</v>
      </c>
      <c r="S154" s="140" t="e">
        <f>+'raw1.5C'!S156</f>
        <v>#N/A</v>
      </c>
      <c r="T154" s="140" t="e">
        <f>+'raw1.5C'!T156</f>
        <v>#N/A</v>
      </c>
      <c r="U154" s="140" t="e">
        <f>+'raw1.5C'!U156</f>
        <v>#N/A</v>
      </c>
      <c r="V154" s="140" t="e">
        <f>+'raw1.5C'!V156</f>
        <v>#N/A</v>
      </c>
      <c r="W154" s="140" t="e">
        <f>+'raw1.5C'!W156</f>
        <v>#N/A</v>
      </c>
      <c r="X154" s="140" t="e">
        <f>+'raw1.5C'!X156</f>
        <v>#N/A</v>
      </c>
      <c r="Y154" s="140" t="e">
        <f>+'raw1.5C'!Y156</f>
        <v>#N/A</v>
      </c>
      <c r="Z154" s="140" t="e">
        <f>+'raw1.5C'!Z156</f>
        <v>#N/A</v>
      </c>
      <c r="AA154" s="140" t="e">
        <f>+'raw1.5C'!AA156</f>
        <v>#N/A</v>
      </c>
      <c r="AB154" s="140" t="e">
        <f>+'raw1.5C'!AB156</f>
        <v>#N/A</v>
      </c>
      <c r="AC154" s="140" t="e">
        <f>+'raw1.5C'!AC156</f>
        <v>#N/A</v>
      </c>
      <c r="AD154" s="140" t="e">
        <f>+'raw1.5C'!AD156</f>
        <v>#N/A</v>
      </c>
      <c r="AE154" s="140" t="e">
        <f>+'raw1.5C'!AE156</f>
        <v>#N/A</v>
      </c>
      <c r="AF154" s="140" t="e">
        <f>+'raw1.5C'!AF156</f>
        <v>#N/A</v>
      </c>
      <c r="AG154" s="140" t="e">
        <f>+'raw1.5C'!AG156</f>
        <v>#N/A</v>
      </c>
      <c r="AH154" s="140" t="e">
        <f>+'raw1.5C'!AH156</f>
        <v>#N/A</v>
      </c>
      <c r="AI154" s="140" t="e">
        <f>+'raw1.5C'!AI156</f>
        <v>#N/A</v>
      </c>
      <c r="AJ154" s="140" t="e">
        <f>+'raw1.5C'!AJ156</f>
        <v>#N/A</v>
      </c>
      <c r="AK154" s="140" t="e">
        <f>+'raw1.5C'!AK156</f>
        <v>#N/A</v>
      </c>
      <c r="AL154" s="140" t="e">
        <f>+'raw1.5C'!AL156</f>
        <v>#N/A</v>
      </c>
      <c r="AM154" s="140" t="e">
        <f>+'raw1.5C'!AM156</f>
        <v>#N/A</v>
      </c>
      <c r="AN154" s="140"/>
      <c r="AO154" s="140"/>
      <c r="AP154" s="140"/>
      <c r="AQ154" s="140"/>
      <c r="AR154" s="140"/>
      <c r="AS154" s="140"/>
      <c r="AT154" s="140"/>
      <c r="AU154" s="140"/>
      <c r="AV154" s="140"/>
      <c r="AW154" s="140"/>
      <c r="AX154" s="100"/>
      <c r="AY154" s="140"/>
      <c r="AZ154" s="140"/>
      <c r="BA154" s="140"/>
      <c r="BB154" s="140"/>
      <c r="BC154" s="140"/>
      <c r="BD154" s="140"/>
      <c r="BE154" s="140"/>
      <c r="BF154" s="140"/>
      <c r="BG154" s="140"/>
    </row>
    <row r="155" spans="1:59" x14ac:dyDescent="0.25">
      <c r="A155" s="139"/>
      <c r="B155" s="100" t="str">
        <f>+WB2C!B155</f>
        <v>Liquefied Gas Tanker</v>
      </c>
      <c r="C155" s="100" t="str">
        <f>+WB2C!C155</f>
        <v>Liquefied Gas Tanker Default</v>
      </c>
      <c r="D155" s="140" t="e">
        <f>+'raw1.5C'!D157</f>
        <v>#N/A</v>
      </c>
      <c r="E155" s="140" t="e">
        <f>+'raw1.5C'!E157</f>
        <v>#N/A</v>
      </c>
      <c r="F155" s="140" t="e">
        <f>+'raw1.5C'!F157</f>
        <v>#N/A</v>
      </c>
      <c r="G155" s="140" t="e">
        <f>+'raw1.5C'!G157</f>
        <v>#N/A</v>
      </c>
      <c r="H155" s="140" t="e">
        <f>+'raw1.5C'!H157</f>
        <v>#N/A</v>
      </c>
      <c r="I155" s="140" t="e">
        <f>+'raw1.5C'!I157</f>
        <v>#N/A</v>
      </c>
      <c r="J155" s="140" t="e">
        <f>+'raw1.5C'!J157</f>
        <v>#N/A</v>
      </c>
      <c r="K155" s="140" t="e">
        <f>+'raw1.5C'!K157</f>
        <v>#N/A</v>
      </c>
      <c r="L155" s="140" t="e">
        <f>+'raw1.5C'!L157</f>
        <v>#N/A</v>
      </c>
      <c r="M155" s="140" t="e">
        <f>+'raw1.5C'!M157</f>
        <v>#N/A</v>
      </c>
      <c r="N155" s="140" t="e">
        <f>+'raw1.5C'!N157</f>
        <v>#N/A</v>
      </c>
      <c r="O155" s="140" t="e">
        <f>+'raw1.5C'!O157</f>
        <v>#N/A</v>
      </c>
      <c r="P155" s="140" t="e">
        <f>+'raw1.5C'!P157</f>
        <v>#N/A</v>
      </c>
      <c r="Q155" s="140" t="e">
        <f>+'raw1.5C'!Q157</f>
        <v>#N/A</v>
      </c>
      <c r="R155" s="140" t="e">
        <f>+'raw1.5C'!R157</f>
        <v>#N/A</v>
      </c>
      <c r="S155" s="140" t="e">
        <f>+'raw1.5C'!S157</f>
        <v>#N/A</v>
      </c>
      <c r="T155" s="140" t="e">
        <f>+'raw1.5C'!T157</f>
        <v>#N/A</v>
      </c>
      <c r="U155" s="140" t="e">
        <f>+'raw1.5C'!U157</f>
        <v>#N/A</v>
      </c>
      <c r="V155" s="140" t="e">
        <f>+'raw1.5C'!V157</f>
        <v>#N/A</v>
      </c>
      <c r="W155" s="140" t="e">
        <f>+'raw1.5C'!W157</f>
        <v>#N/A</v>
      </c>
      <c r="X155" s="140" t="e">
        <f>+'raw1.5C'!X157</f>
        <v>#N/A</v>
      </c>
      <c r="Y155" s="140" t="e">
        <f>+'raw1.5C'!Y157</f>
        <v>#N/A</v>
      </c>
      <c r="Z155" s="140" t="e">
        <f>+'raw1.5C'!Z157</f>
        <v>#N/A</v>
      </c>
      <c r="AA155" s="140" t="e">
        <f>+'raw1.5C'!AA157</f>
        <v>#N/A</v>
      </c>
      <c r="AB155" s="140" t="e">
        <f>+'raw1.5C'!AB157</f>
        <v>#N/A</v>
      </c>
      <c r="AC155" s="140" t="e">
        <f>+'raw1.5C'!AC157</f>
        <v>#N/A</v>
      </c>
      <c r="AD155" s="140" t="e">
        <f>+'raw1.5C'!AD157</f>
        <v>#N/A</v>
      </c>
      <c r="AE155" s="140" t="e">
        <f>+'raw1.5C'!AE157</f>
        <v>#N/A</v>
      </c>
      <c r="AF155" s="140" t="e">
        <f>+'raw1.5C'!AF157</f>
        <v>#N/A</v>
      </c>
      <c r="AG155" s="140" t="e">
        <f>+'raw1.5C'!AG157</f>
        <v>#N/A</v>
      </c>
      <c r="AH155" s="140" t="e">
        <f>+'raw1.5C'!AH157</f>
        <v>#N/A</v>
      </c>
      <c r="AI155" s="140" t="e">
        <f>+'raw1.5C'!AI157</f>
        <v>#N/A</v>
      </c>
      <c r="AJ155" s="140" t="e">
        <f>+'raw1.5C'!AJ157</f>
        <v>#N/A</v>
      </c>
      <c r="AK155" s="140" t="e">
        <f>+'raw1.5C'!AK157</f>
        <v>#N/A</v>
      </c>
      <c r="AL155" s="140" t="e">
        <f>+'raw1.5C'!AL157</f>
        <v>#N/A</v>
      </c>
      <c r="AM155" s="140" t="e">
        <f>+'raw1.5C'!AM157</f>
        <v>#N/A</v>
      </c>
      <c r="AN155" s="140"/>
      <c r="AO155" s="140"/>
      <c r="AP155" s="140"/>
      <c r="AQ155" s="140"/>
      <c r="AR155" s="140"/>
      <c r="AS155" s="140"/>
      <c r="AT155" s="140"/>
      <c r="AU155" s="140"/>
      <c r="AV155" s="140"/>
      <c r="AW155" s="140"/>
      <c r="AX155" s="100"/>
      <c r="AY155" s="140"/>
      <c r="AZ155" s="140"/>
      <c r="BA155" s="140"/>
      <c r="BB155" s="140"/>
      <c r="BC155" s="140"/>
      <c r="BD155" s="140"/>
      <c r="BE155" s="140"/>
      <c r="BF155" s="140"/>
      <c r="BG155" s="140"/>
    </row>
    <row r="156" spans="1:59" x14ac:dyDescent="0.25">
      <c r="A156" s="139"/>
      <c r="B156" s="100" t="str">
        <f>+WB2C!B156</f>
        <v>Oil Tanker</v>
      </c>
      <c r="C156" s="100" t="str">
        <f>+WB2C!C156</f>
        <v>Oil Tanker Default</v>
      </c>
      <c r="D156" s="140" t="e">
        <f>+'raw1.5C'!D158</f>
        <v>#N/A</v>
      </c>
      <c r="E156" s="140" t="e">
        <f>+'raw1.5C'!E158</f>
        <v>#N/A</v>
      </c>
      <c r="F156" s="140" t="e">
        <f>+'raw1.5C'!F158</f>
        <v>#N/A</v>
      </c>
      <c r="G156" s="140" t="e">
        <f>+'raw1.5C'!G158</f>
        <v>#N/A</v>
      </c>
      <c r="H156" s="140" t="e">
        <f>+'raw1.5C'!H158</f>
        <v>#N/A</v>
      </c>
      <c r="I156" s="140" t="e">
        <f>+'raw1.5C'!I158</f>
        <v>#N/A</v>
      </c>
      <c r="J156" s="140" t="e">
        <f>+'raw1.5C'!J158</f>
        <v>#N/A</v>
      </c>
      <c r="K156" s="140" t="e">
        <f>+'raw1.5C'!K158</f>
        <v>#N/A</v>
      </c>
      <c r="L156" s="140" t="e">
        <f>+'raw1.5C'!L158</f>
        <v>#N/A</v>
      </c>
      <c r="M156" s="140" t="e">
        <f>+'raw1.5C'!M158</f>
        <v>#N/A</v>
      </c>
      <c r="N156" s="140" t="e">
        <f>+'raw1.5C'!N158</f>
        <v>#N/A</v>
      </c>
      <c r="O156" s="140" t="e">
        <f>+'raw1.5C'!O158</f>
        <v>#N/A</v>
      </c>
      <c r="P156" s="140" t="e">
        <f>+'raw1.5C'!P158</f>
        <v>#N/A</v>
      </c>
      <c r="Q156" s="140" t="e">
        <f>+'raw1.5C'!Q158</f>
        <v>#N/A</v>
      </c>
      <c r="R156" s="140" t="e">
        <f>+'raw1.5C'!R158</f>
        <v>#N/A</v>
      </c>
      <c r="S156" s="140" t="e">
        <f>+'raw1.5C'!S158</f>
        <v>#N/A</v>
      </c>
      <c r="T156" s="140" t="e">
        <f>+'raw1.5C'!T158</f>
        <v>#N/A</v>
      </c>
      <c r="U156" s="140" t="e">
        <f>+'raw1.5C'!U158</f>
        <v>#N/A</v>
      </c>
      <c r="V156" s="140" t="e">
        <f>+'raw1.5C'!V158</f>
        <v>#N/A</v>
      </c>
      <c r="W156" s="140" t="e">
        <f>+'raw1.5C'!W158</f>
        <v>#N/A</v>
      </c>
      <c r="X156" s="140" t="e">
        <f>+'raw1.5C'!X158</f>
        <v>#N/A</v>
      </c>
      <c r="Y156" s="140" t="e">
        <f>+'raw1.5C'!Y158</f>
        <v>#N/A</v>
      </c>
      <c r="Z156" s="140" t="e">
        <f>+'raw1.5C'!Z158</f>
        <v>#N/A</v>
      </c>
      <c r="AA156" s="140" t="e">
        <f>+'raw1.5C'!AA158</f>
        <v>#N/A</v>
      </c>
      <c r="AB156" s="140" t="e">
        <f>+'raw1.5C'!AB158</f>
        <v>#N/A</v>
      </c>
      <c r="AC156" s="140" t="e">
        <f>+'raw1.5C'!AC158</f>
        <v>#N/A</v>
      </c>
      <c r="AD156" s="140" t="e">
        <f>+'raw1.5C'!AD158</f>
        <v>#N/A</v>
      </c>
      <c r="AE156" s="140" t="e">
        <f>+'raw1.5C'!AE158</f>
        <v>#N/A</v>
      </c>
      <c r="AF156" s="140" t="e">
        <f>+'raw1.5C'!AF158</f>
        <v>#N/A</v>
      </c>
      <c r="AG156" s="140" t="e">
        <f>+'raw1.5C'!AG158</f>
        <v>#N/A</v>
      </c>
      <c r="AH156" s="140" t="e">
        <f>+'raw1.5C'!AH158</f>
        <v>#N/A</v>
      </c>
      <c r="AI156" s="140" t="e">
        <f>+'raw1.5C'!AI158</f>
        <v>#N/A</v>
      </c>
      <c r="AJ156" s="140" t="e">
        <f>+'raw1.5C'!AJ158</f>
        <v>#N/A</v>
      </c>
      <c r="AK156" s="140" t="e">
        <f>+'raw1.5C'!AK158</f>
        <v>#N/A</v>
      </c>
      <c r="AL156" s="140" t="e">
        <f>+'raw1.5C'!AL158</f>
        <v>#N/A</v>
      </c>
      <c r="AM156" s="140" t="e">
        <f>+'raw1.5C'!AM158</f>
        <v>#N/A</v>
      </c>
      <c r="AN156" s="140"/>
      <c r="AO156" s="140"/>
      <c r="AP156" s="140"/>
      <c r="AQ156" s="140"/>
      <c r="AR156" s="140"/>
      <c r="AS156" s="140"/>
      <c r="AT156" s="140"/>
      <c r="AU156" s="140"/>
      <c r="AV156" s="140"/>
      <c r="AW156" s="140"/>
      <c r="AX156" s="100"/>
      <c r="AY156" s="140"/>
      <c r="AZ156" s="140"/>
      <c r="BA156" s="140"/>
      <c r="BB156" s="140"/>
      <c r="BC156" s="140"/>
      <c r="BD156" s="140"/>
      <c r="BE156" s="140"/>
      <c r="BF156" s="140"/>
      <c r="BG156" s="140"/>
    </row>
    <row r="157" spans="1:59" x14ac:dyDescent="0.25">
      <c r="A157" s="139"/>
      <c r="B157" s="100" t="str">
        <f>+WB2C!B157</f>
        <v>Other Liquids Tankers</v>
      </c>
      <c r="C157" s="100" t="str">
        <f>+WB2C!C157</f>
        <v>Other Liquids Tankers Default</v>
      </c>
      <c r="D157" s="140" t="e">
        <f>+'raw1.5C'!D159</f>
        <v>#N/A</v>
      </c>
      <c r="E157" s="140" t="e">
        <f>+'raw1.5C'!E159</f>
        <v>#N/A</v>
      </c>
      <c r="F157" s="140" t="e">
        <f>+'raw1.5C'!F159</f>
        <v>#N/A</v>
      </c>
      <c r="G157" s="140" t="e">
        <f>+'raw1.5C'!G159</f>
        <v>#N/A</v>
      </c>
      <c r="H157" s="140" t="e">
        <f>+'raw1.5C'!H159</f>
        <v>#N/A</v>
      </c>
      <c r="I157" s="140" t="e">
        <f>+'raw1.5C'!I159</f>
        <v>#N/A</v>
      </c>
      <c r="J157" s="140" t="e">
        <f>+'raw1.5C'!J159</f>
        <v>#N/A</v>
      </c>
      <c r="K157" s="140" t="e">
        <f>+'raw1.5C'!K159</f>
        <v>#N/A</v>
      </c>
      <c r="L157" s="140" t="e">
        <f>+'raw1.5C'!L159</f>
        <v>#N/A</v>
      </c>
      <c r="M157" s="140" t="e">
        <f>+'raw1.5C'!M159</f>
        <v>#N/A</v>
      </c>
      <c r="N157" s="140" t="e">
        <f>+'raw1.5C'!N159</f>
        <v>#N/A</v>
      </c>
      <c r="O157" s="140" t="e">
        <f>+'raw1.5C'!O159</f>
        <v>#N/A</v>
      </c>
      <c r="P157" s="140" t="e">
        <f>+'raw1.5C'!P159</f>
        <v>#N/A</v>
      </c>
      <c r="Q157" s="140" t="e">
        <f>+'raw1.5C'!Q159</f>
        <v>#N/A</v>
      </c>
      <c r="R157" s="140" t="e">
        <f>+'raw1.5C'!R159</f>
        <v>#N/A</v>
      </c>
      <c r="S157" s="140" t="e">
        <f>+'raw1.5C'!S159</f>
        <v>#N/A</v>
      </c>
      <c r="T157" s="140" t="e">
        <f>+'raw1.5C'!T159</f>
        <v>#N/A</v>
      </c>
      <c r="U157" s="140" t="e">
        <f>+'raw1.5C'!U159</f>
        <v>#N/A</v>
      </c>
      <c r="V157" s="140" t="e">
        <f>+'raw1.5C'!V159</f>
        <v>#N/A</v>
      </c>
      <c r="W157" s="140" t="e">
        <f>+'raw1.5C'!W159</f>
        <v>#N/A</v>
      </c>
      <c r="X157" s="140" t="e">
        <f>+'raw1.5C'!X159</f>
        <v>#N/A</v>
      </c>
      <c r="Y157" s="140" t="e">
        <f>+'raw1.5C'!Y159</f>
        <v>#N/A</v>
      </c>
      <c r="Z157" s="140" t="e">
        <f>+'raw1.5C'!Z159</f>
        <v>#N/A</v>
      </c>
      <c r="AA157" s="140" t="e">
        <f>+'raw1.5C'!AA159</f>
        <v>#N/A</v>
      </c>
      <c r="AB157" s="140" t="e">
        <f>+'raw1.5C'!AB159</f>
        <v>#N/A</v>
      </c>
      <c r="AC157" s="140" t="e">
        <f>+'raw1.5C'!AC159</f>
        <v>#N/A</v>
      </c>
      <c r="AD157" s="140" t="e">
        <f>+'raw1.5C'!AD159</f>
        <v>#N/A</v>
      </c>
      <c r="AE157" s="140" t="e">
        <f>+'raw1.5C'!AE159</f>
        <v>#N/A</v>
      </c>
      <c r="AF157" s="140" t="e">
        <f>+'raw1.5C'!AF159</f>
        <v>#N/A</v>
      </c>
      <c r="AG157" s="140" t="e">
        <f>+'raw1.5C'!AG159</f>
        <v>#N/A</v>
      </c>
      <c r="AH157" s="140" t="e">
        <f>+'raw1.5C'!AH159</f>
        <v>#N/A</v>
      </c>
      <c r="AI157" s="140" t="e">
        <f>+'raw1.5C'!AI159</f>
        <v>#N/A</v>
      </c>
      <c r="AJ157" s="140" t="e">
        <f>+'raw1.5C'!AJ159</f>
        <v>#N/A</v>
      </c>
      <c r="AK157" s="140" t="e">
        <f>+'raw1.5C'!AK159</f>
        <v>#N/A</v>
      </c>
      <c r="AL157" s="140" t="e">
        <f>+'raw1.5C'!AL159</f>
        <v>#N/A</v>
      </c>
      <c r="AM157" s="140" t="e">
        <f>+'raw1.5C'!AM159</f>
        <v>#N/A</v>
      </c>
      <c r="AN157" s="140"/>
      <c r="AO157" s="140"/>
      <c r="AP157" s="140"/>
      <c r="AQ157" s="140"/>
      <c r="AR157" s="140"/>
      <c r="AS157" s="140"/>
      <c r="AT157" s="140"/>
      <c r="AU157" s="140"/>
      <c r="AV157" s="140"/>
      <c r="AW157" s="140"/>
      <c r="AX157" s="100"/>
      <c r="AY157" s="140"/>
      <c r="AZ157" s="140"/>
      <c r="BA157" s="140"/>
      <c r="BB157" s="140"/>
      <c r="BC157" s="140"/>
      <c r="BD157" s="140"/>
      <c r="BE157" s="140"/>
      <c r="BF157" s="140"/>
      <c r="BG157" s="140"/>
    </row>
    <row r="158" spans="1:59" x14ac:dyDescent="0.25">
      <c r="A158" s="139"/>
      <c r="B158" s="100" t="str">
        <f>+WB2C!B158</f>
        <v>Ferry Passenger Only</v>
      </c>
      <c r="C158" s="100" t="str">
        <f>+WB2C!C158</f>
        <v>Ferry Passenger Only Default</v>
      </c>
      <c r="D158" s="140" t="e">
        <f>+'raw1.5C'!D160</f>
        <v>#N/A</v>
      </c>
      <c r="E158" s="140" t="e">
        <f>+'raw1.5C'!E160</f>
        <v>#N/A</v>
      </c>
      <c r="F158" s="140" t="e">
        <f>+'raw1.5C'!F160</f>
        <v>#N/A</v>
      </c>
      <c r="G158" s="140" t="e">
        <f>+'raw1.5C'!G160</f>
        <v>#N/A</v>
      </c>
      <c r="H158" s="140" t="e">
        <f>+'raw1.5C'!H160</f>
        <v>#N/A</v>
      </c>
      <c r="I158" s="140" t="e">
        <f>+'raw1.5C'!I160</f>
        <v>#N/A</v>
      </c>
      <c r="J158" s="140" t="e">
        <f>+'raw1.5C'!J160</f>
        <v>#N/A</v>
      </c>
      <c r="K158" s="140" t="e">
        <f>+'raw1.5C'!K160</f>
        <v>#N/A</v>
      </c>
      <c r="L158" s="140" t="e">
        <f>+'raw1.5C'!L160</f>
        <v>#N/A</v>
      </c>
      <c r="M158" s="140" t="e">
        <f>+'raw1.5C'!M160</f>
        <v>#N/A</v>
      </c>
      <c r="N158" s="140" t="e">
        <f>+'raw1.5C'!N160</f>
        <v>#N/A</v>
      </c>
      <c r="O158" s="140" t="e">
        <f>+'raw1.5C'!O160</f>
        <v>#N/A</v>
      </c>
      <c r="P158" s="140" t="e">
        <f>+'raw1.5C'!P160</f>
        <v>#N/A</v>
      </c>
      <c r="Q158" s="140" t="e">
        <f>+'raw1.5C'!Q160</f>
        <v>#N/A</v>
      </c>
      <c r="R158" s="140" t="e">
        <f>+'raw1.5C'!R160</f>
        <v>#N/A</v>
      </c>
      <c r="S158" s="140" t="e">
        <f>+'raw1.5C'!S160</f>
        <v>#N/A</v>
      </c>
      <c r="T158" s="140" t="e">
        <f>+'raw1.5C'!T160</f>
        <v>#N/A</v>
      </c>
      <c r="U158" s="140" t="e">
        <f>+'raw1.5C'!U160</f>
        <v>#N/A</v>
      </c>
      <c r="V158" s="140" t="e">
        <f>+'raw1.5C'!V160</f>
        <v>#N/A</v>
      </c>
      <c r="W158" s="140" t="e">
        <f>+'raw1.5C'!W160</f>
        <v>#N/A</v>
      </c>
      <c r="X158" s="140" t="e">
        <f>+'raw1.5C'!X160</f>
        <v>#N/A</v>
      </c>
      <c r="Y158" s="140" t="e">
        <f>+'raw1.5C'!Y160</f>
        <v>#N/A</v>
      </c>
      <c r="Z158" s="140" t="e">
        <f>+'raw1.5C'!Z160</f>
        <v>#N/A</v>
      </c>
      <c r="AA158" s="140" t="e">
        <f>+'raw1.5C'!AA160</f>
        <v>#N/A</v>
      </c>
      <c r="AB158" s="140" t="e">
        <f>+'raw1.5C'!AB160</f>
        <v>#N/A</v>
      </c>
      <c r="AC158" s="140" t="e">
        <f>+'raw1.5C'!AC160</f>
        <v>#N/A</v>
      </c>
      <c r="AD158" s="140" t="e">
        <f>+'raw1.5C'!AD160</f>
        <v>#N/A</v>
      </c>
      <c r="AE158" s="140" t="e">
        <f>+'raw1.5C'!AE160</f>
        <v>#N/A</v>
      </c>
      <c r="AF158" s="140" t="e">
        <f>+'raw1.5C'!AF160</f>
        <v>#N/A</v>
      </c>
      <c r="AG158" s="140" t="e">
        <f>+'raw1.5C'!AG160</f>
        <v>#N/A</v>
      </c>
      <c r="AH158" s="140" t="e">
        <f>+'raw1.5C'!AH160</f>
        <v>#N/A</v>
      </c>
      <c r="AI158" s="140" t="e">
        <f>+'raw1.5C'!AI160</f>
        <v>#N/A</v>
      </c>
      <c r="AJ158" s="140" t="e">
        <f>+'raw1.5C'!AJ160</f>
        <v>#N/A</v>
      </c>
      <c r="AK158" s="140" t="e">
        <f>+'raw1.5C'!AK160</f>
        <v>#N/A</v>
      </c>
      <c r="AL158" s="140" t="e">
        <f>+'raw1.5C'!AL160</f>
        <v>#N/A</v>
      </c>
      <c r="AM158" s="140" t="e">
        <f>+'raw1.5C'!AM160</f>
        <v>#N/A</v>
      </c>
      <c r="AN158" s="140"/>
      <c r="AO158" s="140"/>
      <c r="AP158" s="140"/>
      <c r="AQ158" s="140"/>
      <c r="AR158" s="140"/>
      <c r="AS158" s="140"/>
      <c r="AT158" s="140"/>
      <c r="AU158" s="140"/>
      <c r="AV158" s="140"/>
      <c r="AW158" s="140"/>
      <c r="AX158" s="100"/>
      <c r="AY158" s="140"/>
      <c r="AZ158" s="140"/>
      <c r="BA158" s="140"/>
      <c r="BB158" s="140"/>
      <c r="BC158" s="140"/>
      <c r="BD158" s="140"/>
      <c r="BE158" s="140"/>
      <c r="BF158" s="140"/>
      <c r="BG158" s="140"/>
    </row>
    <row r="159" spans="1:59" x14ac:dyDescent="0.25">
      <c r="A159" s="139"/>
      <c r="B159" s="100" t="str">
        <f>+WB2C!B159</f>
        <v>Cruise</v>
      </c>
      <c r="C159" s="100" t="str">
        <f>+WB2C!C159</f>
        <v>Cruise Default</v>
      </c>
      <c r="D159" s="140" t="e">
        <f>+'raw1.5C'!D161</f>
        <v>#N/A</v>
      </c>
      <c r="E159" s="140" t="e">
        <f>+'raw1.5C'!E161</f>
        <v>#N/A</v>
      </c>
      <c r="F159" s="140" t="e">
        <f>+'raw1.5C'!F161</f>
        <v>#N/A</v>
      </c>
      <c r="G159" s="140" t="e">
        <f>+'raw1.5C'!G161</f>
        <v>#N/A</v>
      </c>
      <c r="H159" s="140" t="e">
        <f>+'raw1.5C'!H161</f>
        <v>#N/A</v>
      </c>
      <c r="I159" s="140" t="e">
        <f>+'raw1.5C'!I161</f>
        <v>#N/A</v>
      </c>
      <c r="J159" s="140" t="e">
        <f>+'raw1.5C'!J161</f>
        <v>#N/A</v>
      </c>
      <c r="K159" s="140" t="e">
        <f>+'raw1.5C'!K161</f>
        <v>#N/A</v>
      </c>
      <c r="L159" s="140" t="e">
        <f>+'raw1.5C'!L161</f>
        <v>#N/A</v>
      </c>
      <c r="M159" s="140" t="e">
        <f>+'raw1.5C'!M161</f>
        <v>#N/A</v>
      </c>
      <c r="N159" s="140" t="e">
        <f>+'raw1.5C'!N161</f>
        <v>#N/A</v>
      </c>
      <c r="O159" s="140" t="e">
        <f>+'raw1.5C'!O161</f>
        <v>#N/A</v>
      </c>
      <c r="P159" s="140" t="e">
        <f>+'raw1.5C'!P161</f>
        <v>#N/A</v>
      </c>
      <c r="Q159" s="140" t="e">
        <f>+'raw1.5C'!Q161</f>
        <v>#N/A</v>
      </c>
      <c r="R159" s="140" t="e">
        <f>+'raw1.5C'!R161</f>
        <v>#N/A</v>
      </c>
      <c r="S159" s="140" t="e">
        <f>+'raw1.5C'!S161</f>
        <v>#N/A</v>
      </c>
      <c r="T159" s="140" t="e">
        <f>+'raw1.5C'!T161</f>
        <v>#N/A</v>
      </c>
      <c r="U159" s="140" t="e">
        <f>+'raw1.5C'!U161</f>
        <v>#N/A</v>
      </c>
      <c r="V159" s="140" t="e">
        <f>+'raw1.5C'!V161</f>
        <v>#N/A</v>
      </c>
      <c r="W159" s="140" t="e">
        <f>+'raw1.5C'!W161</f>
        <v>#N/A</v>
      </c>
      <c r="X159" s="140" t="e">
        <f>+'raw1.5C'!X161</f>
        <v>#N/A</v>
      </c>
      <c r="Y159" s="140" t="e">
        <f>+'raw1.5C'!Y161</f>
        <v>#N/A</v>
      </c>
      <c r="Z159" s="140" t="e">
        <f>+'raw1.5C'!Z161</f>
        <v>#N/A</v>
      </c>
      <c r="AA159" s="140" t="e">
        <f>+'raw1.5C'!AA161</f>
        <v>#N/A</v>
      </c>
      <c r="AB159" s="140" t="e">
        <f>+'raw1.5C'!AB161</f>
        <v>#N/A</v>
      </c>
      <c r="AC159" s="140" t="e">
        <f>+'raw1.5C'!AC161</f>
        <v>#N/A</v>
      </c>
      <c r="AD159" s="140" t="e">
        <f>+'raw1.5C'!AD161</f>
        <v>#N/A</v>
      </c>
      <c r="AE159" s="140" t="e">
        <f>+'raw1.5C'!AE161</f>
        <v>#N/A</v>
      </c>
      <c r="AF159" s="140" t="e">
        <f>+'raw1.5C'!AF161</f>
        <v>#N/A</v>
      </c>
      <c r="AG159" s="140" t="e">
        <f>+'raw1.5C'!AG161</f>
        <v>#N/A</v>
      </c>
      <c r="AH159" s="140" t="e">
        <f>+'raw1.5C'!AH161</f>
        <v>#N/A</v>
      </c>
      <c r="AI159" s="140" t="e">
        <f>+'raw1.5C'!AI161</f>
        <v>#N/A</v>
      </c>
      <c r="AJ159" s="140" t="e">
        <f>+'raw1.5C'!AJ161</f>
        <v>#N/A</v>
      </c>
      <c r="AK159" s="140" t="e">
        <f>+'raw1.5C'!AK161</f>
        <v>#N/A</v>
      </c>
      <c r="AL159" s="140" t="e">
        <f>+'raw1.5C'!AL161</f>
        <v>#N/A</v>
      </c>
      <c r="AM159" s="140" t="e">
        <f>+'raw1.5C'!AM161</f>
        <v>#N/A</v>
      </c>
      <c r="AN159" s="140"/>
      <c r="AO159" s="140"/>
      <c r="AP159" s="140"/>
      <c r="AQ159" s="140"/>
      <c r="AR159" s="140"/>
      <c r="AS159" s="140"/>
      <c r="AT159" s="140"/>
      <c r="AU159" s="140"/>
      <c r="AV159" s="140"/>
      <c r="AW159" s="140"/>
      <c r="AX159" s="100"/>
      <c r="AY159" s="140"/>
      <c r="AZ159" s="140"/>
      <c r="BA159" s="140"/>
      <c r="BB159" s="140"/>
      <c r="BC159" s="140"/>
      <c r="BD159" s="140"/>
      <c r="BE159" s="140"/>
      <c r="BF159" s="140"/>
      <c r="BG159" s="140"/>
    </row>
    <row r="160" spans="1:59" x14ac:dyDescent="0.25">
      <c r="A160" s="139"/>
      <c r="B160" s="100" t="str">
        <f>+WB2C!B160</f>
        <v>Ferry RoRo and Passenger</v>
      </c>
      <c r="C160" s="100" t="str">
        <f>+WB2C!C160</f>
        <v>Ferry RoRo and Passenger Default</v>
      </c>
      <c r="D160" s="140" t="e">
        <f>+'raw1.5C'!D162</f>
        <v>#N/A</v>
      </c>
      <c r="E160" s="140" t="e">
        <f>+'raw1.5C'!E162</f>
        <v>#N/A</v>
      </c>
      <c r="F160" s="140" t="e">
        <f>+'raw1.5C'!F162</f>
        <v>#N/A</v>
      </c>
      <c r="G160" s="140" t="e">
        <f>+'raw1.5C'!G162</f>
        <v>#N/A</v>
      </c>
      <c r="H160" s="140" t="e">
        <f>+'raw1.5C'!H162</f>
        <v>#N/A</v>
      </c>
      <c r="I160" s="140" t="e">
        <f>+'raw1.5C'!I162</f>
        <v>#N/A</v>
      </c>
      <c r="J160" s="140" t="e">
        <f>+'raw1.5C'!J162</f>
        <v>#N/A</v>
      </c>
      <c r="K160" s="140" t="e">
        <f>+'raw1.5C'!K162</f>
        <v>#N/A</v>
      </c>
      <c r="L160" s="140" t="e">
        <f>+'raw1.5C'!L162</f>
        <v>#N/A</v>
      </c>
      <c r="M160" s="140" t="e">
        <f>+'raw1.5C'!M162</f>
        <v>#N/A</v>
      </c>
      <c r="N160" s="140" t="e">
        <f>+'raw1.5C'!N162</f>
        <v>#N/A</v>
      </c>
      <c r="O160" s="140" t="e">
        <f>+'raw1.5C'!O162</f>
        <v>#N/A</v>
      </c>
      <c r="P160" s="140" t="e">
        <f>+'raw1.5C'!P162</f>
        <v>#N/A</v>
      </c>
      <c r="Q160" s="140" t="e">
        <f>+'raw1.5C'!Q162</f>
        <v>#N/A</v>
      </c>
      <c r="R160" s="140" t="e">
        <f>+'raw1.5C'!R162</f>
        <v>#N/A</v>
      </c>
      <c r="S160" s="140" t="e">
        <f>+'raw1.5C'!S162</f>
        <v>#N/A</v>
      </c>
      <c r="T160" s="140" t="e">
        <f>+'raw1.5C'!T162</f>
        <v>#N/A</v>
      </c>
      <c r="U160" s="140" t="e">
        <f>+'raw1.5C'!U162</f>
        <v>#N/A</v>
      </c>
      <c r="V160" s="140" t="e">
        <f>+'raw1.5C'!V162</f>
        <v>#N/A</v>
      </c>
      <c r="W160" s="140" t="e">
        <f>+'raw1.5C'!W162</f>
        <v>#N/A</v>
      </c>
      <c r="X160" s="140" t="e">
        <f>+'raw1.5C'!X162</f>
        <v>#N/A</v>
      </c>
      <c r="Y160" s="140" t="e">
        <f>+'raw1.5C'!Y162</f>
        <v>#N/A</v>
      </c>
      <c r="Z160" s="140" t="e">
        <f>+'raw1.5C'!Z162</f>
        <v>#N/A</v>
      </c>
      <c r="AA160" s="140" t="e">
        <f>+'raw1.5C'!AA162</f>
        <v>#N/A</v>
      </c>
      <c r="AB160" s="140" t="e">
        <f>+'raw1.5C'!AB162</f>
        <v>#N/A</v>
      </c>
      <c r="AC160" s="140" t="e">
        <f>+'raw1.5C'!AC162</f>
        <v>#N/A</v>
      </c>
      <c r="AD160" s="140" t="e">
        <f>+'raw1.5C'!AD162</f>
        <v>#N/A</v>
      </c>
      <c r="AE160" s="140" t="e">
        <f>+'raw1.5C'!AE162</f>
        <v>#N/A</v>
      </c>
      <c r="AF160" s="140" t="e">
        <f>+'raw1.5C'!AF162</f>
        <v>#N/A</v>
      </c>
      <c r="AG160" s="140" t="e">
        <f>+'raw1.5C'!AG162</f>
        <v>#N/A</v>
      </c>
      <c r="AH160" s="140" t="e">
        <f>+'raw1.5C'!AH162</f>
        <v>#N/A</v>
      </c>
      <c r="AI160" s="140" t="e">
        <f>+'raw1.5C'!AI162</f>
        <v>#N/A</v>
      </c>
      <c r="AJ160" s="140" t="e">
        <f>+'raw1.5C'!AJ162</f>
        <v>#N/A</v>
      </c>
      <c r="AK160" s="140" t="e">
        <f>+'raw1.5C'!AK162</f>
        <v>#N/A</v>
      </c>
      <c r="AL160" s="140" t="e">
        <f>+'raw1.5C'!AL162</f>
        <v>#N/A</v>
      </c>
      <c r="AM160" s="140" t="e">
        <f>+'raw1.5C'!AM162</f>
        <v>#N/A</v>
      </c>
      <c r="AN160" s="140"/>
      <c r="AO160" s="140"/>
      <c r="AP160" s="140"/>
      <c r="AQ160" s="140"/>
      <c r="AR160" s="140"/>
      <c r="AS160" s="140"/>
      <c r="AT160" s="140"/>
      <c r="AU160" s="140"/>
      <c r="AV160" s="140"/>
      <c r="AW160" s="140"/>
      <c r="AX160" s="100"/>
      <c r="AY160" s="140"/>
      <c r="AZ160" s="140"/>
      <c r="BA160" s="140"/>
      <c r="BB160" s="140"/>
      <c r="BC160" s="140"/>
      <c r="BD160" s="140"/>
      <c r="BE160" s="140"/>
      <c r="BF160" s="140"/>
      <c r="BG160" s="140"/>
    </row>
    <row r="161" spans="1:59" x14ac:dyDescent="0.25">
      <c r="A161" s="139"/>
      <c r="B161" s="100" t="str">
        <f>+WB2C!B161</f>
        <v>Refrigerated Bulk</v>
      </c>
      <c r="C161" s="100" t="str">
        <f>+WB2C!C161</f>
        <v>Refrigerated Bulk Default</v>
      </c>
      <c r="D161" s="140" t="e">
        <f>+'raw1.5C'!D163</f>
        <v>#N/A</v>
      </c>
      <c r="E161" s="140" t="e">
        <f>+'raw1.5C'!E163</f>
        <v>#N/A</v>
      </c>
      <c r="F161" s="140" t="e">
        <f>+'raw1.5C'!F163</f>
        <v>#N/A</v>
      </c>
      <c r="G161" s="140" t="e">
        <f>+'raw1.5C'!G163</f>
        <v>#N/A</v>
      </c>
      <c r="H161" s="140" t="e">
        <f>+'raw1.5C'!H163</f>
        <v>#N/A</v>
      </c>
      <c r="I161" s="140" t="e">
        <f>+'raw1.5C'!I163</f>
        <v>#N/A</v>
      </c>
      <c r="J161" s="140" t="e">
        <f>+'raw1.5C'!J163</f>
        <v>#N/A</v>
      </c>
      <c r="K161" s="140" t="e">
        <f>+'raw1.5C'!K163</f>
        <v>#N/A</v>
      </c>
      <c r="L161" s="140" t="e">
        <f>+'raw1.5C'!L163</f>
        <v>#N/A</v>
      </c>
      <c r="M161" s="140" t="e">
        <f>+'raw1.5C'!M163</f>
        <v>#N/A</v>
      </c>
      <c r="N161" s="140" t="e">
        <f>+'raw1.5C'!N163</f>
        <v>#N/A</v>
      </c>
      <c r="O161" s="140" t="e">
        <f>+'raw1.5C'!O163</f>
        <v>#N/A</v>
      </c>
      <c r="P161" s="140" t="e">
        <f>+'raw1.5C'!P163</f>
        <v>#N/A</v>
      </c>
      <c r="Q161" s="140" t="e">
        <f>+'raw1.5C'!Q163</f>
        <v>#N/A</v>
      </c>
      <c r="R161" s="140" t="e">
        <f>+'raw1.5C'!R163</f>
        <v>#N/A</v>
      </c>
      <c r="S161" s="140" t="e">
        <f>+'raw1.5C'!S163</f>
        <v>#N/A</v>
      </c>
      <c r="T161" s="140" t="e">
        <f>+'raw1.5C'!T163</f>
        <v>#N/A</v>
      </c>
      <c r="U161" s="140" t="e">
        <f>+'raw1.5C'!U163</f>
        <v>#N/A</v>
      </c>
      <c r="V161" s="140" t="e">
        <f>+'raw1.5C'!V163</f>
        <v>#N/A</v>
      </c>
      <c r="W161" s="140" t="e">
        <f>+'raw1.5C'!W163</f>
        <v>#N/A</v>
      </c>
      <c r="X161" s="140" t="e">
        <f>+'raw1.5C'!X163</f>
        <v>#N/A</v>
      </c>
      <c r="Y161" s="140" t="e">
        <f>+'raw1.5C'!Y163</f>
        <v>#N/A</v>
      </c>
      <c r="Z161" s="140" t="e">
        <f>+'raw1.5C'!Z163</f>
        <v>#N/A</v>
      </c>
      <c r="AA161" s="140" t="e">
        <f>+'raw1.5C'!AA163</f>
        <v>#N/A</v>
      </c>
      <c r="AB161" s="140" t="e">
        <f>+'raw1.5C'!AB163</f>
        <v>#N/A</v>
      </c>
      <c r="AC161" s="140" t="e">
        <f>+'raw1.5C'!AC163</f>
        <v>#N/A</v>
      </c>
      <c r="AD161" s="140" t="e">
        <f>+'raw1.5C'!AD163</f>
        <v>#N/A</v>
      </c>
      <c r="AE161" s="140" t="e">
        <f>+'raw1.5C'!AE163</f>
        <v>#N/A</v>
      </c>
      <c r="AF161" s="140" t="e">
        <f>+'raw1.5C'!AF163</f>
        <v>#N/A</v>
      </c>
      <c r="AG161" s="140" t="e">
        <f>+'raw1.5C'!AG163</f>
        <v>#N/A</v>
      </c>
      <c r="AH161" s="140" t="e">
        <f>+'raw1.5C'!AH163</f>
        <v>#N/A</v>
      </c>
      <c r="AI161" s="140" t="e">
        <f>+'raw1.5C'!AI163</f>
        <v>#N/A</v>
      </c>
      <c r="AJ161" s="140" t="e">
        <f>+'raw1.5C'!AJ163</f>
        <v>#N/A</v>
      </c>
      <c r="AK161" s="140" t="e">
        <f>+'raw1.5C'!AK163</f>
        <v>#N/A</v>
      </c>
      <c r="AL161" s="140" t="e">
        <f>+'raw1.5C'!AL163</f>
        <v>#N/A</v>
      </c>
      <c r="AM161" s="140" t="e">
        <f>+'raw1.5C'!AM163</f>
        <v>#N/A</v>
      </c>
      <c r="AN161" s="140"/>
      <c r="AO161" s="140"/>
      <c r="AP161" s="140"/>
      <c r="AQ161" s="140"/>
      <c r="AR161" s="140"/>
      <c r="AS161" s="140"/>
      <c r="AT161" s="140"/>
      <c r="AU161" s="140"/>
      <c r="AV161" s="140"/>
      <c r="AW161" s="140"/>
      <c r="AX161" s="100"/>
      <c r="AY161" s="140"/>
      <c r="AZ161" s="140"/>
      <c r="BA161" s="140"/>
      <c r="BB161" s="140"/>
      <c r="BC161" s="140"/>
      <c r="BD161" s="140"/>
      <c r="BE161" s="140"/>
      <c r="BF161" s="140"/>
      <c r="BG161" s="140"/>
    </row>
    <row r="162" spans="1:59" x14ac:dyDescent="0.25">
      <c r="A162" s="139"/>
      <c r="B162" s="100" t="str">
        <f>+WB2C!B162</f>
        <v>RoRo</v>
      </c>
      <c r="C162" s="100" t="str">
        <f>+WB2C!C162</f>
        <v>RoRo Default</v>
      </c>
      <c r="D162" s="140" t="e">
        <f>+'raw1.5C'!D164</f>
        <v>#N/A</v>
      </c>
      <c r="E162" s="140" t="e">
        <f>+'raw1.5C'!E164</f>
        <v>#N/A</v>
      </c>
      <c r="F162" s="140" t="e">
        <f>+'raw1.5C'!F164</f>
        <v>#N/A</v>
      </c>
      <c r="G162" s="140" t="e">
        <f>+'raw1.5C'!G164</f>
        <v>#N/A</v>
      </c>
      <c r="H162" s="140" t="e">
        <f>+'raw1.5C'!H164</f>
        <v>#N/A</v>
      </c>
      <c r="I162" s="140" t="e">
        <f>+'raw1.5C'!I164</f>
        <v>#N/A</v>
      </c>
      <c r="J162" s="140" t="e">
        <f>+'raw1.5C'!J164</f>
        <v>#N/A</v>
      </c>
      <c r="K162" s="140" t="e">
        <f>+'raw1.5C'!K164</f>
        <v>#N/A</v>
      </c>
      <c r="L162" s="140" t="e">
        <f>+'raw1.5C'!L164</f>
        <v>#N/A</v>
      </c>
      <c r="M162" s="140" t="e">
        <f>+'raw1.5C'!M164</f>
        <v>#N/A</v>
      </c>
      <c r="N162" s="140" t="e">
        <f>+'raw1.5C'!N164</f>
        <v>#N/A</v>
      </c>
      <c r="O162" s="140" t="e">
        <f>+'raw1.5C'!O164</f>
        <v>#N/A</v>
      </c>
      <c r="P162" s="140" t="e">
        <f>+'raw1.5C'!P164</f>
        <v>#N/A</v>
      </c>
      <c r="Q162" s="140" t="e">
        <f>+'raw1.5C'!Q164</f>
        <v>#N/A</v>
      </c>
      <c r="R162" s="140" t="e">
        <f>+'raw1.5C'!R164</f>
        <v>#N/A</v>
      </c>
      <c r="S162" s="140" t="e">
        <f>+'raw1.5C'!S164</f>
        <v>#N/A</v>
      </c>
      <c r="T162" s="140" t="e">
        <f>+'raw1.5C'!T164</f>
        <v>#N/A</v>
      </c>
      <c r="U162" s="140" t="e">
        <f>+'raw1.5C'!U164</f>
        <v>#N/A</v>
      </c>
      <c r="V162" s="140" t="e">
        <f>+'raw1.5C'!V164</f>
        <v>#N/A</v>
      </c>
      <c r="W162" s="140" t="e">
        <f>+'raw1.5C'!W164</f>
        <v>#N/A</v>
      </c>
      <c r="X162" s="140" t="e">
        <f>+'raw1.5C'!X164</f>
        <v>#N/A</v>
      </c>
      <c r="Y162" s="140" t="e">
        <f>+'raw1.5C'!Y164</f>
        <v>#N/A</v>
      </c>
      <c r="Z162" s="140" t="e">
        <f>+'raw1.5C'!Z164</f>
        <v>#N/A</v>
      </c>
      <c r="AA162" s="140" t="e">
        <f>+'raw1.5C'!AA164</f>
        <v>#N/A</v>
      </c>
      <c r="AB162" s="140" t="e">
        <f>+'raw1.5C'!AB164</f>
        <v>#N/A</v>
      </c>
      <c r="AC162" s="140" t="e">
        <f>+'raw1.5C'!AC164</f>
        <v>#N/A</v>
      </c>
      <c r="AD162" s="140" t="e">
        <f>+'raw1.5C'!AD164</f>
        <v>#N/A</v>
      </c>
      <c r="AE162" s="140" t="e">
        <f>+'raw1.5C'!AE164</f>
        <v>#N/A</v>
      </c>
      <c r="AF162" s="140" t="e">
        <f>+'raw1.5C'!AF164</f>
        <v>#N/A</v>
      </c>
      <c r="AG162" s="140" t="e">
        <f>+'raw1.5C'!AG164</f>
        <v>#N/A</v>
      </c>
      <c r="AH162" s="140" t="e">
        <f>+'raw1.5C'!AH164</f>
        <v>#N/A</v>
      </c>
      <c r="AI162" s="140" t="e">
        <f>+'raw1.5C'!AI164</f>
        <v>#N/A</v>
      </c>
      <c r="AJ162" s="140" t="e">
        <f>+'raw1.5C'!AJ164</f>
        <v>#N/A</v>
      </c>
      <c r="AK162" s="140" t="e">
        <f>+'raw1.5C'!AK164</f>
        <v>#N/A</v>
      </c>
      <c r="AL162" s="140" t="e">
        <f>+'raw1.5C'!AL164</f>
        <v>#N/A</v>
      </c>
      <c r="AM162" s="140" t="e">
        <f>+'raw1.5C'!AM164</f>
        <v>#N/A</v>
      </c>
      <c r="AN162" s="140"/>
      <c r="AO162" s="140"/>
      <c r="AP162" s="140"/>
      <c r="AQ162" s="140"/>
      <c r="AR162" s="140"/>
      <c r="AS162" s="140"/>
      <c r="AT162" s="140"/>
      <c r="AU162" s="140"/>
      <c r="AV162" s="140"/>
      <c r="AW162" s="140"/>
      <c r="AX162" s="100"/>
      <c r="AY162" s="140"/>
      <c r="AZ162" s="140"/>
      <c r="BA162" s="140"/>
      <c r="BB162" s="140"/>
      <c r="BC162" s="140"/>
      <c r="BD162" s="140"/>
      <c r="BE162" s="140"/>
      <c r="BF162" s="140"/>
      <c r="BG162" s="140"/>
    </row>
    <row r="163" spans="1:59" x14ac:dyDescent="0.25">
      <c r="A163" s="139"/>
      <c r="B163" s="100" t="str">
        <f>+WB2C!B163</f>
        <v>Vehicle Carrier</v>
      </c>
      <c r="C163" s="100" t="str">
        <f>+WB2C!C163</f>
        <v>Vehicle Carrier Default</v>
      </c>
      <c r="D163" s="140" t="e">
        <f>+'raw1.5C'!D165</f>
        <v>#N/A</v>
      </c>
      <c r="E163" s="140" t="e">
        <f>+'raw1.5C'!E165</f>
        <v>#N/A</v>
      </c>
      <c r="F163" s="140" t="e">
        <f>+'raw1.5C'!F165</f>
        <v>#N/A</v>
      </c>
      <c r="G163" s="140" t="e">
        <f>+'raw1.5C'!G165</f>
        <v>#N/A</v>
      </c>
      <c r="H163" s="140" t="e">
        <f>+'raw1.5C'!H165</f>
        <v>#N/A</v>
      </c>
      <c r="I163" s="140" t="e">
        <f>+'raw1.5C'!I165</f>
        <v>#N/A</v>
      </c>
      <c r="J163" s="140" t="e">
        <f>+'raw1.5C'!J165</f>
        <v>#N/A</v>
      </c>
      <c r="K163" s="140" t="e">
        <f>+'raw1.5C'!K165</f>
        <v>#N/A</v>
      </c>
      <c r="L163" s="140" t="e">
        <f>+'raw1.5C'!L165</f>
        <v>#N/A</v>
      </c>
      <c r="M163" s="140" t="e">
        <f>+'raw1.5C'!M165</f>
        <v>#N/A</v>
      </c>
      <c r="N163" s="140" t="e">
        <f>+'raw1.5C'!N165</f>
        <v>#N/A</v>
      </c>
      <c r="O163" s="140" t="e">
        <f>+'raw1.5C'!O165</f>
        <v>#N/A</v>
      </c>
      <c r="P163" s="140" t="e">
        <f>+'raw1.5C'!P165</f>
        <v>#N/A</v>
      </c>
      <c r="Q163" s="140" t="e">
        <f>+'raw1.5C'!Q165</f>
        <v>#N/A</v>
      </c>
      <c r="R163" s="140" t="e">
        <f>+'raw1.5C'!R165</f>
        <v>#N/A</v>
      </c>
      <c r="S163" s="140" t="e">
        <f>+'raw1.5C'!S165</f>
        <v>#N/A</v>
      </c>
      <c r="T163" s="140" t="e">
        <f>+'raw1.5C'!T165</f>
        <v>#N/A</v>
      </c>
      <c r="U163" s="140" t="e">
        <f>+'raw1.5C'!U165</f>
        <v>#N/A</v>
      </c>
      <c r="V163" s="140" t="e">
        <f>+'raw1.5C'!V165</f>
        <v>#N/A</v>
      </c>
      <c r="W163" s="140" t="e">
        <f>+'raw1.5C'!W165</f>
        <v>#N/A</v>
      </c>
      <c r="X163" s="140" t="e">
        <f>+'raw1.5C'!X165</f>
        <v>#N/A</v>
      </c>
      <c r="Y163" s="140" t="e">
        <f>+'raw1.5C'!Y165</f>
        <v>#N/A</v>
      </c>
      <c r="Z163" s="140" t="e">
        <f>+'raw1.5C'!Z165</f>
        <v>#N/A</v>
      </c>
      <c r="AA163" s="140" t="e">
        <f>+'raw1.5C'!AA165</f>
        <v>#N/A</v>
      </c>
      <c r="AB163" s="140" t="e">
        <f>+'raw1.5C'!AB165</f>
        <v>#N/A</v>
      </c>
      <c r="AC163" s="140" t="e">
        <f>+'raw1.5C'!AC165</f>
        <v>#N/A</v>
      </c>
      <c r="AD163" s="140" t="e">
        <f>+'raw1.5C'!AD165</f>
        <v>#N/A</v>
      </c>
      <c r="AE163" s="140" t="e">
        <f>+'raw1.5C'!AE165</f>
        <v>#N/A</v>
      </c>
      <c r="AF163" s="140" t="e">
        <f>+'raw1.5C'!AF165</f>
        <v>#N/A</v>
      </c>
      <c r="AG163" s="140" t="e">
        <f>+'raw1.5C'!AG165</f>
        <v>#N/A</v>
      </c>
      <c r="AH163" s="140" t="e">
        <f>+'raw1.5C'!AH165</f>
        <v>#N/A</v>
      </c>
      <c r="AI163" s="140" t="e">
        <f>+'raw1.5C'!AI165</f>
        <v>#N/A</v>
      </c>
      <c r="AJ163" s="140" t="e">
        <f>+'raw1.5C'!AJ165</f>
        <v>#N/A</v>
      </c>
      <c r="AK163" s="140" t="e">
        <f>+'raw1.5C'!AK165</f>
        <v>#N/A</v>
      </c>
      <c r="AL163" s="140" t="e">
        <f>+'raw1.5C'!AL165</f>
        <v>#N/A</v>
      </c>
      <c r="AM163" s="140" t="e">
        <f>+'raw1.5C'!AM165</f>
        <v>#N/A</v>
      </c>
      <c r="AN163" s="140"/>
      <c r="AO163" s="140"/>
      <c r="AP163" s="140"/>
      <c r="AQ163" s="140"/>
      <c r="AR163" s="140"/>
      <c r="AS163" s="140"/>
      <c r="AT163" s="140"/>
      <c r="AU163" s="140"/>
      <c r="AV163" s="140"/>
      <c r="AW163" s="140"/>
      <c r="AX163" s="100"/>
      <c r="AY163" s="140"/>
      <c r="AZ163" s="140"/>
      <c r="BA163" s="140"/>
      <c r="BB163" s="140"/>
      <c r="BC163" s="140"/>
      <c r="BD163" s="140"/>
      <c r="BE163" s="140"/>
      <c r="BF163" s="140"/>
      <c r="BG163" s="140"/>
    </row>
    <row r="164" spans="1:59" x14ac:dyDescent="0.25">
      <c r="A164" s="139"/>
      <c r="B164" s="100" t="str">
        <f>+WB2C!B164</f>
        <v>Offshore</v>
      </c>
      <c r="C164" s="100" t="str">
        <f>+WB2C!C164</f>
        <v>Offshore Default</v>
      </c>
      <c r="D164" s="140" t="e">
        <f>+'raw1.5C'!D166</f>
        <v>#N/A</v>
      </c>
      <c r="E164" s="140" t="e">
        <f>+'raw1.5C'!E166</f>
        <v>#N/A</v>
      </c>
      <c r="F164" s="140" t="e">
        <f>+'raw1.5C'!F166</f>
        <v>#N/A</v>
      </c>
      <c r="G164" s="140" t="e">
        <f>+'raw1.5C'!G166</f>
        <v>#N/A</v>
      </c>
      <c r="H164" s="140" t="e">
        <f>+'raw1.5C'!H166</f>
        <v>#N/A</v>
      </c>
      <c r="I164" s="140" t="e">
        <f>+'raw1.5C'!I166</f>
        <v>#N/A</v>
      </c>
      <c r="J164" s="140" t="e">
        <f>+'raw1.5C'!J166</f>
        <v>#N/A</v>
      </c>
      <c r="K164" s="140" t="e">
        <f>+'raw1.5C'!K166</f>
        <v>#N/A</v>
      </c>
      <c r="L164" s="140" t="e">
        <f>+'raw1.5C'!L166</f>
        <v>#N/A</v>
      </c>
      <c r="M164" s="140" t="e">
        <f>+'raw1.5C'!M166</f>
        <v>#N/A</v>
      </c>
      <c r="N164" s="140" t="e">
        <f>+'raw1.5C'!N166</f>
        <v>#N/A</v>
      </c>
      <c r="O164" s="140" t="e">
        <f>+'raw1.5C'!O166</f>
        <v>#N/A</v>
      </c>
      <c r="P164" s="140" t="e">
        <f>+'raw1.5C'!P166</f>
        <v>#N/A</v>
      </c>
      <c r="Q164" s="140" t="e">
        <f>+'raw1.5C'!Q166</f>
        <v>#N/A</v>
      </c>
      <c r="R164" s="140" t="e">
        <f>+'raw1.5C'!R166</f>
        <v>#N/A</v>
      </c>
      <c r="S164" s="140" t="e">
        <f>+'raw1.5C'!S166</f>
        <v>#N/A</v>
      </c>
      <c r="T164" s="140" t="e">
        <f>+'raw1.5C'!T166</f>
        <v>#N/A</v>
      </c>
      <c r="U164" s="140" t="e">
        <f>+'raw1.5C'!U166</f>
        <v>#N/A</v>
      </c>
      <c r="V164" s="140" t="e">
        <f>+'raw1.5C'!V166</f>
        <v>#N/A</v>
      </c>
      <c r="W164" s="140" t="e">
        <f>+'raw1.5C'!W166</f>
        <v>#N/A</v>
      </c>
      <c r="X164" s="140" t="e">
        <f>+'raw1.5C'!X166</f>
        <v>#N/A</v>
      </c>
      <c r="Y164" s="140" t="e">
        <f>+'raw1.5C'!Y166</f>
        <v>#N/A</v>
      </c>
      <c r="Z164" s="140" t="e">
        <f>+'raw1.5C'!Z166</f>
        <v>#N/A</v>
      </c>
      <c r="AA164" s="140" t="e">
        <f>+'raw1.5C'!AA166</f>
        <v>#N/A</v>
      </c>
      <c r="AB164" s="140" t="e">
        <f>+'raw1.5C'!AB166</f>
        <v>#N/A</v>
      </c>
      <c r="AC164" s="140" t="e">
        <f>+'raw1.5C'!AC166</f>
        <v>#N/A</v>
      </c>
      <c r="AD164" s="140" t="e">
        <f>+'raw1.5C'!AD166</f>
        <v>#N/A</v>
      </c>
      <c r="AE164" s="140" t="e">
        <f>+'raw1.5C'!AE166</f>
        <v>#N/A</v>
      </c>
      <c r="AF164" s="140" t="e">
        <f>+'raw1.5C'!AF166</f>
        <v>#N/A</v>
      </c>
      <c r="AG164" s="140" t="e">
        <f>+'raw1.5C'!AG166</f>
        <v>#N/A</v>
      </c>
      <c r="AH164" s="140" t="e">
        <f>+'raw1.5C'!AH166</f>
        <v>#N/A</v>
      </c>
      <c r="AI164" s="140" t="e">
        <f>+'raw1.5C'!AI166</f>
        <v>#N/A</v>
      </c>
      <c r="AJ164" s="140" t="e">
        <f>+'raw1.5C'!AJ166</f>
        <v>#N/A</v>
      </c>
      <c r="AK164" s="140" t="e">
        <f>+'raw1.5C'!AK166</f>
        <v>#N/A</v>
      </c>
      <c r="AL164" s="140" t="e">
        <f>+'raw1.5C'!AL166</f>
        <v>#N/A</v>
      </c>
      <c r="AM164" s="140" t="e">
        <f>+'raw1.5C'!AM166</f>
        <v>#N/A</v>
      </c>
      <c r="AN164" s="140"/>
      <c r="AO164" s="140"/>
      <c r="AP164" s="140"/>
      <c r="AQ164" s="140"/>
      <c r="AR164" s="140"/>
      <c r="AS164" s="140"/>
      <c r="AT164" s="140"/>
      <c r="AU164" s="140"/>
      <c r="AV164" s="140"/>
      <c r="AW164" s="140"/>
      <c r="AX164" s="100"/>
      <c r="AY164" s="140"/>
      <c r="AZ164" s="140"/>
      <c r="BA164" s="140"/>
      <c r="BB164" s="140"/>
      <c r="BC164" s="140"/>
      <c r="BD164" s="140"/>
      <c r="BE164" s="140"/>
      <c r="BF164" s="140"/>
      <c r="BG164" s="140"/>
    </row>
    <row r="165" spans="1:59" x14ac:dyDescent="0.25">
      <c r="A165" s="139"/>
      <c r="B165" s="100"/>
      <c r="C165" s="10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00"/>
      <c r="Z165" s="100"/>
      <c r="AA165" s="100"/>
      <c r="AB165" s="10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17"/>
      <c r="AY165" s="140"/>
      <c r="AZ165" s="140"/>
      <c r="BA165" s="140"/>
      <c r="BB165" s="140"/>
      <c r="BC165" s="140"/>
      <c r="BD165" s="140"/>
      <c r="BE165" s="140"/>
      <c r="BF165" s="140"/>
      <c r="BG165" s="140"/>
    </row>
    <row r="166" spans="1:59" x14ac:dyDescent="0.25">
      <c r="A166" s="139"/>
      <c r="B166" s="135" t="str">
        <f>+WB2C!B166</f>
        <v>WTW carbon intensity</v>
      </c>
      <c r="C166" s="135"/>
      <c r="D166" s="142"/>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17"/>
      <c r="AY166" s="140"/>
      <c r="AZ166" s="140"/>
      <c r="BA166" s="140"/>
      <c r="BB166" s="140"/>
      <c r="BC166" s="140"/>
      <c r="BD166" s="140"/>
      <c r="BE166" s="140"/>
      <c r="BF166" s="140"/>
      <c r="BG166" s="140"/>
    </row>
    <row r="167" spans="1:59" x14ac:dyDescent="0.25">
      <c r="A167" s="139"/>
      <c r="B167" s="137" t="str">
        <f>+WB2C!B167</f>
        <v>Transport mode/category</v>
      </c>
      <c r="C167" s="137"/>
      <c r="D167" s="138">
        <v>2015</v>
      </c>
      <c r="E167" s="136">
        <v>2016</v>
      </c>
      <c r="F167" s="136">
        <v>2017</v>
      </c>
      <c r="G167" s="136">
        <v>2018</v>
      </c>
      <c r="H167" s="136">
        <v>2019</v>
      </c>
      <c r="I167" s="138">
        <v>2020</v>
      </c>
      <c r="J167" s="136">
        <v>2021</v>
      </c>
      <c r="K167" s="136">
        <v>2022</v>
      </c>
      <c r="L167" s="136">
        <v>2023</v>
      </c>
      <c r="M167" s="136">
        <v>2024</v>
      </c>
      <c r="N167" s="138">
        <v>2025</v>
      </c>
      <c r="O167" s="136">
        <v>2026</v>
      </c>
      <c r="P167" s="136">
        <v>2027</v>
      </c>
      <c r="Q167" s="136">
        <v>2028</v>
      </c>
      <c r="R167" s="136">
        <v>2029</v>
      </c>
      <c r="S167" s="138">
        <v>2030</v>
      </c>
      <c r="T167" s="136">
        <v>2031</v>
      </c>
      <c r="U167" s="136">
        <v>2032</v>
      </c>
      <c r="V167" s="136">
        <v>2033</v>
      </c>
      <c r="W167" s="136">
        <v>2034</v>
      </c>
      <c r="X167" s="138">
        <v>2035</v>
      </c>
      <c r="Y167" s="136">
        <v>2036</v>
      </c>
      <c r="Z167" s="136">
        <v>2037</v>
      </c>
      <c r="AA167" s="136">
        <v>2038</v>
      </c>
      <c r="AB167" s="136">
        <v>2039</v>
      </c>
      <c r="AC167" s="138">
        <v>2040</v>
      </c>
      <c r="AD167" s="136">
        <v>2041</v>
      </c>
      <c r="AE167" s="136">
        <v>2042</v>
      </c>
      <c r="AF167" s="136">
        <v>2043</v>
      </c>
      <c r="AG167" s="136">
        <v>2044</v>
      </c>
      <c r="AH167" s="138">
        <v>2045</v>
      </c>
      <c r="AI167" s="136">
        <v>2046</v>
      </c>
      <c r="AJ167" s="136">
        <v>2047</v>
      </c>
      <c r="AK167" s="136">
        <v>2048</v>
      </c>
      <c r="AL167" s="136">
        <v>2049</v>
      </c>
      <c r="AM167" s="138">
        <v>2050</v>
      </c>
      <c r="AN167" s="136"/>
      <c r="AO167" s="136"/>
      <c r="AP167" s="136"/>
      <c r="AQ167" s="136"/>
      <c r="AR167" s="136"/>
      <c r="AS167" s="136"/>
      <c r="AT167" s="136"/>
      <c r="AU167" s="136"/>
      <c r="AV167" s="136"/>
      <c r="AW167" s="136"/>
      <c r="AX167" s="134"/>
      <c r="AY167" s="100"/>
      <c r="AZ167" s="140"/>
      <c r="BA167" s="140"/>
      <c r="BB167" s="140"/>
      <c r="BC167" s="140"/>
      <c r="BD167" s="140"/>
      <c r="BE167" s="140"/>
      <c r="BF167" s="140"/>
      <c r="BG167" s="140"/>
    </row>
    <row r="168" spans="1:59" x14ac:dyDescent="0.25">
      <c r="A168" s="139"/>
      <c r="B168" s="100" t="str">
        <f>+WB2C!B168</f>
        <v>Bulk Carrier</v>
      </c>
      <c r="C168" s="100" t="str">
        <f>+WB2C!C168</f>
        <v>Bulk Carrier (DWT) 0 - 9,999</v>
      </c>
      <c r="D168" s="143">
        <f>+'raw1.5C'!D170</f>
        <v>53.210851102301774</v>
      </c>
      <c r="E168" s="143">
        <f>+'raw1.5C'!E170</f>
        <v>52.318947817031933</v>
      </c>
      <c r="F168" s="143">
        <f>+'raw1.5C'!F170</f>
        <v>52.316412329343706</v>
      </c>
      <c r="G168" s="143">
        <f>+'raw1.5C'!G170</f>
        <v>50.904332667120059</v>
      </c>
      <c r="H168" s="143">
        <f>+'raw1.5C'!H170</f>
        <v>47.316247881692085</v>
      </c>
      <c r="I168" s="143">
        <f>+'raw1.5C'!I170</f>
        <v>45.620586864866539</v>
      </c>
      <c r="J168" s="143">
        <f>+'raw1.5C'!J170</f>
        <v>44.114905534200965</v>
      </c>
      <c r="K168" s="143">
        <f>+'raw1.5C'!K170</f>
        <v>42.603601734428963</v>
      </c>
      <c r="L168" s="143">
        <f>+'raw1.5C'!L170</f>
        <v>41.049927232974525</v>
      </c>
      <c r="M168" s="143">
        <f>+'raw1.5C'!M170</f>
        <v>39.407694374070694</v>
      </c>
      <c r="N168" s="143">
        <f>+'raw1.5C'!N170</f>
        <v>37.62001021808743</v>
      </c>
      <c r="O168" s="143">
        <f>+'raw1.5C'!O170</f>
        <v>35.469387933615984</v>
      </c>
      <c r="P168" s="143">
        <f>+'raw1.5C'!P170</f>
        <v>33.06257730485909</v>
      </c>
      <c r="Q168" s="143">
        <f>+'raw1.5C'!Q170</f>
        <v>30.338272387477645</v>
      </c>
      <c r="R168" s="143">
        <f>+'raw1.5C'!R170</f>
        <v>27.265353710124174</v>
      </c>
      <c r="S168" s="143">
        <f>+'raw1.5C'!S170</f>
        <v>23.8696295775027</v>
      </c>
      <c r="T168" s="143">
        <f>+'raw1.5C'!T170</f>
        <v>20.339504678115158</v>
      </c>
      <c r="U168" s="143">
        <f>+'raw1.5C'!U170</f>
        <v>16.735382462554444</v>
      </c>
      <c r="V168" s="143">
        <f>+'raw1.5C'!V170</f>
        <v>13.278753369758427</v>
      </c>
      <c r="W168" s="143">
        <f>+'raw1.5C'!W170</f>
        <v>10.173343030577845</v>
      </c>
      <c r="X168" s="143">
        <f>+'raw1.5C'!X170</f>
        <v>7.5525633234368268</v>
      </c>
      <c r="Y168" s="143">
        <f>+'raw1.5C'!Y170</f>
        <v>5.4463934411924111</v>
      </c>
      <c r="Z168" s="143">
        <f>+'raw1.5C'!Z170</f>
        <v>3.8456167076597927</v>
      </c>
      <c r="AA168" s="143">
        <f>+'raw1.5C'!AA170</f>
        <v>2.6720390300169243</v>
      </c>
      <c r="AB168" s="143">
        <f>+'raw1.5C'!AB170</f>
        <v>1.8347962976083707</v>
      </c>
      <c r="AC168" s="143">
        <f>+'raw1.5C'!AC170</f>
        <v>1.2493007014318436</v>
      </c>
      <c r="AD168" s="143">
        <f>+'raw1.5C'!AD170</f>
        <v>0.84859634638414261</v>
      </c>
      <c r="AE168" s="143">
        <f>+'raw1.5C'!AE170</f>
        <v>0.57402987422966167</v>
      </c>
      <c r="AF168" s="143">
        <f>+'raw1.5C'!AF170</f>
        <v>0.38721136701848002</v>
      </c>
      <c r="AG168" s="143">
        <f>+'raw1.5C'!AG170</f>
        <v>0.26070568045896281</v>
      </c>
      <c r="AH168" s="143">
        <f>+'raw1.5C'!AH170</f>
        <v>0.17531760032933347</v>
      </c>
      <c r="AI168" s="143">
        <f>+'raw1.5C'!AI170</f>
        <v>0.11757104169438412</v>
      </c>
      <c r="AJ168" s="143">
        <f>+'raw1.5C'!AJ170</f>
        <v>7.8814167365599652E-2</v>
      </c>
      <c r="AK168" s="143">
        <f>+'raw1.5C'!AK170</f>
        <v>5.2823468997686723E-2</v>
      </c>
      <c r="AL168" s="143">
        <f>+'raw1.5C'!AL170</f>
        <v>3.5402054577999713E-2</v>
      </c>
      <c r="AM168" s="143">
        <f>+'raw1.5C'!AM170</f>
        <v>0</v>
      </c>
      <c r="AN168" s="143"/>
      <c r="AO168" s="143"/>
      <c r="AP168" s="143"/>
      <c r="AQ168" s="143"/>
      <c r="AR168" s="143"/>
      <c r="AS168" s="143"/>
      <c r="AT168" s="143"/>
      <c r="AU168" s="143"/>
      <c r="AV168" s="143"/>
      <c r="AW168" s="143"/>
      <c r="AX168" s="117"/>
      <c r="AY168" s="140"/>
      <c r="AZ168" s="140"/>
      <c r="BA168" s="140"/>
      <c r="BB168" s="140"/>
      <c r="BC168" s="140"/>
      <c r="BD168" s="140"/>
      <c r="BE168" s="140"/>
      <c r="BF168" s="140"/>
      <c r="BG168" s="140"/>
    </row>
    <row r="169" spans="1:59" x14ac:dyDescent="0.25">
      <c r="A169" s="139"/>
      <c r="B169" s="100" t="str">
        <f>+WB2C!B169</f>
        <v>Bulk Carrier</v>
      </c>
      <c r="C169" s="100" t="str">
        <f>+WB2C!C169</f>
        <v>Bulk Carrier (DWT) 10,000 - 34,999</v>
      </c>
      <c r="D169" s="143">
        <f>+'raw1.5C'!D171</f>
        <v>14.727254863211435</v>
      </c>
      <c r="E169" s="143">
        <f>+'raw1.5C'!E171</f>
        <v>14.805402900825182</v>
      </c>
      <c r="F169" s="143">
        <f>+'raw1.5C'!F171</f>
        <v>14.537003413120916</v>
      </c>
      <c r="G169" s="143">
        <f>+'raw1.5C'!G171</f>
        <v>14.498443643261551</v>
      </c>
      <c r="H169" s="143">
        <f>+'raw1.5C'!H171</f>
        <v>13.476494384267074</v>
      </c>
      <c r="I169" s="143">
        <f>+'raw1.5C'!I171</f>
        <v>12.993540490120452</v>
      </c>
      <c r="J169" s="143">
        <f>+'raw1.5C'!J171</f>
        <v>12.564696131033779</v>
      </c>
      <c r="K169" s="143">
        <f>+'raw1.5C'!K171</f>
        <v>12.134250394476773</v>
      </c>
      <c r="L169" s="143">
        <f>+'raw1.5C'!L171</f>
        <v>11.691736741530693</v>
      </c>
      <c r="M169" s="143">
        <f>+'raw1.5C'!M171</f>
        <v>11.224000120570949</v>
      </c>
      <c r="N169" s="143">
        <f>+'raw1.5C'!N171</f>
        <v>10.7148364280231</v>
      </c>
      <c r="O169" s="143">
        <f>+'raw1.5C'!O171</f>
        <v>10.102301613093845</v>
      </c>
      <c r="P169" s="143">
        <f>+'raw1.5C'!P171</f>
        <v>9.4167998800837189</v>
      </c>
      <c r="Q169" s="143">
        <f>+'raw1.5C'!Q171</f>
        <v>8.6408702245471929</v>
      </c>
      <c r="R169" s="143">
        <f>+'raw1.5C'!R171</f>
        <v>7.7656492771422112</v>
      </c>
      <c r="S169" s="143">
        <f>+'raw1.5C'!S171</f>
        <v>6.7984876941228576</v>
      </c>
      <c r="T169" s="143">
        <f>+'raw1.5C'!T171</f>
        <v>5.7930464236884562</v>
      </c>
      <c r="U169" s="143">
        <f>+'raw1.5C'!U171</f>
        <v>4.7665294242919432</v>
      </c>
      <c r="V169" s="143">
        <f>+'raw1.5C'!V171</f>
        <v>3.7820210441254756</v>
      </c>
      <c r="W169" s="143">
        <f>+'raw1.5C'!W171</f>
        <v>2.8975459035468645</v>
      </c>
      <c r="X169" s="143">
        <f>+'raw1.5C'!X171</f>
        <v>2.1511020372877043</v>
      </c>
      <c r="Y169" s="143">
        <f>+'raw1.5C'!Y171</f>
        <v>1.5512280434463253</v>
      </c>
      <c r="Z169" s="143">
        <f>+'raw1.5C'!Z171</f>
        <v>1.0952988515573625</v>
      </c>
      <c r="AA169" s="143">
        <f>+'raw1.5C'!AA171</f>
        <v>0.76104341731835923</v>
      </c>
      <c r="AB169" s="143">
        <f>+'raw1.5C'!AB171</f>
        <v>0.52258205390289647</v>
      </c>
      <c r="AC169" s="143">
        <f>+'raw1.5C'!AC171</f>
        <v>0.35582267489180031</v>
      </c>
      <c r="AD169" s="143">
        <f>+'raw1.5C'!AD171</f>
        <v>0.24169507111277913</v>
      </c>
      <c r="AE169" s="143">
        <f>+'raw1.5C'!AE171</f>
        <v>0.16349374100415093</v>
      </c>
      <c r="AF169" s="143">
        <f>+'raw1.5C'!AF171</f>
        <v>0.11028456495951369</v>
      </c>
      <c r="AG169" s="143">
        <f>+'raw1.5C'!AG171</f>
        <v>7.4253534376532135E-2</v>
      </c>
      <c r="AH169" s="143">
        <f>+'raw1.5C'!AH171</f>
        <v>4.9933516753250848E-2</v>
      </c>
      <c r="AI169" s="143">
        <f>+'raw1.5C'!AI171</f>
        <v>3.348628756676756E-2</v>
      </c>
      <c r="AJ169" s="143">
        <f>+'raw1.5C'!AJ171</f>
        <v>2.2447652370046839E-2</v>
      </c>
      <c r="AK169" s="143">
        <f>+'raw1.5C'!AK171</f>
        <v>1.5045047212635693E-2</v>
      </c>
      <c r="AL169" s="143">
        <f>+'raw1.5C'!AL171</f>
        <v>1.0083123896570222E-2</v>
      </c>
      <c r="AM169" s="143">
        <f>+'raw1.5C'!AM171</f>
        <v>0</v>
      </c>
      <c r="AN169" s="143"/>
      <c r="AO169" s="143"/>
      <c r="AP169" s="143"/>
      <c r="AQ169" s="143"/>
      <c r="AR169" s="143"/>
      <c r="AS169" s="143"/>
      <c r="AT169" s="143"/>
      <c r="AU169" s="143"/>
      <c r="AV169" s="143"/>
      <c r="AW169" s="143"/>
      <c r="AX169" s="117"/>
      <c r="AY169" s="140"/>
      <c r="AZ169" s="140"/>
      <c r="BA169" s="140"/>
      <c r="BB169" s="140"/>
      <c r="BC169" s="140"/>
      <c r="BD169" s="140"/>
      <c r="BE169" s="140"/>
      <c r="BF169" s="140"/>
      <c r="BG169" s="140"/>
    </row>
    <row r="170" spans="1:59" x14ac:dyDescent="0.25">
      <c r="A170" s="139"/>
      <c r="B170" s="100" t="str">
        <f>+WB2C!B170</f>
        <v>Bulk Carrier</v>
      </c>
      <c r="C170" s="100" t="str">
        <f>+WB2C!C170</f>
        <v>Bulk Carrier (DWT) 35,000 - 59,999</v>
      </c>
      <c r="D170" s="143">
        <f>+'raw1.5C'!D172</f>
        <v>10.673835485797408</v>
      </c>
      <c r="E170" s="143">
        <f>+'raw1.5C'!E172</f>
        <v>10.904694790326342</v>
      </c>
      <c r="F170" s="143">
        <f>+'raw1.5C'!F172</f>
        <v>10.904525362863298</v>
      </c>
      <c r="G170" s="143">
        <f>+'raw1.5C'!G172</f>
        <v>10.751839696311849</v>
      </c>
      <c r="H170" s="143">
        <f>+'raw1.5C'!H172</f>
        <v>9.9939766538479695</v>
      </c>
      <c r="I170" s="143">
        <f>+'raw1.5C'!I172</f>
        <v>9.6358249116099373</v>
      </c>
      <c r="J170" s="143">
        <f>+'raw1.5C'!J172</f>
        <v>9.3178000313524976</v>
      </c>
      <c r="K170" s="143">
        <f>+'raw1.5C'!K172</f>
        <v>8.9985875923282013</v>
      </c>
      <c r="L170" s="143">
        <f>+'raw1.5C'!L172</f>
        <v>8.6704257580669832</v>
      </c>
      <c r="M170" s="143">
        <f>+'raw1.5C'!M172</f>
        <v>8.3235589292959453</v>
      </c>
      <c r="N170" s="143">
        <f>+'raw1.5C'!N172</f>
        <v>7.9459703731614351</v>
      </c>
      <c r="O170" s="143">
        <f>+'raw1.5C'!O172</f>
        <v>7.4917232621902983</v>
      </c>
      <c r="P170" s="143">
        <f>+'raw1.5C'!P172</f>
        <v>6.9833649220663654</v>
      </c>
      <c r="Q170" s="143">
        <f>+'raw1.5C'!Q172</f>
        <v>6.4079465201180552</v>
      </c>
      <c r="R170" s="143">
        <f>+'raw1.5C'!R172</f>
        <v>5.7588951076427488</v>
      </c>
      <c r="S170" s="143">
        <f>+'raw1.5C'!S172</f>
        <v>5.0416618268217182</v>
      </c>
      <c r="T170" s="143">
        <f>+'raw1.5C'!T172</f>
        <v>4.2960408739968159</v>
      </c>
      <c r="U170" s="143">
        <f>+'raw1.5C'!U172</f>
        <v>3.5347904601856759</v>
      </c>
      <c r="V170" s="143">
        <f>+'raw1.5C'!V172</f>
        <v>2.8046930412020021</v>
      </c>
      <c r="W170" s="143">
        <f>+'raw1.5C'!W172</f>
        <v>2.1487788506265222</v>
      </c>
      <c r="X170" s="143">
        <f>+'raw1.5C'!X172</f>
        <v>1.5952266908370254</v>
      </c>
      <c r="Y170" s="143">
        <f>+'raw1.5C'!Y172</f>
        <v>1.1503686647987257</v>
      </c>
      <c r="Z170" s="143">
        <f>+'raw1.5C'!Z172</f>
        <v>0.81225805757244773</v>
      </c>
      <c r="AA170" s="143">
        <f>+'raw1.5C'!AA172</f>
        <v>0.56437897930812719</v>
      </c>
      <c r="AB170" s="143">
        <f>+'raw1.5C'!AB172</f>
        <v>0.38753942216030585</v>
      </c>
      <c r="AC170" s="143">
        <f>+'raw1.5C'!AC172</f>
        <v>0.26387303733305328</v>
      </c>
      <c r="AD170" s="143">
        <f>+'raw1.5C'!AD172</f>
        <v>0.17923762880583929</v>
      </c>
      <c r="AE170" s="143">
        <f>+'raw1.5C'!AE172</f>
        <v>0.12124463410553442</v>
      </c>
      <c r="AF170" s="143">
        <f>+'raw1.5C'!AF172</f>
        <v>8.1785465571215937E-2</v>
      </c>
      <c r="AG170" s="143">
        <f>+'raw1.5C'!AG172</f>
        <v>5.5065365507152887E-2</v>
      </c>
      <c r="AH170" s="143">
        <f>+'raw1.5C'!AH172</f>
        <v>3.7029986170521133E-2</v>
      </c>
      <c r="AI170" s="143">
        <f>+'raw1.5C'!AI172</f>
        <v>2.4832954819245096E-2</v>
      </c>
      <c r="AJ170" s="143">
        <f>+'raw1.5C'!AJ172</f>
        <v>1.664685988233312E-2</v>
      </c>
      <c r="AK170" s="143">
        <f>+'raw1.5C'!AK172</f>
        <v>1.1157193132856336E-2</v>
      </c>
      <c r="AL170" s="143">
        <f>+'raw1.5C'!AL172</f>
        <v>7.4775013402463434E-3</v>
      </c>
      <c r="AM170" s="143">
        <f>+'raw1.5C'!AM172</f>
        <v>0</v>
      </c>
      <c r="AN170" s="143"/>
      <c r="AO170" s="143"/>
      <c r="AP170" s="143"/>
      <c r="AQ170" s="143"/>
      <c r="AR170" s="143"/>
      <c r="AS170" s="143"/>
      <c r="AT170" s="143"/>
      <c r="AU170" s="143"/>
      <c r="AV170" s="143"/>
      <c r="AW170" s="143"/>
      <c r="AX170" s="117"/>
      <c r="AY170" s="140"/>
      <c r="AZ170" s="140"/>
      <c r="BA170" s="140"/>
      <c r="BB170" s="140"/>
      <c r="BC170" s="140"/>
      <c r="BD170" s="140"/>
      <c r="BE170" s="140"/>
      <c r="BF170" s="140"/>
      <c r="BG170" s="140"/>
    </row>
    <row r="171" spans="1:59" x14ac:dyDescent="0.25">
      <c r="A171" s="139"/>
      <c r="B171" s="100" t="str">
        <f>+WB2C!B171</f>
        <v>Bulk Carrier</v>
      </c>
      <c r="C171" s="100" t="str">
        <f>+WB2C!C171</f>
        <v>Bulk Carrier (DWT) 60,000 - 99,999</v>
      </c>
      <c r="D171" s="143">
        <f>+'raw1.5C'!D173</f>
        <v>9.3846751165806985</v>
      </c>
      <c r="E171" s="143">
        <f>+'raw1.5C'!E173</f>
        <v>9.2788504082389895</v>
      </c>
      <c r="F171" s="143">
        <f>+'raw1.5C'!F173</f>
        <v>9.0451537801248296</v>
      </c>
      <c r="G171" s="143">
        <f>+'raw1.5C'!G173</f>
        <v>8.8857112094049704</v>
      </c>
      <c r="H171" s="143">
        <f>+'raw1.5C'!H173</f>
        <v>8.2593856389144591</v>
      </c>
      <c r="I171" s="143">
        <f>+'raw1.5C'!I173</f>
        <v>7.9633960184810313</v>
      </c>
      <c r="J171" s="143">
        <f>+'raw1.5C'!J173</f>
        <v>7.700568695605063</v>
      </c>
      <c r="K171" s="143">
        <f>+'raw1.5C'!K173</f>
        <v>7.4367599309903287</v>
      </c>
      <c r="L171" s="143">
        <f>+'raw1.5C'!L173</f>
        <v>7.165555060795505</v>
      </c>
      <c r="M171" s="143">
        <f>+'raw1.5C'!M173</f>
        <v>6.8788917031155332</v>
      </c>
      <c r="N171" s="143">
        <f>+'raw1.5C'!N173</f>
        <v>6.5668387930504446</v>
      </c>
      <c r="O171" s="143">
        <f>+'raw1.5C'!O173</f>
        <v>6.1914324663377602</v>
      </c>
      <c r="P171" s="143">
        <f>+'raw1.5C'!P173</f>
        <v>5.7713066526332248</v>
      </c>
      <c r="Q171" s="143">
        <f>+'raw1.5C'!Q173</f>
        <v>5.2957599658607384</v>
      </c>
      <c r="R171" s="143">
        <f>+'raw1.5C'!R173</f>
        <v>4.7593602822521479</v>
      </c>
      <c r="S171" s="143">
        <f>+'raw1.5C'!S173</f>
        <v>4.1666126238829602</v>
      </c>
      <c r="T171" s="143">
        <f>+'raw1.5C'!T173</f>
        <v>3.5504043613326806</v>
      </c>
      <c r="U171" s="143">
        <f>+'raw1.5C'!U173</f>
        <v>2.9212793440125164</v>
      </c>
      <c r="V171" s="143">
        <f>+'raw1.5C'!V173</f>
        <v>2.3179002941884925</v>
      </c>
      <c r="W171" s="143">
        <f>+'raw1.5C'!W173</f>
        <v>1.7758289612608289</v>
      </c>
      <c r="X171" s="143">
        <f>+'raw1.5C'!X173</f>
        <v>1.3183533319581429</v>
      </c>
      <c r="Y171" s="143">
        <f>+'raw1.5C'!Y173</f>
        <v>0.95070648637522148</v>
      </c>
      <c r="Z171" s="143">
        <f>+'raw1.5C'!Z173</f>
        <v>0.67127958851328362</v>
      </c>
      <c r="AA171" s="143">
        <f>+'raw1.5C'!AA173</f>
        <v>0.46642330656315506</v>
      </c>
      <c r="AB171" s="143">
        <f>+'raw1.5C'!AB173</f>
        <v>0.32027666751368916</v>
      </c>
      <c r="AC171" s="143">
        <f>+'raw1.5C'!AC173</f>
        <v>0.21807427118675685</v>
      </c>
      <c r="AD171" s="143">
        <f>+'raw1.5C'!AD173</f>
        <v>0.14812849264982378</v>
      </c>
      <c r="AE171" s="143">
        <f>+'raw1.5C'!AE173</f>
        <v>0.10020097348747746</v>
      </c>
      <c r="AF171" s="143">
        <f>+'raw1.5C'!AF173</f>
        <v>6.7590482068091248E-2</v>
      </c>
      <c r="AG171" s="143">
        <f>+'raw1.5C'!AG173</f>
        <v>4.5508019962828376E-2</v>
      </c>
      <c r="AH171" s="143">
        <f>+'raw1.5C'!AH173</f>
        <v>3.0602926800738933E-2</v>
      </c>
      <c r="AI171" s="143">
        <f>+'raw1.5C'!AI173</f>
        <v>2.0522856667562178E-2</v>
      </c>
      <c r="AJ171" s="143">
        <f>+'raw1.5C'!AJ173</f>
        <v>1.3757570205272062E-2</v>
      </c>
      <c r="AK171" s="143">
        <f>+'raw1.5C'!AK173</f>
        <v>9.2207100260362964E-3</v>
      </c>
      <c r="AL171" s="143">
        <f>+'raw1.5C'!AL173</f>
        <v>6.1796789530036622E-3</v>
      </c>
      <c r="AM171" s="143">
        <f>+'raw1.5C'!AM173</f>
        <v>0</v>
      </c>
      <c r="AN171" s="143"/>
      <c r="AO171" s="143"/>
      <c r="AP171" s="143"/>
      <c r="AQ171" s="143"/>
      <c r="AR171" s="143"/>
      <c r="AS171" s="143"/>
      <c r="AT171" s="143"/>
      <c r="AU171" s="143"/>
      <c r="AV171" s="143"/>
      <c r="AW171" s="143"/>
      <c r="AX171" s="144"/>
      <c r="AY171" s="145"/>
      <c r="AZ171" s="145"/>
      <c r="BA171" s="145"/>
      <c r="BB171" s="145"/>
      <c r="BC171" s="145"/>
      <c r="BD171" s="145"/>
      <c r="BE171" s="145"/>
      <c r="BF171" s="145"/>
      <c r="BG171" s="145"/>
    </row>
    <row r="172" spans="1:59" x14ac:dyDescent="0.25">
      <c r="A172" s="139"/>
      <c r="B172" s="100" t="str">
        <f>+WB2C!B172</f>
        <v>Bulk Carrier</v>
      </c>
      <c r="C172" s="100" t="str">
        <f>+WB2C!C172</f>
        <v>Bulk Carrier (DWT) 100,000 - 199,999</v>
      </c>
      <c r="D172" s="143">
        <f>+'raw1.5C'!D174</f>
        <v>6.1233970772848378</v>
      </c>
      <c r="E172" s="143">
        <f>+'raw1.5C'!E174</f>
        <v>6.1132079500946874</v>
      </c>
      <c r="F172" s="143">
        <f>+'raw1.5C'!F174</f>
        <v>6.0535375057320531</v>
      </c>
      <c r="G172" s="143">
        <f>+'raw1.5C'!G174</f>
        <v>6.0507142477937004</v>
      </c>
      <c r="H172" s="143">
        <f>+'raw1.5C'!H174</f>
        <v>5.6242186118435606</v>
      </c>
      <c r="I172" s="143">
        <f>+'raw1.5C'!I174</f>
        <v>5.4226648395737644</v>
      </c>
      <c r="J172" s="143">
        <f>+'raw1.5C'!J174</f>
        <v>5.2436928935181832</v>
      </c>
      <c r="K172" s="143">
        <f>+'raw1.5C'!K174</f>
        <v>5.0640526359034954</v>
      </c>
      <c r="L172" s="143">
        <f>+'raw1.5C'!L174</f>
        <v>4.879376009183737</v>
      </c>
      <c r="M172" s="143">
        <f>+'raw1.5C'!M174</f>
        <v>4.6841729442001805</v>
      </c>
      <c r="N172" s="143">
        <f>+'raw1.5C'!N174</f>
        <v>4.4716808943800341</v>
      </c>
      <c r="O172" s="143">
        <f>+'raw1.5C'!O174</f>
        <v>4.2160484124974227</v>
      </c>
      <c r="P172" s="143">
        <f>+'raw1.5C'!P174</f>
        <v>3.9299642503025782</v>
      </c>
      <c r="Q172" s="143">
        <f>+'raw1.5C'!Q174</f>
        <v>3.6061413119541177</v>
      </c>
      <c r="R172" s="143">
        <f>+'raw1.5C'!R174</f>
        <v>3.2408805993746603</v>
      </c>
      <c r="S172" s="143">
        <f>+'raw1.5C'!S174</f>
        <v>2.8372498018708359</v>
      </c>
      <c r="T172" s="143">
        <f>+'raw1.5C'!T174</f>
        <v>2.4176435344653875</v>
      </c>
      <c r="U172" s="143">
        <f>+'raw1.5C'!U174</f>
        <v>1.989241618599219</v>
      </c>
      <c r="V172" s="143">
        <f>+'raw1.5C'!V174</f>
        <v>1.5783713880062842</v>
      </c>
      <c r="W172" s="143">
        <f>+'raw1.5C'!W174</f>
        <v>1.2092485727166822</v>
      </c>
      <c r="X172" s="143">
        <f>+'raw1.5C'!X174</f>
        <v>0.89773109898758563</v>
      </c>
      <c r="Y172" s="143">
        <f>+'raw1.5C'!Y174</f>
        <v>0.64738242634892607</v>
      </c>
      <c r="Z172" s="143">
        <f>+'raw1.5C'!Z174</f>
        <v>0.45710701988281366</v>
      </c>
      <c r="AA172" s="143">
        <f>+'raw1.5C'!AA174</f>
        <v>0.31761038368404487</v>
      </c>
      <c r="AB172" s="143">
        <f>+'raw1.5C'!AB174</f>
        <v>0.21809200745910085</v>
      </c>
      <c r="AC172" s="143">
        <f>+'raw1.5C'!AC174</f>
        <v>0.14849740990347776</v>
      </c>
      <c r="AD172" s="143">
        <f>+'raw1.5C'!AD174</f>
        <v>0.10086791702523862</v>
      </c>
      <c r="AE172" s="143">
        <f>+'raw1.5C'!AE174</f>
        <v>6.8231731105751148E-2</v>
      </c>
      <c r="AF172" s="143">
        <f>+'raw1.5C'!AF174</f>
        <v>4.6025656610556326E-2</v>
      </c>
      <c r="AG172" s="143">
        <f>+'raw1.5C'!AG174</f>
        <v>3.0988630880386777E-2</v>
      </c>
      <c r="AH172" s="143">
        <f>+'raw1.5C'!AH174</f>
        <v>2.0839025808246876E-2</v>
      </c>
      <c r="AI172" s="143">
        <f>+'raw1.5C'!AI174</f>
        <v>1.3975014303009512E-2</v>
      </c>
      <c r="AJ172" s="143">
        <f>+'raw1.5C'!AJ174</f>
        <v>9.3682007094664666E-3</v>
      </c>
      <c r="AK172" s="143">
        <f>+'raw1.5C'!AK174</f>
        <v>6.2788312848002324E-3</v>
      </c>
      <c r="AL172" s="143">
        <f>+'raw1.5C'!AL174</f>
        <v>4.2080448718785253E-3</v>
      </c>
      <c r="AM172" s="143">
        <f>+'raw1.5C'!AM174</f>
        <v>0</v>
      </c>
      <c r="AN172" s="143"/>
      <c r="AO172" s="143"/>
      <c r="AP172" s="143"/>
      <c r="AQ172" s="143"/>
      <c r="AR172" s="143"/>
      <c r="AS172" s="143"/>
      <c r="AT172" s="143"/>
      <c r="AU172" s="143"/>
      <c r="AV172" s="143"/>
      <c r="AW172" s="143"/>
      <c r="AX172" s="117"/>
      <c r="AY172" s="140"/>
      <c r="AZ172" s="140"/>
      <c r="BA172" s="140"/>
      <c r="BB172" s="140"/>
      <c r="BC172" s="140"/>
      <c r="BD172" s="140"/>
      <c r="BE172" s="140"/>
      <c r="BF172" s="140"/>
      <c r="BG172" s="140"/>
    </row>
    <row r="173" spans="1:59" x14ac:dyDescent="0.25">
      <c r="A173" s="139"/>
      <c r="B173" s="100" t="str">
        <f>+WB2C!B173</f>
        <v>Bulk Carrier</v>
      </c>
      <c r="C173" s="100" t="str">
        <f>+WB2C!C173</f>
        <v>Bulk Carrier (DWT) &gt;200,000</v>
      </c>
      <c r="D173" s="143">
        <f>+'raw1.5C'!D175</f>
        <v>5.6728677731999495</v>
      </c>
      <c r="E173" s="143">
        <f>+'raw1.5C'!E175</f>
        <v>5.6800056502982104</v>
      </c>
      <c r="F173" s="143">
        <f>+'raw1.5C'!F175</f>
        <v>5.4650706951585208</v>
      </c>
      <c r="G173" s="143">
        <f>+'raw1.5C'!G175</f>
        <v>5.4130179953772242</v>
      </c>
      <c r="H173" s="143">
        <f>+'raw1.5C'!H175</f>
        <v>5.0314715435364743</v>
      </c>
      <c r="I173" s="143">
        <f>+'raw1.5C'!I175</f>
        <v>4.8511599056615911</v>
      </c>
      <c r="J173" s="143">
        <f>+'raw1.5C'!J175</f>
        <v>4.69105015249984</v>
      </c>
      <c r="K173" s="143">
        <f>+'raw1.5C'!K175</f>
        <v>4.5303425224019431</v>
      </c>
      <c r="L173" s="143">
        <f>+'raw1.5C'!L175</f>
        <v>4.3651293156926476</v>
      </c>
      <c r="M173" s="143">
        <f>+'raw1.5C'!M175</f>
        <v>4.1904990720161983</v>
      </c>
      <c r="N173" s="143">
        <f>+'raw1.5C'!N175</f>
        <v>4.0004019624112521</v>
      </c>
      <c r="O173" s="143">
        <f>+'raw1.5C'!O175</f>
        <v>3.7717110727137131</v>
      </c>
      <c r="P173" s="143">
        <f>+'raw1.5C'!P175</f>
        <v>3.515777863057056</v>
      </c>
      <c r="Q173" s="143">
        <f>+'raw1.5C'!Q175</f>
        <v>3.2260832384538038</v>
      </c>
      <c r="R173" s="143">
        <f>+'raw1.5C'!R175</f>
        <v>2.8993180452507281</v>
      </c>
      <c r="S173" s="143">
        <f>+'raw1.5C'!S175</f>
        <v>2.538226663159211</v>
      </c>
      <c r="T173" s="143">
        <f>+'raw1.5C'!T175</f>
        <v>2.1628434962435086</v>
      </c>
      <c r="U173" s="143">
        <f>+'raw1.5C'!U175</f>
        <v>1.7795916709431785</v>
      </c>
      <c r="V173" s="143">
        <f>+'raw1.5C'!V175</f>
        <v>1.4120238333485822</v>
      </c>
      <c r="W173" s="143">
        <f>+'raw1.5C'!W175</f>
        <v>1.0818035717661609</v>
      </c>
      <c r="X173" s="143">
        <f>+'raw1.5C'!X175</f>
        <v>0.80311751552331057</v>
      </c>
      <c r="Y173" s="143">
        <f>+'raw1.5C'!Y175</f>
        <v>0.57915356439043431</v>
      </c>
      <c r="Z173" s="143">
        <f>+'raw1.5C'!Z175</f>
        <v>0.40893164395280285</v>
      </c>
      <c r="AA173" s="143">
        <f>+'raw1.5C'!AA175</f>
        <v>0.28413682285976249</v>
      </c>
      <c r="AB173" s="143">
        <f>+'raw1.5C'!AB175</f>
        <v>0.19510687708554753</v>
      </c>
      <c r="AC173" s="143">
        <f>+'raw1.5C'!AC175</f>
        <v>0.13284698618308299</v>
      </c>
      <c r="AD173" s="143">
        <f>+'raw1.5C'!AD175</f>
        <v>9.0237255909568645E-2</v>
      </c>
      <c r="AE173" s="143">
        <f>+'raw1.5C'!AE175</f>
        <v>6.1040659533020389E-2</v>
      </c>
      <c r="AF173" s="143">
        <f>+'raw1.5C'!AF175</f>
        <v>4.1174925352463691E-2</v>
      </c>
      <c r="AG173" s="143">
        <f>+'raw1.5C'!AG175</f>
        <v>2.7722680288331334E-2</v>
      </c>
      <c r="AH173" s="143">
        <f>+'raw1.5C'!AH175</f>
        <v>1.8642761347935456E-2</v>
      </c>
      <c r="AI173" s="143">
        <f>+'raw1.5C'!AI175</f>
        <v>1.2502161035852602E-2</v>
      </c>
      <c r="AJ173" s="143">
        <f>+'raw1.5C'!AJ175</f>
        <v>8.38086826578174E-3</v>
      </c>
      <c r="AK173" s="143">
        <f>+'raw1.5C'!AK175</f>
        <v>5.6170933451293202E-3</v>
      </c>
      <c r="AL173" s="143">
        <f>+'raw1.5C'!AL175</f>
        <v>3.7645510404228774E-3</v>
      </c>
      <c r="AM173" s="143">
        <f>+'raw1.5C'!AM175</f>
        <v>0</v>
      </c>
      <c r="AN173" s="143"/>
      <c r="AO173" s="143"/>
      <c r="AP173" s="143"/>
      <c r="AQ173" s="143"/>
      <c r="AR173" s="143"/>
      <c r="AS173" s="143"/>
      <c r="AT173" s="143"/>
      <c r="AU173" s="143"/>
      <c r="AV173" s="143"/>
      <c r="AW173" s="143"/>
      <c r="AX173" s="117"/>
      <c r="AY173" s="140"/>
      <c r="AZ173" s="140"/>
      <c r="BA173" s="140"/>
      <c r="BB173" s="140"/>
      <c r="BC173" s="140"/>
      <c r="BD173" s="140"/>
      <c r="BE173" s="140"/>
      <c r="BF173" s="140"/>
      <c r="BG173" s="140"/>
    </row>
    <row r="174" spans="1:59" x14ac:dyDescent="0.25">
      <c r="A174" s="87"/>
      <c r="B174" s="100" t="str">
        <f>+WB2C!B174</f>
        <v>Chemical Tanker</v>
      </c>
      <c r="C174" s="100" t="str">
        <f>+WB2C!C174</f>
        <v>Chemical Tanker (DWT) 0 - 4,999</v>
      </c>
      <c r="D174" s="143">
        <f>+'raw1.5C'!D176</f>
        <v>88.946907696243841</v>
      </c>
      <c r="E174" s="143">
        <f>+'raw1.5C'!E176</f>
        <v>91.77596930808167</v>
      </c>
      <c r="F174" s="143">
        <f>+'raw1.5C'!F176</f>
        <v>92.900609182889951</v>
      </c>
      <c r="G174" s="143">
        <f>+'raw1.5C'!G176</f>
        <v>93.785538021986312</v>
      </c>
      <c r="H174" s="143">
        <f>+'raw1.5C'!H176</f>
        <v>87.174893221465751</v>
      </c>
      <c r="I174" s="143">
        <f>+'raw1.5C'!I176</f>
        <v>84.050827499873236</v>
      </c>
      <c r="J174" s="143">
        <f>+'raw1.5C'!J176</f>
        <v>81.276778096071865</v>
      </c>
      <c r="K174" s="143">
        <f>+'raw1.5C'!K176</f>
        <v>78.492369921955074</v>
      </c>
      <c r="L174" s="143">
        <f>+'raw1.5C'!L176</f>
        <v>75.629898470206456</v>
      </c>
      <c r="M174" s="143">
        <f>+'raw1.5C'!M176</f>
        <v>72.604268152314816</v>
      </c>
      <c r="N174" s="143">
        <f>+'raw1.5C'!N176</f>
        <v>69.310660091903785</v>
      </c>
      <c r="O174" s="143">
        <f>+'raw1.5C'!O176</f>
        <v>65.348379133420508</v>
      </c>
      <c r="P174" s="143">
        <f>+'raw1.5C'!P176</f>
        <v>60.914099811636973</v>
      </c>
      <c r="Q174" s="143">
        <f>+'raw1.5C'!Q176</f>
        <v>55.894872782704844</v>
      </c>
      <c r="R174" s="143">
        <f>+'raw1.5C'!R176</f>
        <v>50.233363902154174</v>
      </c>
      <c r="S174" s="143">
        <f>+'raw1.5C'!S176</f>
        <v>43.977122084100586</v>
      </c>
      <c r="T174" s="143">
        <f>+'raw1.5C'!T176</f>
        <v>37.473261889353012</v>
      </c>
      <c r="U174" s="143">
        <f>+'raw1.5C'!U176</f>
        <v>30.833069917998795</v>
      </c>
      <c r="V174" s="143">
        <f>+'raw1.5C'!V176</f>
        <v>24.464617524560005</v>
      </c>
      <c r="W174" s="143">
        <f>+'raw1.5C'!W176</f>
        <v>18.743246392094338</v>
      </c>
      <c r="X174" s="143">
        <f>+'raw1.5C'!X176</f>
        <v>13.914752981157536</v>
      </c>
      <c r="Y174" s="143">
        <f>+'raw1.5C'!Y176</f>
        <v>10.034370600669464</v>
      </c>
      <c r="Z174" s="143">
        <f>+'raw1.5C'!Z176</f>
        <v>7.0851185558743524</v>
      </c>
      <c r="AA174" s="143">
        <f>+'raw1.5C'!AA176</f>
        <v>4.9229329787039804</v>
      </c>
      <c r="AB174" s="143">
        <f>+'raw1.5C'!AB176</f>
        <v>3.3804069106890999</v>
      </c>
      <c r="AC174" s="143">
        <f>+'raw1.5C'!AC176</f>
        <v>2.3016967769957626</v>
      </c>
      <c r="AD174" s="143">
        <f>+'raw1.5C'!AD176</f>
        <v>1.5634438315804622</v>
      </c>
      <c r="AE174" s="143">
        <f>+'raw1.5C'!AE176</f>
        <v>1.0575858237327471</v>
      </c>
      <c r="AF174" s="143">
        <f>+'raw1.5C'!AF176</f>
        <v>0.71339362449816168</v>
      </c>
      <c r="AG174" s="143">
        <f>+'raw1.5C'!AG176</f>
        <v>0.480321049823423</v>
      </c>
      <c r="AH174" s="143">
        <f>+'raw1.5C'!AH176</f>
        <v>0.32300306496760001</v>
      </c>
      <c r="AI174" s="143">
        <f>+'raw1.5C'!AI176</f>
        <v>0.21661149107324165</v>
      </c>
      <c r="AJ174" s="143">
        <f>+'raw1.5C'!AJ176</f>
        <v>0.14520628604393851</v>
      </c>
      <c r="AK174" s="143">
        <f>+'raw1.5C'!AK176</f>
        <v>9.732133200786823E-2</v>
      </c>
      <c r="AL174" s="143">
        <f>+'raw1.5C'!AL176</f>
        <v>6.5224324958610025E-2</v>
      </c>
      <c r="AM174" s="143">
        <f>+'raw1.5C'!AM176</f>
        <v>0</v>
      </c>
      <c r="AN174" s="143"/>
      <c r="AO174" s="143"/>
      <c r="AP174" s="143"/>
      <c r="AQ174" s="143"/>
      <c r="AR174" s="143"/>
      <c r="AS174" s="143"/>
      <c r="AT174" s="143"/>
      <c r="AU174" s="143"/>
      <c r="AV174" s="143"/>
      <c r="AW174" s="143"/>
      <c r="AX174" s="117"/>
      <c r="AY174" s="140"/>
      <c r="AZ174" s="140"/>
      <c r="BA174" s="140"/>
      <c r="BB174" s="140"/>
      <c r="BC174" s="140"/>
      <c r="BD174" s="140"/>
      <c r="BE174" s="140"/>
      <c r="BF174" s="140"/>
      <c r="BG174" s="140"/>
    </row>
    <row r="175" spans="1:59" x14ac:dyDescent="0.25">
      <c r="A175" s="87"/>
      <c r="B175" s="100" t="str">
        <f>+WB2C!B175</f>
        <v>Chemical Tanker</v>
      </c>
      <c r="C175" s="100" t="str">
        <f>+WB2C!C175</f>
        <v>Chemical Tanker (DWT) 5,000 - 9,999</v>
      </c>
      <c r="D175" s="143">
        <f>+'raw1.5C'!D177</f>
        <v>45.390371034935278</v>
      </c>
      <c r="E175" s="143">
        <f>+'raw1.5C'!E177</f>
        <v>45.547077081857552</v>
      </c>
      <c r="F175" s="143">
        <f>+'raw1.5C'!F177</f>
        <v>45.545634776936183</v>
      </c>
      <c r="G175" s="143">
        <f>+'raw1.5C'!G177</f>
        <v>45.258365452863679</v>
      </c>
      <c r="H175" s="143">
        <f>+'raw1.5C'!H177</f>
        <v>42.06824697008765</v>
      </c>
      <c r="I175" s="143">
        <f>+'raw1.5C'!I177</f>
        <v>40.560657302121442</v>
      </c>
      <c r="J175" s="143">
        <f>+'raw1.5C'!J177</f>
        <v>39.221976047532827</v>
      </c>
      <c r="K175" s="143">
        <f>+'raw1.5C'!K177</f>
        <v>37.878295930406708</v>
      </c>
      <c r="L175" s="143">
        <f>+'raw1.5C'!L177</f>
        <v>36.496944585690237</v>
      </c>
      <c r="M175" s="143">
        <f>+'raw1.5C'!M177</f>
        <v>35.036857182659055</v>
      </c>
      <c r="N175" s="143">
        <f>+'raw1.5C'!N177</f>
        <v>33.447450965022021</v>
      </c>
      <c r="O175" s="143">
        <f>+'raw1.5C'!O177</f>
        <v>31.535361282240448</v>
      </c>
      <c r="P175" s="143">
        <f>+'raw1.5C'!P177</f>
        <v>29.395497948318877</v>
      </c>
      <c r="Q175" s="143">
        <f>+'raw1.5C'!Q177</f>
        <v>26.97335466314577</v>
      </c>
      <c r="R175" s="143">
        <f>+'raw1.5C'!R177</f>
        <v>24.241263518447884</v>
      </c>
      <c r="S175" s="143">
        <f>+'raw1.5C'!S177</f>
        <v>21.222170334842342</v>
      </c>
      <c r="T175" s="143">
        <f>+'raw1.5C'!T177</f>
        <v>18.083583216226966</v>
      </c>
      <c r="U175" s="143">
        <f>+'raw1.5C'!U177</f>
        <v>14.879206067521286</v>
      </c>
      <c r="V175" s="143">
        <f>+'raw1.5C'!V177</f>
        <v>11.805963093494226</v>
      </c>
      <c r="W175" s="143">
        <f>+'raw1.5C'!W177</f>
        <v>9.0449840442095493</v>
      </c>
      <c r="X175" s="143">
        <f>+'raw1.5C'!X177</f>
        <v>6.7148836471985325</v>
      </c>
      <c r="Y175" s="143">
        <f>+'raw1.5C'!Y177</f>
        <v>4.8423160042874107</v>
      </c>
      <c r="Z175" s="143">
        <f>+'raw1.5C'!Z177</f>
        <v>3.4190866912066347</v>
      </c>
      <c r="AA175" s="143">
        <f>+'raw1.5C'!AA177</f>
        <v>2.3756743795392761</v>
      </c>
      <c r="AB175" s="143">
        <f>+'raw1.5C'!AB177</f>
        <v>1.6312929964477794</v>
      </c>
      <c r="AC175" s="143">
        <f>+'raw1.5C'!AC177</f>
        <v>1.1107366454573377</v>
      </c>
      <c r="AD175" s="143">
        <f>+'raw1.5C'!AD177</f>
        <v>0.75447573034241022</v>
      </c>
      <c r="AE175" s="143">
        <f>+'raw1.5C'!AE177</f>
        <v>0.51036233003262776</v>
      </c>
      <c r="AF175" s="143">
        <f>+'raw1.5C'!AF177</f>
        <v>0.34426447883373767</v>
      </c>
      <c r="AG175" s="143">
        <f>+'raw1.5C'!AG177</f>
        <v>0.23178995467846455</v>
      </c>
      <c r="AH175" s="143">
        <f>+'raw1.5C'!AH177</f>
        <v>0.15587254778313098</v>
      </c>
      <c r="AI175" s="143">
        <f>+'raw1.5C'!AI177</f>
        <v>0.10453085018272477</v>
      </c>
      <c r="AJ175" s="143">
        <f>+'raw1.5C'!AJ177</f>
        <v>7.0072628450337293E-2</v>
      </c>
      <c r="AK175" s="143">
        <f>+'raw1.5C'!AK177</f>
        <v>4.6964644051399482E-2</v>
      </c>
      <c r="AL175" s="143">
        <f>+'raw1.5C'!AL177</f>
        <v>3.1475496090890689E-2</v>
      </c>
      <c r="AM175" s="143">
        <f>+'raw1.5C'!AM177</f>
        <v>0</v>
      </c>
      <c r="AN175" s="143"/>
      <c r="AO175" s="143"/>
      <c r="AP175" s="143"/>
      <c r="AQ175" s="143"/>
      <c r="AR175" s="143"/>
      <c r="AS175" s="143"/>
      <c r="AT175" s="143"/>
      <c r="AU175" s="143"/>
      <c r="AV175" s="143"/>
      <c r="AW175" s="143"/>
      <c r="AX175" s="117"/>
      <c r="AY175" s="140"/>
      <c r="AZ175" s="140"/>
      <c r="BA175" s="140"/>
      <c r="BB175" s="140"/>
      <c r="BC175" s="140"/>
      <c r="BD175" s="140"/>
      <c r="BE175" s="140"/>
      <c r="BF175" s="140"/>
      <c r="BG175" s="140"/>
    </row>
    <row r="176" spans="1:59" x14ac:dyDescent="0.25">
      <c r="A176" s="87"/>
      <c r="B176" s="100" t="str">
        <f>+WB2C!B176</f>
        <v>Chemical Tanker</v>
      </c>
      <c r="C176" s="100" t="str">
        <f>+WB2C!C176</f>
        <v>Chemical Tanker (DWT) 10,000 - 19,999</v>
      </c>
      <c r="D176" s="143">
        <f>+'raw1.5C'!D178</f>
        <v>30.538017685409834</v>
      </c>
      <c r="E176" s="143">
        <f>+'raw1.5C'!E178</f>
        <v>30.934621860353616</v>
      </c>
      <c r="F176" s="143">
        <f>+'raw1.5C'!F178</f>
        <v>30.149734423529079</v>
      </c>
      <c r="G176" s="143">
        <f>+'raw1.5C'!G178</f>
        <v>30.811096044847666</v>
      </c>
      <c r="H176" s="143">
        <f>+'raw1.5C'!H178</f>
        <v>28.639319711704893</v>
      </c>
      <c r="I176" s="143">
        <f>+'raw1.5C'!I178</f>
        <v>27.612979286213726</v>
      </c>
      <c r="J176" s="143">
        <f>+'raw1.5C'!J178</f>
        <v>26.701628726027792</v>
      </c>
      <c r="K176" s="143">
        <f>+'raw1.5C'!K178</f>
        <v>25.786875028494389</v>
      </c>
      <c r="L176" s="143">
        <f>+'raw1.5C'!L178</f>
        <v>24.846475424402069</v>
      </c>
      <c r="M176" s="143">
        <f>+'raw1.5C'!M178</f>
        <v>23.852473702101257</v>
      </c>
      <c r="N176" s="143">
        <f>+'raw1.5C'!N178</f>
        <v>22.770434014280536</v>
      </c>
      <c r="O176" s="143">
        <f>+'raw1.5C'!O178</f>
        <v>21.468717121214578</v>
      </c>
      <c r="P176" s="143">
        <f>+'raw1.5C'!P178</f>
        <v>20.011935948395319</v>
      </c>
      <c r="Q176" s="143">
        <f>+'raw1.5C'!Q178</f>
        <v>18.362983569158885</v>
      </c>
      <c r="R176" s="143">
        <f>+'raw1.5C'!R178</f>
        <v>16.503024160102544</v>
      </c>
      <c r="S176" s="143">
        <f>+'raw1.5C'!S178</f>
        <v>14.447678830733619</v>
      </c>
      <c r="T176" s="143">
        <f>+'raw1.5C'!T178</f>
        <v>12.310984140389666</v>
      </c>
      <c r="U176" s="143">
        <f>+'raw1.5C'!U178</f>
        <v>10.129500759256228</v>
      </c>
      <c r="V176" s="143">
        <f>+'raw1.5C'!V178</f>
        <v>8.0372912087252857</v>
      </c>
      <c r="W176" s="143">
        <f>+'raw1.5C'!W178</f>
        <v>6.1576654243181803</v>
      </c>
      <c r="X176" s="143">
        <f>+'raw1.5C'!X178</f>
        <v>4.5713742180832568</v>
      </c>
      <c r="Y176" s="143">
        <f>+'raw1.5C'!Y178</f>
        <v>3.2965632318955547</v>
      </c>
      <c r="Z176" s="143">
        <f>+'raw1.5C'!Z178</f>
        <v>2.327653846406474</v>
      </c>
      <c r="AA176" s="143">
        <f>+'raw1.5C'!AA178</f>
        <v>1.617317168811651</v>
      </c>
      <c r="AB176" s="143">
        <f>+'raw1.5C'!AB178</f>
        <v>1.1105554672138431</v>
      </c>
      <c r="AC176" s="143">
        <f>+'raw1.5C'!AC178</f>
        <v>0.75616989525087941</v>
      </c>
      <c r="AD176" s="143">
        <f>+'raw1.5C'!AD178</f>
        <v>0.51363375496398334</v>
      </c>
      <c r="AE176" s="143">
        <f>+'raw1.5C'!AE178</f>
        <v>0.3474456624971321</v>
      </c>
      <c r="AF176" s="143">
        <f>+'raw1.5C'!AF178</f>
        <v>0.23436917829529258</v>
      </c>
      <c r="AG176" s="143">
        <f>+'raw1.5C'!AG178</f>
        <v>0.15779850828389064</v>
      </c>
      <c r="AH176" s="143">
        <f>+'raw1.5C'!AH178</f>
        <v>0.10611527819101288</v>
      </c>
      <c r="AI176" s="143">
        <f>+'raw1.5C'!AI178</f>
        <v>7.116275703734519E-2</v>
      </c>
      <c r="AJ176" s="143">
        <f>+'raw1.5C'!AJ178</f>
        <v>4.7704208132458265E-2</v>
      </c>
      <c r="AK176" s="143">
        <f>+'raw1.5C'!AK178</f>
        <v>3.1972700385895038E-2</v>
      </c>
      <c r="AL176" s="143">
        <f>+'raw1.5C'!AL178</f>
        <v>2.1427961956021049E-2</v>
      </c>
      <c r="AM176" s="143">
        <f>+'raw1.5C'!AM178</f>
        <v>0</v>
      </c>
      <c r="AN176" s="143"/>
      <c r="AO176" s="143"/>
      <c r="AP176" s="143"/>
      <c r="AQ176" s="143"/>
      <c r="AR176" s="143"/>
      <c r="AS176" s="143"/>
      <c r="AT176" s="143"/>
      <c r="AU176" s="143"/>
      <c r="AV176" s="143"/>
      <c r="AW176" s="143"/>
      <c r="AX176" s="117"/>
      <c r="AY176" s="140"/>
      <c r="AZ176" s="140"/>
      <c r="BA176" s="140"/>
      <c r="BB176" s="140"/>
      <c r="BC176" s="140"/>
      <c r="BD176" s="140"/>
      <c r="BE176" s="140"/>
      <c r="BF176" s="140"/>
      <c r="BG176" s="140"/>
    </row>
    <row r="177" spans="1:59" x14ac:dyDescent="0.25">
      <c r="A177" s="87"/>
      <c r="B177" s="100" t="str">
        <f>+WB2C!B177</f>
        <v>Chemical Tanker</v>
      </c>
      <c r="C177" s="100" t="str">
        <f>+WB2C!C177</f>
        <v>Chemical Tanker (DWT) 20,000 - 39,999</v>
      </c>
      <c r="D177" s="143">
        <f>+'raw1.5C'!D179</f>
        <v>19.868329627008912</v>
      </c>
      <c r="E177" s="143">
        <f>+'raw1.5C'!E179</f>
        <v>20.083116188315053</v>
      </c>
      <c r="F177" s="143">
        <f>+'raw1.5C'!F179</f>
        <v>19.31237476671695</v>
      </c>
      <c r="G177" s="143">
        <f>+'raw1.5C'!G179</f>
        <v>19.054718682329742</v>
      </c>
      <c r="H177" s="143">
        <f>+'raw1.5C'!H179</f>
        <v>17.711612062275005</v>
      </c>
      <c r="I177" s="143">
        <f>+'raw1.5C'!I179</f>
        <v>17.076885272563572</v>
      </c>
      <c r="J177" s="143">
        <f>+'raw1.5C'!J179</f>
        <v>16.513272458528984</v>
      </c>
      <c r="K177" s="143">
        <f>+'raw1.5C'!K179</f>
        <v>15.947555018787508</v>
      </c>
      <c r="L177" s="143">
        <f>+'raw1.5C'!L179</f>
        <v>15.365977204130377</v>
      </c>
      <c r="M177" s="143">
        <f>+'raw1.5C'!M179</f>
        <v>14.751249861726716</v>
      </c>
      <c r="N177" s="143">
        <f>+'raw1.5C'!N179</f>
        <v>14.082076592962473</v>
      </c>
      <c r="O177" s="143">
        <f>+'raw1.5C'!O179</f>
        <v>13.277046834679794</v>
      </c>
      <c r="P177" s="143">
        <f>+'raw1.5C'!P179</f>
        <v>12.376119604133342</v>
      </c>
      <c r="Q177" s="143">
        <f>+'raw1.5C'!Q179</f>
        <v>11.35634660867826</v>
      </c>
      <c r="R177" s="143">
        <f>+'raw1.5C'!R179</f>
        <v>10.20607908010563</v>
      </c>
      <c r="S177" s="143">
        <f>+'raw1.5C'!S179</f>
        <v>8.9349776889328094</v>
      </c>
      <c r="T177" s="143">
        <f>+'raw1.5C'!T179</f>
        <v>7.6135668512505168</v>
      </c>
      <c r="U177" s="143">
        <f>+'raw1.5C'!U179</f>
        <v>6.2644570345412793</v>
      </c>
      <c r="V177" s="143">
        <f>+'raw1.5C'!V179</f>
        <v>4.9705574487614594</v>
      </c>
      <c r="W177" s="143">
        <f>+'raw1.5C'!W179</f>
        <v>3.8081275080089942</v>
      </c>
      <c r="X177" s="143">
        <f>+'raw1.5C'!X179</f>
        <v>2.8271064940514425</v>
      </c>
      <c r="Y177" s="143">
        <f>+'raw1.5C'!Y179</f>
        <v>2.0387163413742204</v>
      </c>
      <c r="Z177" s="143">
        <f>+'raw1.5C'!Z179</f>
        <v>1.4395070259285681</v>
      </c>
      <c r="AA177" s="143">
        <f>+'raw1.5C'!AA179</f>
        <v>1.0002086140314836</v>
      </c>
      <c r="AB177" s="143">
        <f>+'raw1.5C'!AB179</f>
        <v>0.6868084789350335</v>
      </c>
      <c r="AC177" s="143">
        <f>+'raw1.5C'!AC179</f>
        <v>0.46764336487996216</v>
      </c>
      <c r="AD177" s="143">
        <f>+'raw1.5C'!AD179</f>
        <v>0.31765006646766236</v>
      </c>
      <c r="AE177" s="143">
        <f>+'raw1.5C'!AE179</f>
        <v>0.21487321796803252</v>
      </c>
      <c r="AF177" s="143">
        <f>+'raw1.5C'!AF179</f>
        <v>0.14494254776672816</v>
      </c>
      <c r="AG177" s="143">
        <f>+'raw1.5C'!AG179</f>
        <v>9.7588420076462151E-2</v>
      </c>
      <c r="AH177" s="143">
        <f>+'raw1.5C'!AH179</f>
        <v>6.562560354502664E-2</v>
      </c>
      <c r="AI177" s="143">
        <f>+'raw1.5C'!AI179</f>
        <v>4.4009674762360368E-2</v>
      </c>
      <c r="AJ177" s="143">
        <f>+'raw1.5C'!AJ179</f>
        <v>2.9502042530528648E-2</v>
      </c>
      <c r="AK177" s="143">
        <f>+'raw1.5C'!AK179</f>
        <v>1.9773097668478533E-2</v>
      </c>
      <c r="AL177" s="143">
        <f>+'raw1.5C'!AL179</f>
        <v>1.3251842336713081E-2</v>
      </c>
      <c r="AM177" s="143">
        <f>+'raw1.5C'!AM179</f>
        <v>0</v>
      </c>
      <c r="AN177" s="143"/>
      <c r="AO177" s="143"/>
      <c r="AP177" s="143"/>
      <c r="AQ177" s="143"/>
      <c r="AR177" s="143"/>
      <c r="AS177" s="143"/>
      <c r="AT177" s="143"/>
      <c r="AU177" s="143"/>
      <c r="AV177" s="143"/>
      <c r="AW177" s="143"/>
      <c r="AX177" s="117"/>
      <c r="AY177" s="140"/>
      <c r="AZ177" s="140"/>
      <c r="BA177" s="140"/>
      <c r="BB177" s="140"/>
      <c r="BC177" s="140"/>
      <c r="BD177" s="140"/>
      <c r="BE177" s="140"/>
      <c r="BF177" s="140"/>
      <c r="BG177" s="140"/>
    </row>
    <row r="178" spans="1:59" x14ac:dyDescent="0.25">
      <c r="A178" s="87"/>
      <c r="B178" s="100" t="str">
        <f>+WB2C!B178</f>
        <v>Chemical Tanker</v>
      </c>
      <c r="C178" s="100" t="str">
        <f>+WB2C!C178</f>
        <v>Chemical Tanker (DWT) &gt;40,000</v>
      </c>
      <c r="D178" s="143">
        <f>+'raw1.5C'!D180</f>
        <v>15.163997271535543</v>
      </c>
      <c r="E178" s="143">
        <f>+'raw1.5C'!E180</f>
        <v>14.990261037729315</v>
      </c>
      <c r="F178" s="143">
        <f>+'raw1.5C'!F180</f>
        <v>14.665286137423312</v>
      </c>
      <c r="G178" s="143">
        <f>+'raw1.5C'!G180</f>
        <v>14.669691407206971</v>
      </c>
      <c r="H178" s="143">
        <f>+'raw1.5C'!H180</f>
        <v>13.635671437053794</v>
      </c>
      <c r="I178" s="143">
        <f>+'raw1.5C'!I180</f>
        <v>13.147013153077731</v>
      </c>
      <c r="J178" s="143">
        <f>+'raw1.5C'!J180</f>
        <v>12.713103516683979</v>
      </c>
      <c r="K178" s="143">
        <f>+'raw1.5C'!K180</f>
        <v>12.277573588216519</v>
      </c>
      <c r="L178" s="143">
        <f>+'raw1.5C'!L180</f>
        <v>11.829833203667594</v>
      </c>
      <c r="M178" s="143">
        <f>+'raw1.5C'!M180</f>
        <v>11.356571931067604</v>
      </c>
      <c r="N178" s="143">
        <f>+'raw1.5C'!N180</f>
        <v>10.841394272746847</v>
      </c>
      <c r="O178" s="143">
        <f>+'raw1.5C'!O180</f>
        <v>10.221624528332997</v>
      </c>
      <c r="P178" s="143">
        <f>+'raw1.5C'!P180</f>
        <v>9.5280260201208478</v>
      </c>
      <c r="Q178" s="143">
        <f>+'raw1.5C'!Q180</f>
        <v>8.7429315037372515</v>
      </c>
      <c r="R178" s="143">
        <f>+'raw1.5C'!R180</f>
        <v>7.8573729205218958</v>
      </c>
      <c r="S178" s="143">
        <f>+'raw1.5C'!S180</f>
        <v>6.8787877486994118</v>
      </c>
      <c r="T178" s="143">
        <f>+'raw1.5C'!T180</f>
        <v>5.8614707505264425</v>
      </c>
      <c r="U178" s="143">
        <f>+'raw1.5C'!U180</f>
        <v>4.8228290882954941</v>
      </c>
      <c r="V178" s="143">
        <f>+'raw1.5C'!V180</f>
        <v>3.8266922283530338</v>
      </c>
      <c r="W178" s="143">
        <f>+'raw1.5C'!W180</f>
        <v>2.9317701464463588</v>
      </c>
      <c r="X178" s="143">
        <f>+'raw1.5C'!X180</f>
        <v>2.1765096895135461</v>
      </c>
      <c r="Y178" s="143">
        <f>+'raw1.5C'!Y180</f>
        <v>1.5695503089491523</v>
      </c>
      <c r="Z178" s="143">
        <f>+'raw1.5C'!Z180</f>
        <v>1.1082359283772156</v>
      </c>
      <c r="AA178" s="143">
        <f>+'raw1.5C'!AA180</f>
        <v>0.77003244998199427</v>
      </c>
      <c r="AB178" s="143">
        <f>+'raw1.5C'!AB180</f>
        <v>0.52875451009273511</v>
      </c>
      <c r="AC178" s="143">
        <f>+'raw1.5C'!AC180</f>
        <v>0.36002545961377419</v>
      </c>
      <c r="AD178" s="143">
        <f>+'raw1.5C'!AD180</f>
        <v>0.24454984239051758</v>
      </c>
      <c r="AE178" s="143">
        <f>+'raw1.5C'!AE180</f>
        <v>0.16542484052454978</v>
      </c>
      <c r="AF178" s="143">
        <f>+'raw1.5C'!AF180</f>
        <v>0.11158718651060602</v>
      </c>
      <c r="AG178" s="143">
        <f>+'raw1.5C'!AG180</f>
        <v>7.5130576908813543E-2</v>
      </c>
      <c r="AH178" s="143">
        <f>+'raw1.5C'!AH180</f>
        <v>5.0523304409107246E-2</v>
      </c>
      <c r="AI178" s="143">
        <f>+'raw1.5C'!AI180</f>
        <v>3.3881809459305828E-2</v>
      </c>
      <c r="AJ178" s="143">
        <f>+'raw1.5C'!AJ180</f>
        <v>2.271279188217518E-2</v>
      </c>
      <c r="AK178" s="143">
        <f>+'raw1.5C'!AK180</f>
        <v>1.5222751161901625E-2</v>
      </c>
      <c r="AL178" s="143">
        <f>+'raw1.5C'!AL180</f>
        <v>1.0202220295008464E-2</v>
      </c>
      <c r="AM178" s="143">
        <f>+'raw1.5C'!AM180</f>
        <v>0</v>
      </c>
      <c r="AN178" s="143"/>
      <c r="AO178" s="143"/>
      <c r="AP178" s="143"/>
      <c r="AQ178" s="143"/>
      <c r="AR178" s="143"/>
      <c r="AS178" s="143"/>
      <c r="AT178" s="143"/>
      <c r="AU178" s="143"/>
      <c r="AV178" s="143"/>
      <c r="AW178" s="143"/>
      <c r="AX178" s="117"/>
      <c r="AY178" s="140"/>
      <c r="AZ178" s="140"/>
      <c r="BA178" s="140"/>
      <c r="BB178" s="140"/>
      <c r="BC178" s="140"/>
      <c r="BD178" s="140"/>
      <c r="BE178" s="140"/>
      <c r="BF178" s="140"/>
      <c r="BG178" s="140"/>
    </row>
    <row r="179" spans="1:59" x14ac:dyDescent="0.25">
      <c r="A179" s="135"/>
      <c r="B179" s="100" t="str">
        <f>+WB2C!B179</f>
        <v>Container</v>
      </c>
      <c r="C179" s="100" t="str">
        <f>+WB2C!C179</f>
        <v>Container (TEU) 0 - 999</v>
      </c>
      <c r="D179" s="143">
        <f>+'raw1.5C'!D181</f>
        <v>41.496505361613124</v>
      </c>
      <c r="E179" s="143">
        <f>+'raw1.5C'!E181</f>
        <v>42.293696405231479</v>
      </c>
      <c r="F179" s="143">
        <f>+'raw1.5C'!F181</f>
        <v>41.150215114817478</v>
      </c>
      <c r="G179" s="143">
        <f>+'raw1.5C'!G181</f>
        <v>41.571344536477703</v>
      </c>
      <c r="H179" s="143">
        <f>+'raw1.5C'!H181</f>
        <v>38.641112451587496</v>
      </c>
      <c r="I179" s="143">
        <f>+'raw1.5C'!I181</f>
        <v>37.256340180659365</v>
      </c>
      <c r="J179" s="143">
        <f>+'raw1.5C'!J181</f>
        <v>36.02671601942032</v>
      </c>
      <c r="K179" s="143">
        <f>+'raw1.5C'!K181</f>
        <v>34.792500233301375</v>
      </c>
      <c r="L179" s="143">
        <f>+'raw1.5C'!L181</f>
        <v>33.52368214624645</v>
      </c>
      <c r="M179" s="143">
        <f>+'raw1.5C'!M181</f>
        <v>32.182542317677154</v>
      </c>
      <c r="N179" s="143">
        <f>+'raw1.5C'!N181</f>
        <v>30.722618769385853</v>
      </c>
      <c r="O179" s="143">
        <f>+'raw1.5C'!O181</f>
        <v>28.966299507914879</v>
      </c>
      <c r="P179" s="143">
        <f>+'raw1.5C'!P181</f>
        <v>27.000762418245177</v>
      </c>
      <c r="Q179" s="143">
        <f>+'raw1.5C'!Q181</f>
        <v>24.775941614022429</v>
      </c>
      <c r="R179" s="143">
        <f>+'raw1.5C'!R181</f>
        <v>22.266423182571675</v>
      </c>
      <c r="S179" s="143">
        <f>+'raw1.5C'!S181</f>
        <v>19.493283638809029</v>
      </c>
      <c r="T179" s="143">
        <f>+'raw1.5C'!T181</f>
        <v>16.610384860646132</v>
      </c>
      <c r="U179" s="143">
        <f>+'raw1.5C'!U181</f>
        <v>13.667055707223708</v>
      </c>
      <c r="V179" s="143">
        <f>+'raw1.5C'!V181</f>
        <v>10.844177743355386</v>
      </c>
      <c r="W179" s="143">
        <f>+'raw1.5C'!W181</f>
        <v>8.3081247912144125</v>
      </c>
      <c r="X179" s="143">
        <f>+'raw1.5C'!X181</f>
        <v>6.167848503295593</v>
      </c>
      <c r="Y179" s="143">
        <f>+'raw1.5C'!Y181</f>
        <v>4.4478315766482206</v>
      </c>
      <c r="Z179" s="143">
        <f>+'raw1.5C'!Z181</f>
        <v>3.1405471544983299</v>
      </c>
      <c r="AA179" s="143">
        <f>+'raw1.5C'!AA181</f>
        <v>2.1821375374496914</v>
      </c>
      <c r="AB179" s="143">
        <f>+'raw1.5C'!AB181</f>
        <v>1.498397976080305</v>
      </c>
      <c r="AC179" s="143">
        <f>+'raw1.5C'!AC181</f>
        <v>1.020249302323772</v>
      </c>
      <c r="AD179" s="143">
        <f>+'raw1.5C'!AD181</f>
        <v>0.69301156187668767</v>
      </c>
      <c r="AE179" s="143">
        <f>+'raw1.5C'!AE181</f>
        <v>0.4687851195669609</v>
      </c>
      <c r="AF179" s="143">
        <f>+'raw1.5C'!AF181</f>
        <v>0.31621860661701595</v>
      </c>
      <c r="AG179" s="143">
        <f>+'raw1.5C'!AG181</f>
        <v>0.21290693929432011</v>
      </c>
      <c r="AH179" s="143">
        <f>+'raw1.5C'!AH181</f>
        <v>0.14317422476116218</v>
      </c>
      <c r="AI179" s="143">
        <f>+'raw1.5C'!AI181</f>
        <v>9.6015133205877373E-2</v>
      </c>
      <c r="AJ179" s="143">
        <f>+'raw1.5C'!AJ181</f>
        <v>6.4364087185593305E-2</v>
      </c>
      <c r="AK179" s="143">
        <f>+'raw1.5C'!AK181</f>
        <v>4.3138619332754334E-2</v>
      </c>
      <c r="AL179" s="143">
        <f>+'raw1.5C'!AL181</f>
        <v>2.8911311298101271E-2</v>
      </c>
      <c r="AM179" s="143">
        <f>+'raw1.5C'!AM181</f>
        <v>0</v>
      </c>
      <c r="AN179" s="143"/>
      <c r="AO179" s="143"/>
      <c r="AP179" s="143"/>
      <c r="AQ179" s="143"/>
      <c r="AR179" s="143"/>
      <c r="AS179" s="143"/>
      <c r="AT179" s="143"/>
      <c r="AU179" s="143"/>
      <c r="AV179" s="143"/>
      <c r="AW179" s="143"/>
      <c r="AX179" s="117"/>
      <c r="AY179" s="140"/>
      <c r="AZ179" s="140"/>
      <c r="BA179" s="140"/>
      <c r="BB179" s="140"/>
      <c r="BC179" s="140"/>
      <c r="BD179" s="140"/>
      <c r="BE179" s="140"/>
      <c r="BF179" s="140"/>
      <c r="BG179" s="140"/>
    </row>
    <row r="180" spans="1:59" x14ac:dyDescent="0.25">
      <c r="A180" s="136"/>
      <c r="B180" s="100" t="str">
        <f>+WB2C!B180</f>
        <v>Container</v>
      </c>
      <c r="C180" s="100" t="str">
        <f>+WB2C!C180</f>
        <v>Container (TEU) 1,000 - 1,999</v>
      </c>
      <c r="D180" s="143">
        <f>+'raw1.5C'!D182</f>
        <v>32.049048344676905</v>
      </c>
      <c r="E180" s="143">
        <f>+'raw1.5C'!E182</f>
        <v>32.465665959641825</v>
      </c>
      <c r="F180" s="143">
        <f>+'raw1.5C'!F182</f>
        <v>31.54242361607507</v>
      </c>
      <c r="G180" s="143">
        <f>+'raw1.5C'!G182</f>
        <v>31.095293661126782</v>
      </c>
      <c r="H180" s="143">
        <f>+'raw1.5C'!H182</f>
        <v>28.903485140356793</v>
      </c>
      <c r="I180" s="143">
        <f>+'raw1.5C'!I182</f>
        <v>27.867677881813307</v>
      </c>
      <c r="J180" s="143">
        <f>+'raw1.5C'!J182</f>
        <v>26.947921140411928</v>
      </c>
      <c r="K180" s="143">
        <f>+'raw1.5C'!K182</f>
        <v>26.024729871558666</v>
      </c>
      <c r="L180" s="143">
        <f>+'raw1.5C'!L182</f>
        <v>25.075656141578584</v>
      </c>
      <c r="M180" s="143">
        <f>+'raw1.5C'!M182</f>
        <v>24.072485874295019</v>
      </c>
      <c r="N180" s="143">
        <f>+'raw1.5C'!N182</f>
        <v>22.980465590537349</v>
      </c>
      <c r="O180" s="143">
        <f>+'raw1.5C'!O182</f>
        <v>21.666741827039353</v>
      </c>
      <c r="P180" s="143">
        <f>+'raw1.5C'!P182</f>
        <v>20.196523490668596</v>
      </c>
      <c r="Q180" s="143">
        <f>+'raw1.5C'!Q182</f>
        <v>18.532361385207082</v>
      </c>
      <c r="R180" s="143">
        <f>+'raw1.5C'!R182</f>
        <v>16.655245948021772</v>
      </c>
      <c r="S180" s="143">
        <f>+'raw1.5C'!S182</f>
        <v>14.580942375739749</v>
      </c>
      <c r="T180" s="143">
        <f>+'raw1.5C'!T182</f>
        <v>12.424539086362897</v>
      </c>
      <c r="U180" s="143">
        <f>+'raw1.5C'!U182</f>
        <v>10.222933981030872</v>
      </c>
      <c r="V180" s="143">
        <f>+'raw1.5C'!V182</f>
        <v>8.1114261567172701</v>
      </c>
      <c r="W180" s="143">
        <f>+'raw1.5C'!W182</f>
        <v>6.2144629440457591</v>
      </c>
      <c r="X180" s="143">
        <f>+'raw1.5C'!X182</f>
        <v>4.6135399902455987</v>
      </c>
      <c r="Y180" s="143">
        <f>+'raw1.5C'!Y182</f>
        <v>3.3269703102758372</v>
      </c>
      <c r="Z180" s="143">
        <f>+'raw1.5C'!Z182</f>
        <v>2.349123828315224</v>
      </c>
      <c r="AA180" s="143">
        <f>+'raw1.5C'!AA182</f>
        <v>1.6322350958946252</v>
      </c>
      <c r="AB180" s="143">
        <f>+'raw1.5C'!AB182</f>
        <v>1.1207990890593142</v>
      </c>
      <c r="AC180" s="143">
        <f>+'raw1.5C'!AC182</f>
        <v>0.76314470982480831</v>
      </c>
      <c r="AD180" s="143">
        <f>+'raw1.5C'!AD182</f>
        <v>0.51837144714438421</v>
      </c>
      <c r="AE180" s="143">
        <f>+'raw1.5C'!AE182</f>
        <v>0.35065045692977659</v>
      </c>
      <c r="AF180" s="143">
        <f>+'raw1.5C'!AF182</f>
        <v>0.23653096967408241</v>
      </c>
      <c r="AG180" s="143">
        <f>+'raw1.5C'!AG182</f>
        <v>0.15925402157823776</v>
      </c>
      <c r="AH180" s="143">
        <f>+'raw1.5C'!AH182</f>
        <v>0.10709407196935769</v>
      </c>
      <c r="AI180" s="143">
        <f>+'raw1.5C'!AI182</f>
        <v>7.1819153222940968E-2</v>
      </c>
      <c r="AJ180" s="143">
        <f>+'raw1.5C'!AJ182</f>
        <v>4.8144225657897596E-2</v>
      </c>
      <c r="AK180" s="143">
        <f>+'raw1.5C'!AK182</f>
        <v>3.2267612492314475E-2</v>
      </c>
      <c r="AL180" s="143">
        <f>+'raw1.5C'!AL182</f>
        <v>2.1625610741405274E-2</v>
      </c>
      <c r="AM180" s="143">
        <f>+'raw1.5C'!AM182</f>
        <v>0</v>
      </c>
      <c r="AN180" s="143"/>
      <c r="AO180" s="143"/>
      <c r="AP180" s="143"/>
      <c r="AQ180" s="143"/>
      <c r="AR180" s="143"/>
      <c r="AS180" s="143"/>
      <c r="AT180" s="143"/>
      <c r="AU180" s="143"/>
      <c r="AV180" s="143"/>
      <c r="AW180" s="143"/>
      <c r="AX180" s="117"/>
      <c r="AY180" s="140"/>
      <c r="AZ180" s="100"/>
      <c r="BA180" s="100"/>
      <c r="BB180" s="100"/>
      <c r="BC180" s="100"/>
      <c r="BD180" s="100"/>
      <c r="BE180" s="100"/>
      <c r="BF180" s="100"/>
      <c r="BG180" s="100"/>
    </row>
    <row r="181" spans="1:59" x14ac:dyDescent="0.25">
      <c r="A181" s="139"/>
      <c r="B181" s="100" t="str">
        <f>+WB2C!B181</f>
        <v>Container</v>
      </c>
      <c r="C181" s="100" t="str">
        <f>+WB2C!C181</f>
        <v>Container (TEU) 2,000 - 2,999</v>
      </c>
      <c r="D181" s="143">
        <f>+'raw1.5C'!D183</f>
        <v>22.380865747232143</v>
      </c>
      <c r="E181" s="143">
        <f>+'raw1.5C'!E183</f>
        <v>23.14119232674151</v>
      </c>
      <c r="F181" s="143">
        <f>+'raw1.5C'!F183</f>
        <v>22.61043260825663</v>
      </c>
      <c r="G181" s="143">
        <f>+'raw1.5C'!G183</f>
        <v>22.055464990261548</v>
      </c>
      <c r="H181" s="143">
        <f>+'raw1.5C'!H183</f>
        <v>20.500845290508316</v>
      </c>
      <c r="I181" s="143">
        <f>+'raw1.5C'!I183</f>
        <v>19.766161419166586</v>
      </c>
      <c r="J181" s="143">
        <f>+'raw1.5C'!J183</f>
        <v>19.113790586763258</v>
      </c>
      <c r="K181" s="143">
        <f>+'raw1.5C'!K183</f>
        <v>18.458983691179483</v>
      </c>
      <c r="L181" s="143">
        <f>+'raw1.5C'!L183</f>
        <v>17.78581872117244</v>
      </c>
      <c r="M181" s="143">
        <f>+'raw1.5C'!M183</f>
        <v>17.074283819766968</v>
      </c>
      <c r="N181" s="143">
        <f>+'raw1.5C'!N183</f>
        <v>16.299728821201956</v>
      </c>
      <c r="O181" s="143">
        <f>+'raw1.5C'!O183</f>
        <v>15.367922587484761</v>
      </c>
      <c r="P181" s="143">
        <f>+'raw1.5C'!P183</f>
        <v>14.325116901220957</v>
      </c>
      <c r="Q181" s="143">
        <f>+'raw1.5C'!Q183</f>
        <v>13.144749561548233</v>
      </c>
      <c r="R181" s="143">
        <f>+'raw1.5C'!R183</f>
        <v>11.813337346609856</v>
      </c>
      <c r="S181" s="143">
        <f>+'raw1.5C'!S183</f>
        <v>10.342062293985611</v>
      </c>
      <c r="T181" s="143">
        <f>+'raw1.5C'!T183</f>
        <v>8.8125550388991964</v>
      </c>
      <c r="U181" s="143">
        <f>+'raw1.5C'!U183</f>
        <v>7.2509867561807502</v>
      </c>
      <c r="V181" s="143">
        <f>+'raw1.5C'!V183</f>
        <v>5.7533232382435973</v>
      </c>
      <c r="W181" s="143">
        <f>+'raw1.5C'!W183</f>
        <v>4.4078332685767689</v>
      </c>
      <c r="X181" s="143">
        <f>+'raw1.5C'!X183</f>
        <v>3.272320591178048</v>
      </c>
      <c r="Y181" s="143">
        <f>+'raw1.5C'!Y183</f>
        <v>2.3597743761995837</v>
      </c>
      <c r="Z181" s="143">
        <f>+'raw1.5C'!Z183</f>
        <v>1.6662012881378963</v>
      </c>
      <c r="AA181" s="143">
        <f>+'raw1.5C'!AA183</f>
        <v>1.1577219500063602</v>
      </c>
      <c r="AB181" s="143">
        <f>+'raw1.5C'!AB183</f>
        <v>0.79496741015723815</v>
      </c>
      <c r="AC181" s="143">
        <f>+'raw1.5C'!AC183</f>
        <v>0.54128806801030405</v>
      </c>
      <c r="AD181" s="143">
        <f>+'raw1.5C'!AD183</f>
        <v>0.36767375246681916</v>
      </c>
      <c r="AE181" s="143">
        <f>+'raw1.5C'!AE183</f>
        <v>0.248711556189679</v>
      </c>
      <c r="AF181" s="143">
        <f>+'raw1.5C'!AF183</f>
        <v>0.1677681702450371</v>
      </c>
      <c r="AG181" s="143">
        <f>+'raw1.5C'!AG183</f>
        <v>0.1129566916381359</v>
      </c>
      <c r="AH181" s="143">
        <f>+'raw1.5C'!AH183</f>
        <v>7.5960355310538283E-2</v>
      </c>
      <c r="AI181" s="143">
        <f>+'raw1.5C'!AI183</f>
        <v>5.0940339615413228E-2</v>
      </c>
      <c r="AJ181" s="143">
        <f>+'raw1.5C'!AJ183</f>
        <v>3.4148038447646384E-2</v>
      </c>
      <c r="AK181" s="143">
        <f>+'raw1.5C'!AK183</f>
        <v>2.2886974646367738E-2</v>
      </c>
      <c r="AL181" s="143">
        <f>+'raw1.5C'!AL183</f>
        <v>1.5338748872995999E-2</v>
      </c>
      <c r="AM181" s="143">
        <f>+'raw1.5C'!AM183</f>
        <v>0</v>
      </c>
      <c r="AN181" s="143"/>
      <c r="AO181" s="143"/>
      <c r="AP181" s="143"/>
      <c r="AQ181" s="143"/>
      <c r="AR181" s="143"/>
      <c r="AS181" s="143"/>
      <c r="AT181" s="143"/>
      <c r="AU181" s="143"/>
      <c r="AV181" s="143"/>
      <c r="AW181" s="143"/>
      <c r="AX181" s="117"/>
      <c r="AY181" s="140"/>
      <c r="AZ181" s="140"/>
      <c r="BA181" s="140"/>
      <c r="BB181" s="140"/>
      <c r="BC181" s="140"/>
      <c r="BD181" s="140"/>
      <c r="BE181" s="140"/>
      <c r="BF181" s="140"/>
      <c r="BG181" s="140"/>
    </row>
    <row r="182" spans="1:59" x14ac:dyDescent="0.25">
      <c r="A182" s="139"/>
      <c r="B182" s="100" t="str">
        <f>+WB2C!B182</f>
        <v>Container</v>
      </c>
      <c r="C182" s="100" t="str">
        <f>+WB2C!C182</f>
        <v>Container (TEU) 3,000 - 4,999</v>
      </c>
      <c r="D182" s="143">
        <f>+'raw1.5C'!D184</f>
        <v>19.182906170714357</v>
      </c>
      <c r="E182" s="143">
        <f>+'raw1.5C'!E184</f>
        <v>19.855175474050228</v>
      </c>
      <c r="F182" s="143">
        <f>+'raw1.5C'!F184</f>
        <v>19.753413937907474</v>
      </c>
      <c r="G182" s="143">
        <f>+'raw1.5C'!G184</f>
        <v>19.375157864781446</v>
      </c>
      <c r="H182" s="143">
        <f>+'raw1.5C'!H184</f>
        <v>18.009464504169113</v>
      </c>
      <c r="I182" s="143">
        <f>+'raw1.5C'!I184</f>
        <v>17.364063647998542</v>
      </c>
      <c r="J182" s="143">
        <f>+'raw1.5C'!J184</f>
        <v>16.790972676224683</v>
      </c>
      <c r="K182" s="143">
        <f>+'raw1.5C'!K184</f>
        <v>16.215741685697619</v>
      </c>
      <c r="L182" s="143">
        <f>+'raw1.5C'!L184</f>
        <v>15.624383599677385</v>
      </c>
      <c r="M182" s="143">
        <f>+'raw1.5C'!M184</f>
        <v>14.999318517298942</v>
      </c>
      <c r="N182" s="143">
        <f>+'raw1.5C'!N184</f>
        <v>14.318891902907497</v>
      </c>
      <c r="O182" s="143">
        <f>+'raw1.5C'!O184</f>
        <v>13.500324129086831</v>
      </c>
      <c r="P182" s="143">
        <f>+'raw1.5C'!P184</f>
        <v>12.584246195451147</v>
      </c>
      <c r="Q182" s="143">
        <f>+'raw1.5C'!Q184</f>
        <v>11.547323892761581</v>
      </c>
      <c r="R182" s="143">
        <f>+'raw1.5C'!R184</f>
        <v>10.377712557932794</v>
      </c>
      <c r="S182" s="143">
        <f>+'raw1.5C'!S184</f>
        <v>9.085235322939285</v>
      </c>
      <c r="T182" s="143">
        <f>+'raw1.5C'!T184</f>
        <v>7.7416025980925074</v>
      </c>
      <c r="U182" s="143">
        <f>+'raw1.5C'!U184</f>
        <v>6.3698050863345479</v>
      </c>
      <c r="V182" s="143">
        <f>+'raw1.5C'!V184</f>
        <v>5.0541462643070485</v>
      </c>
      <c r="W182" s="143">
        <f>+'raw1.5C'!W184</f>
        <v>3.8721679845797587</v>
      </c>
      <c r="X182" s="143">
        <f>+'raw1.5C'!X184</f>
        <v>2.8746493472816947</v>
      </c>
      <c r="Y182" s="143">
        <f>+'raw1.5C'!Y184</f>
        <v>2.0730010038020472</v>
      </c>
      <c r="Z182" s="143">
        <f>+'raw1.5C'!Z184</f>
        <v>1.4637149117657802</v>
      </c>
      <c r="AA182" s="143">
        <f>+'raw1.5C'!AA184</f>
        <v>1.0170289111927646</v>
      </c>
      <c r="AB182" s="143">
        <f>+'raw1.5C'!AB184</f>
        <v>0.69835839216964501</v>
      </c>
      <c r="AC182" s="143">
        <f>+'raw1.5C'!AC184</f>
        <v>0.47550762464780971</v>
      </c>
      <c r="AD182" s="143">
        <f>+'raw1.5C'!AD184</f>
        <v>0.3229919205932244</v>
      </c>
      <c r="AE182" s="143">
        <f>+'raw1.5C'!AE184</f>
        <v>0.21848669552413488</v>
      </c>
      <c r="AF182" s="143">
        <f>+'raw1.5C'!AF184</f>
        <v>0.14738001600140266</v>
      </c>
      <c r="AG182" s="143">
        <f>+'raw1.5C'!AG184</f>
        <v>9.9229543940182796E-2</v>
      </c>
      <c r="AH182" s="143">
        <f>+'raw1.5C'!AH184</f>
        <v>6.6729215469109732E-2</v>
      </c>
      <c r="AI182" s="143">
        <f>+'raw1.5C'!AI184</f>
        <v>4.4749776174295354E-2</v>
      </c>
      <c r="AJ182" s="143">
        <f>+'raw1.5C'!AJ184</f>
        <v>2.9998172153156179E-2</v>
      </c>
      <c r="AK182" s="143">
        <f>+'raw1.5C'!AK184</f>
        <v>2.0105617678721488E-2</v>
      </c>
      <c r="AL182" s="143">
        <f>+'raw1.5C'!AL184</f>
        <v>1.3474695772397393E-2</v>
      </c>
      <c r="AM182" s="143">
        <f>+'raw1.5C'!AM184</f>
        <v>0</v>
      </c>
      <c r="AN182" s="143"/>
      <c r="AO182" s="143"/>
      <c r="AP182" s="143"/>
      <c r="AQ182" s="143"/>
      <c r="AR182" s="143"/>
      <c r="AS182" s="143"/>
      <c r="AT182" s="143"/>
      <c r="AU182" s="143"/>
      <c r="AV182" s="143"/>
      <c r="AW182" s="143"/>
      <c r="AX182" s="117"/>
      <c r="AY182" s="140"/>
      <c r="AZ182" s="140"/>
      <c r="BA182" s="140"/>
      <c r="BB182" s="140"/>
      <c r="BC182" s="140"/>
      <c r="BD182" s="140"/>
      <c r="BE182" s="140"/>
      <c r="BF182" s="140"/>
      <c r="BG182" s="140"/>
    </row>
    <row r="183" spans="1:59" x14ac:dyDescent="0.25">
      <c r="A183" s="139"/>
      <c r="B183" s="100" t="str">
        <f>+WB2C!B183</f>
        <v>Container</v>
      </c>
      <c r="C183" s="100" t="str">
        <f>+WB2C!C183</f>
        <v>Container (TEU) 5,000 - 7,999</v>
      </c>
      <c r="D183" s="143">
        <f>+'raw1.5C'!D185</f>
        <v>18.150372495238976</v>
      </c>
      <c r="E183" s="143">
        <f>+'raw1.5C'!E185</f>
        <v>18.974156211510891</v>
      </c>
      <c r="F183" s="143">
        <f>+'raw1.5C'!F185</f>
        <v>18.953893859296411</v>
      </c>
      <c r="G183" s="143">
        <f>+'raw1.5C'!G185</f>
        <v>18.488268272187419</v>
      </c>
      <c r="H183" s="143">
        <f>+'raw1.5C'!H185</f>
        <v>17.185088943029946</v>
      </c>
      <c r="I183" s="143">
        <f>+'raw1.5C'!I185</f>
        <v>16.569231035948292</v>
      </c>
      <c r="J183" s="143">
        <f>+'raw1.5C'!J185</f>
        <v>16.022373059127197</v>
      </c>
      <c r="K183" s="143">
        <f>+'raw1.5C'!K185</f>
        <v>15.473473021999144</v>
      </c>
      <c r="L183" s="143">
        <f>+'raw1.5C'!L185</f>
        <v>14.909184100299941</v>
      </c>
      <c r="M183" s="143">
        <f>+'raw1.5C'!M185</f>
        <v>14.312731105633208</v>
      </c>
      <c r="N183" s="143">
        <f>+'raw1.5C'!N185</f>
        <v>13.6634507294835</v>
      </c>
      <c r="O183" s="143">
        <f>+'raw1.5C'!O185</f>
        <v>12.882352546594737</v>
      </c>
      <c r="P183" s="143">
        <f>+'raw1.5C'!P185</f>
        <v>12.008207689892757</v>
      </c>
      <c r="Q183" s="143">
        <f>+'raw1.5C'!Q185</f>
        <v>11.01875006362039</v>
      </c>
      <c r="R183" s="143">
        <f>+'raw1.5C'!R185</f>
        <v>9.902677189096238</v>
      </c>
      <c r="S183" s="143">
        <f>+'raw1.5C'!S185</f>
        <v>8.6693625486157817</v>
      </c>
      <c r="T183" s="143">
        <f>+'raw1.5C'!T185</f>
        <v>7.3872340390250493</v>
      </c>
      <c r="U183" s="143">
        <f>+'raw1.5C'!U185</f>
        <v>6.078229973638746</v>
      </c>
      <c r="V183" s="143">
        <f>+'raw1.5C'!V185</f>
        <v>4.822794873389622</v>
      </c>
      <c r="W183" s="143">
        <f>+'raw1.5C'!W185</f>
        <v>3.694921145598284</v>
      </c>
      <c r="X183" s="143">
        <f>+'raw1.5C'!X185</f>
        <v>2.7430634987299465</v>
      </c>
      <c r="Y183" s="143">
        <f>+'raw1.5C'!Y185</f>
        <v>1.9781102664702539</v>
      </c>
      <c r="Z183" s="143">
        <f>+'raw1.5C'!Z185</f>
        <v>1.3967139855885835</v>
      </c>
      <c r="AA183" s="143">
        <f>+'raw1.5C'!AA185</f>
        <v>0.97047484629176761</v>
      </c>
      <c r="AB183" s="143">
        <f>+'raw1.5C'!AB185</f>
        <v>0.66639133444353538</v>
      </c>
      <c r="AC183" s="143">
        <f>+'raw1.5C'!AC185</f>
        <v>0.4537414658148114</v>
      </c>
      <c r="AD183" s="143">
        <f>+'raw1.5C'!AD185</f>
        <v>0.30820710310346411</v>
      </c>
      <c r="AE183" s="143">
        <f>+'raw1.5C'!AE185</f>
        <v>0.20848556016653139</v>
      </c>
      <c r="AF183" s="143">
        <f>+'raw1.5C'!AF185</f>
        <v>0.14063375858971061</v>
      </c>
      <c r="AG183" s="143">
        <f>+'raw1.5C'!AG185</f>
        <v>9.4687353862941193E-2</v>
      </c>
      <c r="AH183" s="143">
        <f>+'raw1.5C'!AH185</f>
        <v>6.3674714074357583E-2</v>
      </c>
      <c r="AI183" s="143">
        <f>+'raw1.5C'!AI185</f>
        <v>4.2701374244521327E-2</v>
      </c>
      <c r="AJ183" s="143">
        <f>+'raw1.5C'!AJ185</f>
        <v>2.8625018609574546E-2</v>
      </c>
      <c r="AK183" s="143">
        <f>+'raw1.5C'!AK185</f>
        <v>1.9185291599503052E-2</v>
      </c>
      <c r="AL183" s="143">
        <f>+'raw1.5C'!AL185</f>
        <v>1.2857897317008664E-2</v>
      </c>
      <c r="AM183" s="143">
        <f>+'raw1.5C'!AM185</f>
        <v>0</v>
      </c>
      <c r="AN183" s="143"/>
      <c r="AO183" s="143"/>
      <c r="AP183" s="143"/>
      <c r="AQ183" s="143"/>
      <c r="AR183" s="143"/>
      <c r="AS183" s="143"/>
      <c r="AT183" s="143"/>
      <c r="AU183" s="143"/>
      <c r="AV183" s="143"/>
      <c r="AW183" s="143"/>
      <c r="AX183" s="117"/>
      <c r="AY183" s="140"/>
      <c r="AZ183" s="140"/>
      <c r="BA183" s="140"/>
      <c r="BB183" s="140"/>
      <c r="BC183" s="140"/>
      <c r="BD183" s="140"/>
      <c r="BE183" s="140"/>
      <c r="BF183" s="140"/>
      <c r="BG183" s="140"/>
    </row>
    <row r="184" spans="1:59" x14ac:dyDescent="0.25">
      <c r="A184" s="139"/>
      <c r="B184" s="100" t="str">
        <f>+WB2C!B184</f>
        <v>Container</v>
      </c>
      <c r="C184" s="100" t="str">
        <f>+WB2C!C184</f>
        <v>Container (TEU) 8,000 - 11,999</v>
      </c>
      <c r="D184" s="143">
        <f>+'raw1.5C'!D186</f>
        <v>15.165810636189057</v>
      </c>
      <c r="E184" s="143">
        <f>+'raw1.5C'!E186</f>
        <v>15.354191383531871</v>
      </c>
      <c r="F184" s="143">
        <f>+'raw1.5C'!F186</f>
        <v>15.694475753873853</v>
      </c>
      <c r="G184" s="143">
        <f>+'raw1.5C'!G186</f>
        <v>15.37549322504678</v>
      </c>
      <c r="H184" s="143">
        <f>+'raw1.5C'!H186</f>
        <v>14.291723525716735</v>
      </c>
      <c r="I184" s="143">
        <f>+'raw1.5C'!I186</f>
        <v>13.779554460527965</v>
      </c>
      <c r="J184" s="143">
        <f>+'raw1.5C'!J186</f>
        <v>13.32476816070321</v>
      </c>
      <c r="K184" s="143">
        <f>+'raw1.5C'!K186</f>
        <v>12.868283611807609</v>
      </c>
      <c r="L184" s="143">
        <f>+'raw1.5C'!L186</f>
        <v>12.399001126026775</v>
      </c>
      <c r="M184" s="143">
        <f>+'raw1.5C'!M186</f>
        <v>11.902969867525776</v>
      </c>
      <c r="N184" s="143">
        <f>+'raw1.5C'!N186</f>
        <v>11.363005503223281</v>
      </c>
      <c r="O184" s="143">
        <f>+'raw1.5C'!O186</f>
        <v>10.713416821238972</v>
      </c>
      <c r="P184" s="143">
        <f>+'raw1.5C'!P186</f>
        <v>9.986447257402121</v>
      </c>
      <c r="Q184" s="143">
        <f>+'raw1.5C'!Q186</f>
        <v>9.1635795444693908</v>
      </c>
      <c r="R184" s="143">
        <f>+'raw1.5C'!R186</f>
        <v>8.2354141442128803</v>
      </c>
      <c r="S184" s="143">
        <f>+'raw1.5C'!S186</f>
        <v>7.2097463737173211</v>
      </c>
      <c r="T184" s="143">
        <f>+'raw1.5C'!T186</f>
        <v>6.1434832752687134</v>
      </c>
      <c r="U184" s="143">
        <f>+'raw1.5C'!U186</f>
        <v>5.0548695207191345</v>
      </c>
      <c r="V184" s="143">
        <f>+'raw1.5C'!V186</f>
        <v>4.0108055989831852</v>
      </c>
      <c r="W184" s="143">
        <f>+'raw1.5C'!W186</f>
        <v>3.072826194689728</v>
      </c>
      <c r="X184" s="143">
        <f>+'raw1.5C'!X186</f>
        <v>2.2812279451852309</v>
      </c>
      <c r="Y184" s="143">
        <f>+'raw1.5C'!Y186</f>
        <v>1.6450659711738604</v>
      </c>
      <c r="Z184" s="143">
        <f>+'raw1.5C'!Z186</f>
        <v>1.1615564046661544</v>
      </c>
      <c r="AA184" s="143">
        <f>+'raw1.5C'!AA186</f>
        <v>0.80708096640313221</v>
      </c>
      <c r="AB184" s="143">
        <f>+'raw1.5C'!AB186</f>
        <v>0.55419443817677816</v>
      </c>
      <c r="AC184" s="143">
        <f>+'raw1.5C'!AC186</f>
        <v>0.37734733890969285</v>
      </c>
      <c r="AD184" s="143">
        <f>+'raw1.5C'!AD186</f>
        <v>0.25631585153961728</v>
      </c>
      <c r="AE184" s="143">
        <f>+'raw1.5C'!AE186</f>
        <v>0.1733839140944769</v>
      </c>
      <c r="AF184" s="143">
        <f>+'raw1.5C'!AF186</f>
        <v>0.11695597286749713</v>
      </c>
      <c r="AG184" s="143">
        <f>+'raw1.5C'!AG186</f>
        <v>7.8745329004521761E-2</v>
      </c>
      <c r="AH184" s="143">
        <f>+'raw1.5C'!AH186</f>
        <v>5.2954128555667217E-2</v>
      </c>
      <c r="AI184" s="143">
        <f>+'raw1.5C'!AI186</f>
        <v>3.5511962544621016E-2</v>
      </c>
      <c r="AJ184" s="143">
        <f>+'raw1.5C'!AJ186</f>
        <v>2.3805570820304777E-2</v>
      </c>
      <c r="AK184" s="143">
        <f>+'raw1.5C'!AK186</f>
        <v>1.5955162304327891E-2</v>
      </c>
      <c r="AL184" s="143">
        <f>+'raw1.5C'!AL186</f>
        <v>1.0693078993418545E-2</v>
      </c>
      <c r="AM184" s="143">
        <f>+'raw1.5C'!AM186</f>
        <v>0</v>
      </c>
      <c r="AN184" s="143"/>
      <c r="AO184" s="143"/>
      <c r="AP184" s="143"/>
      <c r="AQ184" s="143"/>
      <c r="AR184" s="143"/>
      <c r="AS184" s="143"/>
      <c r="AT184" s="143"/>
      <c r="AU184" s="143"/>
      <c r="AV184" s="143"/>
      <c r="AW184" s="143"/>
      <c r="AX184" s="117"/>
      <c r="AY184" s="140"/>
      <c r="AZ184" s="140"/>
      <c r="BA184" s="140"/>
      <c r="BB184" s="140"/>
      <c r="BC184" s="140"/>
      <c r="BD184" s="140"/>
      <c r="BE184" s="140"/>
      <c r="BF184" s="140"/>
      <c r="BG184" s="140"/>
    </row>
    <row r="185" spans="1:59" x14ac:dyDescent="0.25">
      <c r="A185" s="139"/>
      <c r="B185" s="100" t="str">
        <f>+WB2C!B185</f>
        <v>Container</v>
      </c>
      <c r="C185" s="100" t="str">
        <f>+WB2C!C185</f>
        <v>Container (TEU) 12,000 - 14,499</v>
      </c>
      <c r="D185" s="143">
        <f>+'raw1.5C'!D187</f>
        <v>11.641104384276158</v>
      </c>
      <c r="E185" s="143">
        <f>+'raw1.5C'!E187</f>
        <v>11.805312722764295</v>
      </c>
      <c r="F185" s="143">
        <f>+'raw1.5C'!F187</f>
        <v>12.028093969238347</v>
      </c>
      <c r="G185" s="143">
        <f>+'raw1.5C'!G187</f>
        <v>12.110890919230521</v>
      </c>
      <c r="H185" s="143">
        <f>+'raw1.5C'!H187</f>
        <v>11.257232671131394</v>
      </c>
      <c r="I185" s="143">
        <f>+'raw1.5C'!I187</f>
        <v>10.853809926253133</v>
      </c>
      <c r="J185" s="143">
        <f>+'raw1.5C'!J187</f>
        <v>10.495586148445101</v>
      </c>
      <c r="K185" s="143">
        <f>+'raw1.5C'!K187</f>
        <v>10.136024702378258</v>
      </c>
      <c r="L185" s="143">
        <f>+'raw1.5C'!L187</f>
        <v>9.7663826419636557</v>
      </c>
      <c r="M185" s="143">
        <f>+'raw1.5C'!M187</f>
        <v>9.3756712432263356</v>
      </c>
      <c r="N185" s="143">
        <f>+'raw1.5C'!N187</f>
        <v>8.9503548373964161</v>
      </c>
      <c r="O185" s="143">
        <f>+'raw1.5C'!O187</f>
        <v>8.4386901021758813</v>
      </c>
      <c r="P185" s="143">
        <f>+'raw1.5C'!P187</f>
        <v>7.8660743843993286</v>
      </c>
      <c r="Q185" s="143">
        <f>+'raw1.5C'!Q187</f>
        <v>7.2179220964420949</v>
      </c>
      <c r="R185" s="143">
        <f>+'raw1.5C'!R187</f>
        <v>6.4868294574626182</v>
      </c>
      <c r="S185" s="143">
        <f>+'raw1.5C'!S187</f>
        <v>5.678936643487261</v>
      </c>
      <c r="T185" s="143">
        <f>+'raw1.5C'!T187</f>
        <v>4.8390679064326454</v>
      </c>
      <c r="U185" s="143">
        <f>+'raw1.5C'!U187</f>
        <v>3.9815941173611518</v>
      </c>
      <c r="V185" s="143">
        <f>+'raw1.5C'!V187</f>
        <v>3.1592111158031875</v>
      </c>
      <c r="W185" s="143">
        <f>+'raw1.5C'!W187</f>
        <v>2.4203882316450551</v>
      </c>
      <c r="X185" s="143">
        <f>+'raw1.5C'!X187</f>
        <v>1.7968661168562061</v>
      </c>
      <c r="Y185" s="143">
        <f>+'raw1.5C'!Y187</f>
        <v>1.2957772632210325</v>
      </c>
      <c r="Z185" s="143">
        <f>+'raw1.5C'!Z187</f>
        <v>0.91492888764890856</v>
      </c>
      <c r="AA185" s="143">
        <f>+'raw1.5C'!AA187</f>
        <v>0.63571746311024424</v>
      </c>
      <c r="AB185" s="143">
        <f>+'raw1.5C'!AB187</f>
        <v>0.43652507861469159</v>
      </c>
      <c r="AC185" s="143">
        <f>+'raw1.5C'!AC187</f>
        <v>0.29722704782911424</v>
      </c>
      <c r="AD185" s="143">
        <f>+'raw1.5C'!AD187</f>
        <v>0.20189357657868204</v>
      </c>
      <c r="AE185" s="143">
        <f>+'raw1.5C'!AE187</f>
        <v>0.13657016656394488</v>
      </c>
      <c r="AF185" s="143">
        <f>+'raw1.5C'!AF187</f>
        <v>9.2123290551964235E-2</v>
      </c>
      <c r="AG185" s="143">
        <f>+'raw1.5C'!AG187</f>
        <v>6.2025723403730401E-2</v>
      </c>
      <c r="AH185" s="143">
        <f>+'raw1.5C'!AH187</f>
        <v>4.1710640775794977E-2</v>
      </c>
      <c r="AI185" s="143">
        <f>+'raw1.5C'!AI187</f>
        <v>2.7971883464856882E-2</v>
      </c>
      <c r="AJ185" s="143">
        <f>+'raw1.5C'!AJ187</f>
        <v>1.8751051901546464E-2</v>
      </c>
      <c r="AK185" s="143">
        <f>+'raw1.5C'!AK187</f>
        <v>1.2567481734606005E-2</v>
      </c>
      <c r="AL185" s="143">
        <f>+'raw1.5C'!AL187</f>
        <v>8.4226705045823518E-3</v>
      </c>
      <c r="AM185" s="143">
        <f>+'raw1.5C'!AM187</f>
        <v>0</v>
      </c>
      <c r="AN185" s="143"/>
      <c r="AO185" s="143"/>
      <c r="AP185" s="143"/>
      <c r="AQ185" s="143"/>
      <c r="AR185" s="143"/>
      <c r="AS185" s="143"/>
      <c r="AT185" s="143"/>
      <c r="AU185" s="143"/>
      <c r="AV185" s="143"/>
      <c r="AW185" s="143"/>
      <c r="AX185" s="117"/>
      <c r="AY185" s="140"/>
      <c r="AZ185" s="140"/>
      <c r="BA185" s="140"/>
      <c r="BB185" s="140"/>
      <c r="BC185" s="140"/>
      <c r="BD185" s="140"/>
      <c r="BE185" s="140"/>
      <c r="BF185" s="140"/>
      <c r="BG185" s="140"/>
    </row>
    <row r="186" spans="1:59" x14ac:dyDescent="0.25">
      <c r="A186" s="139"/>
      <c r="B186" s="100" t="str">
        <f>+WB2C!B186</f>
        <v>Container</v>
      </c>
      <c r="C186" s="100" t="str">
        <f>+WB2C!C186</f>
        <v>Container (TEU) 14,500 - 19,999</v>
      </c>
      <c r="D186" s="143">
        <f>+'raw1.5C'!D188</f>
        <v>9.4807840430469721</v>
      </c>
      <c r="E186" s="143">
        <f>+'raw1.5C'!E188</f>
        <v>9.7689328810910645</v>
      </c>
      <c r="F186" s="143">
        <f>+'raw1.5C'!F188</f>
        <v>9.5196919025527897</v>
      </c>
      <c r="G186" s="143">
        <f>+'raw1.5C'!G188</f>
        <v>9.5844674166015853</v>
      </c>
      <c r="H186" s="143">
        <f>+'raw1.5C'!H188</f>
        <v>8.9088887396582113</v>
      </c>
      <c r="I186" s="143">
        <f>+'raw1.5C'!I188</f>
        <v>8.5896230325200182</v>
      </c>
      <c r="J186" s="143">
        <f>+'raw1.5C'!J188</f>
        <v>8.3061274458492438</v>
      </c>
      <c r="K186" s="143">
        <f>+'raw1.5C'!K188</f>
        <v>8.0215732386421017</v>
      </c>
      <c r="L186" s="143">
        <f>+'raw1.5C'!L188</f>
        <v>7.7290413095316115</v>
      </c>
      <c r="M186" s="143">
        <f>+'raw1.5C'!M188</f>
        <v>7.4198352655281532</v>
      </c>
      <c r="N186" s="143">
        <f>+'raw1.5C'!N188</f>
        <v>7.0832430808070344</v>
      </c>
      <c r="O186" s="143">
        <f>+'raw1.5C'!O188</f>
        <v>6.6783154817021391</v>
      </c>
      <c r="P186" s="143">
        <f>+'raw1.5C'!P188</f>
        <v>6.225151736287776</v>
      </c>
      <c r="Q186" s="143">
        <f>+'raw1.5C'!Q188</f>
        <v>5.7122089209035085</v>
      </c>
      <c r="R186" s="143">
        <f>+'raw1.5C'!R188</f>
        <v>5.1336277394241465</v>
      </c>
      <c r="S186" s="143">
        <f>+'raw1.5C'!S188</f>
        <v>4.4942674806872649</v>
      </c>
      <c r="T186" s="143">
        <f>+'raw1.5C'!T188</f>
        <v>3.8296017184236133</v>
      </c>
      <c r="U186" s="143">
        <f>+'raw1.5C'!U188</f>
        <v>3.1510034512312441</v>
      </c>
      <c r="V186" s="143">
        <f>+'raw1.5C'!V188</f>
        <v>2.500175767705207</v>
      </c>
      <c r="W186" s="143">
        <f>+'raw1.5C'!W188</f>
        <v>1.91547692869501</v>
      </c>
      <c r="X186" s="143">
        <f>+'raw1.5C'!X188</f>
        <v>1.4220262459516846</v>
      </c>
      <c r="Y186" s="143">
        <f>+'raw1.5C'!Y188</f>
        <v>1.0254683194937271</v>
      </c>
      <c r="Z186" s="143">
        <f>+'raw1.5C'!Z188</f>
        <v>0.72406779737849802</v>
      </c>
      <c r="AA186" s="143">
        <f>+'raw1.5C'!AA188</f>
        <v>0.50310198910881465</v>
      </c>
      <c r="AB186" s="143">
        <f>+'raw1.5C'!AB188</f>
        <v>0.34546264353422013</v>
      </c>
      <c r="AC186" s="143">
        <f>+'raw1.5C'!AC188</f>
        <v>0.23522323619704649</v>
      </c>
      <c r="AD186" s="143">
        <f>+'raw1.5C'!AD188</f>
        <v>0.15977704854619235</v>
      </c>
      <c r="AE186" s="143">
        <f>+'raw1.5C'!AE188</f>
        <v>0.1080805962370229</v>
      </c>
      <c r="AF186" s="143">
        <f>+'raw1.5C'!AF188</f>
        <v>7.290567494117281E-2</v>
      </c>
      <c r="AG186" s="143">
        <f>+'raw1.5C'!AG188</f>
        <v>4.9086688082561614E-2</v>
      </c>
      <c r="AH186" s="143">
        <f>+'raw1.5C'!AH188</f>
        <v>3.3009485438134929E-2</v>
      </c>
      <c r="AI186" s="143">
        <f>+'raw1.5C'!AI188</f>
        <v>2.2136736879051273E-2</v>
      </c>
      <c r="AJ186" s="143">
        <f>+'raw1.5C'!AJ188</f>
        <v>1.483944056436072E-2</v>
      </c>
      <c r="AK186" s="143">
        <f>+'raw1.5C'!AK188</f>
        <v>9.945809932348058E-3</v>
      </c>
      <c r="AL186" s="143">
        <f>+'raw1.5C'!AL188</f>
        <v>6.6656376934051235E-3</v>
      </c>
      <c r="AM186" s="143">
        <f>+'raw1.5C'!AM188</f>
        <v>0</v>
      </c>
      <c r="AN186" s="140"/>
      <c r="AO186" s="140"/>
      <c r="AP186" s="140"/>
      <c r="AQ186" s="140"/>
      <c r="AR186" s="140"/>
      <c r="AS186" s="140"/>
      <c r="AT186" s="140"/>
      <c r="AU186" s="140"/>
      <c r="AV186" s="140"/>
      <c r="AW186" s="140"/>
      <c r="AX186" s="117"/>
      <c r="AY186" s="140"/>
      <c r="AZ186" s="140"/>
      <c r="BA186" s="140"/>
      <c r="BB186" s="140"/>
      <c r="BC186" s="140"/>
      <c r="BD186" s="140"/>
      <c r="BE186" s="140"/>
      <c r="BF186" s="140"/>
      <c r="BG186" s="140"/>
    </row>
    <row r="187" spans="1:59" x14ac:dyDescent="0.25">
      <c r="A187" s="139"/>
      <c r="B187" s="197" t="str">
        <f>+WB2C!B187</f>
        <v>Container</v>
      </c>
      <c r="C187" s="197" t="str">
        <f>+WB2C!C187</f>
        <v>Container (TEU) &gt;20,000</v>
      </c>
      <c r="D187" s="143">
        <f>+'raw1.5C'!D189</f>
        <v>11.172111893821601</v>
      </c>
      <c r="E187" s="143">
        <f>+'raw1.5C'!E189</f>
        <v>10.842574256508675</v>
      </c>
      <c r="F187" s="143">
        <f>+'raw1.5C'!F189</f>
        <v>11.126450441287455</v>
      </c>
      <c r="G187" s="143">
        <f>+'raw1.5C'!G189</f>
        <v>9.1041293043341156</v>
      </c>
      <c r="H187" s="143">
        <f>+'raw1.5C'!H189</f>
        <v>8.4624081358224625</v>
      </c>
      <c r="I187" s="143">
        <f>+'raw1.5C'!I189</f>
        <v>8.1591428469039453</v>
      </c>
      <c r="J187" s="143">
        <f>+'raw1.5C'!J189</f>
        <v>7.8898550121111448</v>
      </c>
      <c r="K187" s="143">
        <f>+'raw1.5C'!K189</f>
        <v>7.6195616109338618</v>
      </c>
      <c r="L187" s="143">
        <f>+'raw1.5C'!L189</f>
        <v>7.3416903018139514</v>
      </c>
      <c r="M187" s="143">
        <f>+'raw1.5C'!M189</f>
        <v>7.0479805228633685</v>
      </c>
      <c r="N187" s="143">
        <f>+'raw1.5C'!N189</f>
        <v>6.7282570954331229</v>
      </c>
      <c r="O187" s="143">
        <f>+'raw1.5C'!O189</f>
        <v>6.3436229722309303</v>
      </c>
      <c r="P187" s="143">
        <f>+'raw1.5C'!P189</f>
        <v>5.9131701202401654</v>
      </c>
      <c r="Q187" s="143">
        <f>+'raw1.5C'!Q189</f>
        <v>5.4259341045071814</v>
      </c>
      <c r="R187" s="143">
        <f>+'raw1.5C'!R189</f>
        <v>4.8763492751906847</v>
      </c>
      <c r="S187" s="143">
        <f>+'raw1.5C'!S189</f>
        <v>4.2690313915166636</v>
      </c>
      <c r="T187" s="143">
        <f>+'raw1.5C'!T189</f>
        <v>3.6376762227014838</v>
      </c>
      <c r="U187" s="143">
        <f>+'raw1.5C'!U189</f>
        <v>2.9930867946530153</v>
      </c>
      <c r="V187" s="143">
        <f>+'raw1.5C'!V189</f>
        <v>2.3748761911720111</v>
      </c>
      <c r="W187" s="143">
        <f>+'raw1.5C'!W189</f>
        <v>1.8194802987281162</v>
      </c>
      <c r="X187" s="143">
        <f>+'raw1.5C'!X189</f>
        <v>1.3507595419309595</v>
      </c>
      <c r="Y187" s="143">
        <f>+'raw1.5C'!Y189</f>
        <v>0.9740756342911554</v>
      </c>
      <c r="Z187" s="143">
        <f>+'raw1.5C'!Z189</f>
        <v>0.68778019329691698</v>
      </c>
      <c r="AA187" s="143">
        <f>+'raw1.5C'!AA189</f>
        <v>0.47788837532909112</v>
      </c>
      <c r="AB187" s="143">
        <f>+'raw1.5C'!AB189</f>
        <v>0.32814933160551257</v>
      </c>
      <c r="AC187" s="143">
        <f>+'raw1.5C'!AC189</f>
        <v>0.22343471625898229</v>
      </c>
      <c r="AD187" s="143">
        <f>+'raw1.5C'!AD189</f>
        <v>0.15176961291660174</v>
      </c>
      <c r="AE187" s="143">
        <f>+'raw1.5C'!AE189</f>
        <v>0.10266399588640665</v>
      </c>
      <c r="AF187" s="143">
        <f>+'raw1.5C'!AF189</f>
        <v>6.9251911747803249E-2</v>
      </c>
      <c r="AG187" s="143">
        <f>+'raw1.5C'!AG189</f>
        <v>4.662664454897944E-2</v>
      </c>
      <c r="AH187" s="143">
        <f>+'raw1.5C'!AH189</f>
        <v>3.1355171929299791E-2</v>
      </c>
      <c r="AI187" s="143">
        <f>+'raw1.5C'!AI189</f>
        <v>2.1027325375828132E-2</v>
      </c>
      <c r="AJ187" s="143">
        <f>+'raw1.5C'!AJ189</f>
        <v>1.4095742604112685E-2</v>
      </c>
      <c r="AK187" s="143">
        <f>+'raw1.5C'!AK189</f>
        <v>9.4473626675996691E-3</v>
      </c>
      <c r="AL187" s="143">
        <f>+'raw1.5C'!AL189</f>
        <v>6.3315805478653276E-3</v>
      </c>
      <c r="AM187" s="143">
        <f>+'raw1.5C'!AM189</f>
        <v>0</v>
      </c>
      <c r="AN187" s="140"/>
      <c r="AO187" s="140"/>
      <c r="AP187" s="140"/>
      <c r="AQ187" s="140"/>
      <c r="AR187" s="140"/>
      <c r="AS187" s="140"/>
      <c r="AT187" s="140"/>
      <c r="AU187" s="140"/>
      <c r="AV187" s="140"/>
      <c r="AW187" s="140"/>
      <c r="AX187" s="117"/>
      <c r="AY187" s="140"/>
      <c r="AZ187" s="140"/>
      <c r="BA187" s="140"/>
      <c r="BB187" s="140"/>
      <c r="BC187" s="140"/>
      <c r="BD187" s="140"/>
      <c r="BE187" s="140"/>
      <c r="BF187" s="140"/>
      <c r="BG187" s="140"/>
    </row>
    <row r="188" spans="1:59" x14ac:dyDescent="0.25">
      <c r="A188" s="139"/>
      <c r="B188" s="100" t="str">
        <f>+WB2C!B188</f>
        <v>General Cargo</v>
      </c>
      <c r="C188" s="100" t="str">
        <f>+WB2C!C188</f>
        <v>General Cargo (DWT) 0 - 4,999</v>
      </c>
      <c r="D188" s="143">
        <f>+'raw1.5C'!D190</f>
        <v>45.185962539452461</v>
      </c>
      <c r="E188" s="143">
        <f>+'raw1.5C'!E190</f>
        <v>46.195024774138766</v>
      </c>
      <c r="F188" s="143">
        <f>+'raw1.5C'!F190</f>
        <v>45.566951269449241</v>
      </c>
      <c r="G188" s="143">
        <f>+'raw1.5C'!G190</f>
        <v>44.152567562297214</v>
      </c>
      <c r="H188" s="143">
        <f>+'raw1.5C'!H190</f>
        <v>41.040393261853289</v>
      </c>
      <c r="I188" s="143">
        <f>+'raw1.5C'!I190</f>
        <v>39.56963854048746</v>
      </c>
      <c r="J188" s="143">
        <f>+'raw1.5C'!J190</f>
        <v>38.263665292311643</v>
      </c>
      <c r="K188" s="143">
        <f>+'raw1.5C'!K190</f>
        <v>36.952815318834034</v>
      </c>
      <c r="L188" s="143">
        <f>+'raw1.5C'!L190</f>
        <v>35.605214539075753</v>
      </c>
      <c r="M188" s="143">
        <f>+'raw1.5C'!M190</f>
        <v>34.180801459546075</v>
      </c>
      <c r="N188" s="143">
        <f>+'raw1.5C'!N190</f>
        <v>32.630229212714866</v>
      </c>
      <c r="O188" s="143">
        <f>+'raw1.5C'!O190</f>
        <v>30.764857627607327</v>
      </c>
      <c r="P188" s="143">
        <f>+'raw1.5C'!P190</f>
        <v>28.677277586223475</v>
      </c>
      <c r="Q188" s="143">
        <f>+'raw1.5C'!Q190</f>
        <v>26.314314541180419</v>
      </c>
      <c r="R188" s="143">
        <f>+'raw1.5C'!R190</f>
        <v>23.648976594359041</v>
      </c>
      <c r="S188" s="143">
        <f>+'raw1.5C'!S190</f>
        <v>20.703648931015859</v>
      </c>
      <c r="T188" s="143">
        <f>+'raw1.5C'!T190</f>
        <v>17.64174692863029</v>
      </c>
      <c r="U188" s="143">
        <f>+'raw1.5C'!U190</f>
        <v>14.515662344319331</v>
      </c>
      <c r="V188" s="143">
        <f>+'raw1.5C'!V190</f>
        <v>11.517507932680074</v>
      </c>
      <c r="W188" s="143">
        <f>+'raw1.5C'!W190</f>
        <v>8.8239878996026206</v>
      </c>
      <c r="X188" s="143">
        <f>+'raw1.5C'!X190</f>
        <v>6.5508188583319358</v>
      </c>
      <c r="Y188" s="143">
        <f>+'raw1.5C'!Y190</f>
        <v>4.7240036708785951</v>
      </c>
      <c r="Z188" s="143">
        <f>+'raw1.5C'!Z190</f>
        <v>3.3355481273860326</v>
      </c>
      <c r="AA188" s="143">
        <f>+'raw1.5C'!AA190</f>
        <v>2.3176295144346502</v>
      </c>
      <c r="AB188" s="143">
        <f>+'raw1.5C'!AB190</f>
        <v>1.5914356057462409</v>
      </c>
      <c r="AC188" s="143">
        <f>+'raw1.5C'!AC190</f>
        <v>1.0835980109257657</v>
      </c>
      <c r="AD188" s="143">
        <f>+'raw1.5C'!AD190</f>
        <v>0.73604162069774914</v>
      </c>
      <c r="AE188" s="143">
        <f>+'raw1.5C'!AE190</f>
        <v>0.4978926444324609</v>
      </c>
      <c r="AF188" s="143">
        <f>+'raw1.5C'!AF190</f>
        <v>0.33585306294007722</v>
      </c>
      <c r="AG188" s="143">
        <f>+'raw1.5C'!AG190</f>
        <v>0.2261266294484606</v>
      </c>
      <c r="AH188" s="143">
        <f>+'raw1.5C'!AH190</f>
        <v>0.15206411297089009</v>
      </c>
      <c r="AI188" s="143">
        <f>+'raw1.5C'!AI190</f>
        <v>0.10197684734867274</v>
      </c>
      <c r="AJ188" s="143">
        <f>+'raw1.5C'!AJ190</f>
        <v>6.8360543536278004E-2</v>
      </c>
      <c r="AK188" s="143">
        <f>+'raw1.5C'!AK190</f>
        <v>4.5817156646505666E-2</v>
      </c>
      <c r="AL188" s="143">
        <f>+'raw1.5C'!AL190</f>
        <v>3.0706455122805138E-2</v>
      </c>
      <c r="AM188" s="143">
        <f>+'raw1.5C'!AM190</f>
        <v>0</v>
      </c>
      <c r="AN188" s="140"/>
      <c r="AO188" s="140"/>
      <c r="AP188" s="140"/>
      <c r="AQ188" s="140"/>
      <c r="AR188" s="140"/>
      <c r="AS188" s="140"/>
      <c r="AT188" s="140"/>
      <c r="AU188" s="140"/>
      <c r="AV188" s="140"/>
      <c r="AW188" s="140"/>
      <c r="AX188" s="117"/>
      <c r="AY188" s="140"/>
      <c r="AZ188" s="140"/>
      <c r="BA188" s="140"/>
      <c r="BB188" s="140"/>
      <c r="BC188" s="140"/>
      <c r="BD188" s="140"/>
      <c r="BE188" s="140"/>
      <c r="BF188" s="140"/>
      <c r="BG188" s="140"/>
    </row>
    <row r="189" spans="1:59" x14ac:dyDescent="0.25">
      <c r="A189" s="139"/>
      <c r="B189" s="100" t="str">
        <f>+WB2C!B189</f>
        <v>General Cargo</v>
      </c>
      <c r="C189" s="100" t="str">
        <f>+WB2C!C189</f>
        <v>General Cargo (DWT) 5,000 - 9,999</v>
      </c>
      <c r="D189" s="143">
        <f>+'raw1.5C'!D191</f>
        <v>36.652502101529713</v>
      </c>
      <c r="E189" s="143">
        <f>+'raw1.5C'!E191</f>
        <v>37.447080881364208</v>
      </c>
      <c r="F189" s="143">
        <f>+'raw1.5C'!F191</f>
        <v>36.802536502909909</v>
      </c>
      <c r="G189" s="143">
        <f>+'raw1.5C'!G191</f>
        <v>36.080341936147676</v>
      </c>
      <c r="H189" s="143">
        <f>+'raw1.5C'!H191</f>
        <v>33.537153190295591</v>
      </c>
      <c r="I189" s="143">
        <f>+'raw1.5C'!I191</f>
        <v>32.335290282182491</v>
      </c>
      <c r="J189" s="143">
        <f>+'raw1.5C'!J191</f>
        <v>31.268082553273839</v>
      </c>
      <c r="K189" s="143">
        <f>+'raw1.5C'!K191</f>
        <v>30.196889689952133</v>
      </c>
      <c r="L189" s="143">
        <f>+'raw1.5C'!L191</f>
        <v>29.095665013527718</v>
      </c>
      <c r="M189" s="143">
        <f>+'raw1.5C'!M191</f>
        <v>27.931671302511063</v>
      </c>
      <c r="N189" s="143">
        <f>+'raw1.5C'!N191</f>
        <v>26.664583566708732</v>
      </c>
      <c r="O189" s="143">
        <f>+'raw1.5C'!O191</f>
        <v>25.140249913095218</v>
      </c>
      <c r="P189" s="143">
        <f>+'raw1.5C'!P191</f>
        <v>23.434333227594813</v>
      </c>
      <c r="Q189" s="143">
        <f>+'raw1.5C'!Q191</f>
        <v>21.503380638544559</v>
      </c>
      <c r="R189" s="143">
        <f>+'raw1.5C'!R191</f>
        <v>19.32533506144377</v>
      </c>
      <c r="S189" s="143">
        <f>+'raw1.5C'!S191</f>
        <v>16.918489093596556</v>
      </c>
      <c r="T189" s="143">
        <f>+'raw1.5C'!T191</f>
        <v>14.416381575949428</v>
      </c>
      <c r="U189" s="143">
        <f>+'raw1.5C'!U191</f>
        <v>11.861825704105334</v>
      </c>
      <c r="V189" s="143">
        <f>+'raw1.5C'!V191</f>
        <v>9.4118110770582213</v>
      </c>
      <c r="W189" s="143">
        <f>+'raw1.5C'!W191</f>
        <v>7.2107358243409818</v>
      </c>
      <c r="X189" s="143">
        <f>+'raw1.5C'!X191</f>
        <v>5.3531605843056305</v>
      </c>
      <c r="Y189" s="143">
        <f>+'raw1.5C'!Y191</f>
        <v>3.8603342265979994</v>
      </c>
      <c r="Z189" s="143">
        <f>+'raw1.5C'!Z191</f>
        <v>2.7257240886560021</v>
      </c>
      <c r="AA189" s="143">
        <f>+'raw1.5C'!AA191</f>
        <v>1.8939071945051653</v>
      </c>
      <c r="AB189" s="143">
        <f>+'raw1.5C'!AB191</f>
        <v>1.3004802210804249</v>
      </c>
      <c r="AC189" s="143">
        <f>+'raw1.5C'!AC191</f>
        <v>0.88548840790215999</v>
      </c>
      <c r="AD189" s="143">
        <f>+'raw1.5C'!AD191</f>
        <v>0.60147427024580002</v>
      </c>
      <c r="AE189" s="143">
        <f>+'raw1.5C'!AE191</f>
        <v>0.40686505565660303</v>
      </c>
      <c r="AF189" s="143">
        <f>+'raw1.5C'!AF191</f>
        <v>0.27445047978428461</v>
      </c>
      <c r="AG189" s="143">
        <f>+'raw1.5C'!AG191</f>
        <v>0.18478486216814993</v>
      </c>
      <c r="AH189" s="143">
        <f>+'raw1.5C'!AH191</f>
        <v>0.12426287971736802</v>
      </c>
      <c r="AI189" s="143">
        <f>+'raw1.5C'!AI191</f>
        <v>8.3332855257376423E-2</v>
      </c>
      <c r="AJ189" s="143">
        <f>+'raw1.5C'!AJ191</f>
        <v>5.5862476904649842E-2</v>
      </c>
      <c r="AK189" s="143">
        <f>+'raw1.5C'!AK191</f>
        <v>3.744060129720702E-2</v>
      </c>
      <c r="AL189" s="143">
        <f>+'raw1.5C'!AL191</f>
        <v>2.5092524889171814E-2</v>
      </c>
      <c r="AM189" s="143">
        <f>+'raw1.5C'!AM191</f>
        <v>0</v>
      </c>
      <c r="AN189" s="140"/>
      <c r="AO189" s="140"/>
      <c r="AP189" s="140"/>
      <c r="AQ189" s="140"/>
      <c r="AR189" s="140"/>
      <c r="AS189" s="140"/>
      <c r="AT189" s="140"/>
      <c r="AU189" s="140"/>
      <c r="AV189" s="140"/>
      <c r="AW189" s="140"/>
      <c r="AX189" s="117"/>
      <c r="AY189" s="140"/>
      <c r="AZ189" s="140"/>
      <c r="BA189" s="140"/>
      <c r="BB189" s="140"/>
      <c r="BC189" s="140"/>
      <c r="BD189" s="140"/>
      <c r="BE189" s="140"/>
      <c r="BF189" s="140"/>
      <c r="BG189" s="140"/>
    </row>
    <row r="190" spans="1:59" x14ac:dyDescent="0.25">
      <c r="A190" s="139"/>
      <c r="B190" s="100" t="str">
        <f>+WB2C!B190</f>
        <v>General Cargo</v>
      </c>
      <c r="C190" s="100" t="str">
        <f>+WB2C!C190</f>
        <v>General Cargo (DWT) 10,000 - 19,999</v>
      </c>
      <c r="D190" s="143">
        <f>+'raw1.5C'!D192</f>
        <v>35.439291878741052</v>
      </c>
      <c r="E190" s="143">
        <f>+'raw1.5C'!E192</f>
        <v>35.667708771570794</v>
      </c>
      <c r="F190" s="143">
        <f>+'raw1.5C'!F192</f>
        <v>33.693219336982608</v>
      </c>
      <c r="G190" s="143">
        <f>+'raw1.5C'!G192</f>
        <v>32.178169043850005</v>
      </c>
      <c r="H190" s="143">
        <f>+'raw1.5C'!H192</f>
        <v>29.910032075545463</v>
      </c>
      <c r="I190" s="143">
        <f>+'raw1.5C'!I192</f>
        <v>28.838153436112432</v>
      </c>
      <c r="J190" s="143">
        <f>+'raw1.5C'!J192</f>
        <v>27.886366705085891</v>
      </c>
      <c r="K190" s="143">
        <f>+'raw1.5C'!K192</f>
        <v>26.931025841201276</v>
      </c>
      <c r="L190" s="143">
        <f>+'raw1.5C'!L192</f>
        <v>25.948901174645876</v>
      </c>
      <c r="M190" s="143">
        <f>+'raw1.5C'!M192</f>
        <v>24.910796090571072</v>
      </c>
      <c r="N190" s="143">
        <f>+'raw1.5C'!N192</f>
        <v>23.780746840256512</v>
      </c>
      <c r="O190" s="143">
        <f>+'raw1.5C'!O192</f>
        <v>22.421273416417833</v>
      </c>
      <c r="P190" s="143">
        <f>+'raw1.5C'!P192</f>
        <v>20.899855587897736</v>
      </c>
      <c r="Q190" s="143">
        <f>+'raw1.5C'!Q192</f>
        <v>19.177740012161784</v>
      </c>
      <c r="R190" s="143">
        <f>+'raw1.5C'!R192</f>
        <v>17.235255129696114</v>
      </c>
      <c r="S190" s="143">
        <f>+'raw1.5C'!S192</f>
        <v>15.088715150863376</v>
      </c>
      <c r="T190" s="143">
        <f>+'raw1.5C'!T192</f>
        <v>12.857216380390978</v>
      </c>
      <c r="U190" s="143">
        <f>+'raw1.5C'!U192</f>
        <v>10.578941667206939</v>
      </c>
      <c r="V190" s="143">
        <f>+'raw1.5C'!V192</f>
        <v>8.3939018200639435</v>
      </c>
      <c r="W190" s="143">
        <f>+'raw1.5C'!W192</f>
        <v>6.4308779749597642</v>
      </c>
      <c r="X190" s="143">
        <f>+'raw1.5C'!X192</f>
        <v>4.7742038172893553</v>
      </c>
      <c r="Y190" s="143">
        <f>+'raw1.5C'!Y192</f>
        <v>3.4428301020279437</v>
      </c>
      <c r="Z190" s="143">
        <f>+'raw1.5C'!Z192</f>
        <v>2.4309306892625187</v>
      </c>
      <c r="AA190" s="143">
        <f>+'raw1.5C'!AA192</f>
        <v>1.6890767267672351</v>
      </c>
      <c r="AB190" s="143">
        <f>+'raw1.5C'!AB192</f>
        <v>1.1598302606490591</v>
      </c>
      <c r="AC190" s="143">
        <f>+'raw1.5C'!AC192</f>
        <v>0.78972077721078193</v>
      </c>
      <c r="AD190" s="143">
        <f>+'raw1.5C'!AD192</f>
        <v>0.53642342907247276</v>
      </c>
      <c r="AE190" s="143">
        <f>+'raw1.5C'!AE192</f>
        <v>0.36286165364294976</v>
      </c>
      <c r="AF190" s="143">
        <f>+'raw1.5C'!AF192</f>
        <v>0.24476802210725876</v>
      </c>
      <c r="AG190" s="143">
        <f>+'raw1.5C'!AG192</f>
        <v>0.16479994957126826</v>
      </c>
      <c r="AH190" s="143">
        <f>+'raw1.5C'!AH192</f>
        <v>0.11082356027826483</v>
      </c>
      <c r="AI190" s="143">
        <f>+'raw1.5C'!AI192</f>
        <v>7.4320213154411383E-2</v>
      </c>
      <c r="AJ190" s="143">
        <f>+'raw1.5C'!AJ192</f>
        <v>4.9820820108278478E-2</v>
      </c>
      <c r="AK190" s="143">
        <f>+'raw1.5C'!AK192</f>
        <v>3.3391313191461165E-2</v>
      </c>
      <c r="AL190" s="143">
        <f>+'raw1.5C'!AL192</f>
        <v>2.2378709964825633E-2</v>
      </c>
      <c r="AM190" s="143">
        <f>+'raw1.5C'!AM192</f>
        <v>0</v>
      </c>
      <c r="AN190" s="140"/>
      <c r="AO190" s="140"/>
      <c r="AP190" s="140"/>
      <c r="AQ190" s="140"/>
      <c r="AR190" s="140"/>
      <c r="AS190" s="140"/>
      <c r="AT190" s="140"/>
      <c r="AU190" s="140"/>
      <c r="AV190" s="140"/>
      <c r="AW190" s="140"/>
      <c r="AX190" s="117"/>
      <c r="AY190" s="140"/>
      <c r="AZ190" s="140"/>
      <c r="BA190" s="140"/>
      <c r="BB190" s="140"/>
      <c r="BC190" s="140"/>
      <c r="BD190" s="140"/>
      <c r="BE190" s="140"/>
      <c r="BF190" s="140"/>
      <c r="BG190" s="140"/>
    </row>
    <row r="191" spans="1:59" x14ac:dyDescent="0.25">
      <c r="A191" s="139"/>
      <c r="B191" s="100" t="str">
        <f>+WB2C!B191</f>
        <v>General Cargo</v>
      </c>
      <c r="C191" s="100" t="str">
        <f>+WB2C!C191</f>
        <v>General Cargo (DWT) &gt;20,000</v>
      </c>
      <c r="D191" s="143">
        <f>+'raw1.5C'!D193</f>
        <v>17.444739560593781</v>
      </c>
      <c r="E191" s="143">
        <f>+'raw1.5C'!E193</f>
        <v>17.784810880282794</v>
      </c>
      <c r="F191" s="143">
        <f>+'raw1.5C'!F193</f>
        <v>16.854905604731886</v>
      </c>
      <c r="G191" s="143">
        <f>+'raw1.5C'!G193</f>
        <v>16.576025727992636</v>
      </c>
      <c r="H191" s="143">
        <f>+'raw1.5C'!H193</f>
        <v>15.407634304291886</v>
      </c>
      <c r="I191" s="143">
        <f>+'raw1.5C'!I193</f>
        <v>14.855474612411486</v>
      </c>
      <c r="J191" s="143">
        <f>+'raw1.5C'!J193</f>
        <v>14.365178184433919</v>
      </c>
      <c r="K191" s="143">
        <f>+'raw1.5C'!K193</f>
        <v>13.873050906552622</v>
      </c>
      <c r="L191" s="143">
        <f>+'raw1.5C'!L193</f>
        <v>13.367126417227775</v>
      </c>
      <c r="M191" s="143">
        <f>+'raw1.5C'!M193</f>
        <v>12.83236458666698</v>
      </c>
      <c r="N191" s="143">
        <f>+'raw1.5C'!N193</f>
        <v>12.25023931342391</v>
      </c>
      <c r="O191" s="143">
        <f>+'raw1.5C'!O193</f>
        <v>11.549930156014621</v>
      </c>
      <c r="P191" s="143">
        <f>+'raw1.5C'!P193</f>
        <v>10.766198147079956</v>
      </c>
      <c r="Q191" s="143">
        <f>+'raw1.5C'!Q193</f>
        <v>9.8790801742992223</v>
      </c>
      <c r="R191" s="143">
        <f>+'raw1.5C'!R193</f>
        <v>8.8784427749459613</v>
      </c>
      <c r="S191" s="143">
        <f>+'raw1.5C'!S193</f>
        <v>7.7726899315567364</v>
      </c>
      <c r="T191" s="143">
        <f>+'raw1.5C'!T193</f>
        <v>6.6231720400655201</v>
      </c>
      <c r="U191" s="143">
        <f>+'raw1.5C'!U193</f>
        <v>5.4495583329055286</v>
      </c>
      <c r="V191" s="143">
        <f>+'raw1.5C'!V193</f>
        <v>4.3239729500462847</v>
      </c>
      <c r="W191" s="143">
        <f>+'raw1.5C'!W193</f>
        <v>3.3127552602899781</v>
      </c>
      <c r="X191" s="143">
        <f>+'raw1.5C'!X193</f>
        <v>2.4593482990976452</v>
      </c>
      <c r="Y191" s="143">
        <f>+'raw1.5C'!Y193</f>
        <v>1.7735142192383322</v>
      </c>
      <c r="Z191" s="143">
        <f>+'raw1.5C'!Z193</f>
        <v>1.2522517857765971</v>
      </c>
      <c r="AA191" s="143">
        <f>+'raw1.5C'!AA193</f>
        <v>0.870098582715923</v>
      </c>
      <c r="AB191" s="143">
        <f>+'raw1.5C'!AB193</f>
        <v>0.59746644423504347</v>
      </c>
      <c r="AC191" s="143">
        <f>+'raw1.5C'!AC193</f>
        <v>0.40681096252361654</v>
      </c>
      <c r="AD191" s="143">
        <f>+'raw1.5C'!AD193</f>
        <v>0.27632922647917918</v>
      </c>
      <c r="AE191" s="143">
        <f>+'raw1.5C'!AE193</f>
        <v>0.18692188788898964</v>
      </c>
      <c r="AF191" s="143">
        <f>+'raw1.5C'!AF193</f>
        <v>0.12608800166071699</v>
      </c>
      <c r="AG191" s="143">
        <f>+'raw1.5C'!AG193</f>
        <v>8.4893835952649654E-2</v>
      </c>
      <c r="AH191" s="143">
        <f>+'raw1.5C'!AH193</f>
        <v>5.7088835102361318E-2</v>
      </c>
      <c r="AI191" s="143">
        <f>+'raw1.5C'!AI193</f>
        <v>3.8284768896534559E-2</v>
      </c>
      <c r="AJ191" s="143">
        <f>+'raw1.5C'!AJ193</f>
        <v>2.5664331453388037E-2</v>
      </c>
      <c r="AK191" s="143">
        <f>+'raw1.5C'!AK193</f>
        <v>1.7200955896491753E-2</v>
      </c>
      <c r="AL191" s="143">
        <f>+'raw1.5C'!AL193</f>
        <v>1.152800433209024E-2</v>
      </c>
      <c r="AM191" s="143">
        <f>+'raw1.5C'!AM193</f>
        <v>0</v>
      </c>
      <c r="AN191" s="140"/>
      <c r="AO191" s="140"/>
      <c r="AP191" s="140"/>
      <c r="AQ191" s="140"/>
      <c r="AR191" s="140"/>
      <c r="AS191" s="140"/>
      <c r="AT191" s="140"/>
      <c r="AU191" s="140"/>
      <c r="AV191" s="140"/>
      <c r="AW191" s="140"/>
      <c r="AX191" s="117"/>
      <c r="AY191" s="140"/>
      <c r="AZ191" s="140"/>
      <c r="BA191" s="140"/>
      <c r="BB191" s="140"/>
      <c r="BC191" s="140"/>
      <c r="BD191" s="140"/>
      <c r="BE191" s="140"/>
      <c r="BF191" s="140"/>
      <c r="BG191" s="140"/>
    </row>
    <row r="192" spans="1:59" x14ac:dyDescent="0.25">
      <c r="A192" s="139"/>
      <c r="B192" s="100" t="str">
        <f>+WB2C!B192</f>
        <v>Liquefied Gas Tanker</v>
      </c>
      <c r="C192" s="100" t="str">
        <f>+WB2C!C192</f>
        <v>Liquefied Gas Tanker (cbm) 0 - 49,999</v>
      </c>
      <c r="D192" s="143">
        <f>+'raw1.5C'!D194</f>
        <v>86.095025905148901</v>
      </c>
      <c r="E192" s="143">
        <f>+'raw1.5C'!E194</f>
        <v>83.098433138742323</v>
      </c>
      <c r="F192" s="143">
        <f>+'raw1.5C'!F194</f>
        <v>76.281312679171322</v>
      </c>
      <c r="G192" s="143">
        <f>+'raw1.5C'!G194</f>
        <v>76.089808161272998</v>
      </c>
      <c r="H192" s="143">
        <f>+'raw1.5C'!H194</f>
        <v>70.726479173641607</v>
      </c>
      <c r="I192" s="143">
        <f>+'raw1.5C'!I194</f>
        <v>68.191871317753865</v>
      </c>
      <c r="J192" s="143">
        <f>+'raw1.5C'!J194</f>
        <v>65.941237676182638</v>
      </c>
      <c r="K192" s="143">
        <f>+'raw1.5C'!K194</f>
        <v>63.682199787403256</v>
      </c>
      <c r="L192" s="143">
        <f>+'raw1.5C'!L194</f>
        <v>61.359827828737167</v>
      </c>
      <c r="M192" s="143">
        <f>+'raw1.5C'!M194</f>
        <v>58.905082296421341</v>
      </c>
      <c r="N192" s="143">
        <f>+'raw1.5C'!N194</f>
        <v>56.232921846519709</v>
      </c>
      <c r="O192" s="143">
        <f>+'raw1.5C'!O194</f>
        <v>53.018255658419598</v>
      </c>
      <c r="P192" s="143">
        <f>+'raw1.5C'!P194</f>
        <v>49.420649139929388</v>
      </c>
      <c r="Q192" s="143">
        <f>+'raw1.5C'!Q194</f>
        <v>45.348464560044704</v>
      </c>
      <c r="R192" s="143">
        <f>+'raw1.5C'!R194</f>
        <v>40.755185748513497</v>
      </c>
      <c r="S192" s="143">
        <f>+'raw1.5C'!S194</f>
        <v>35.679389951141914</v>
      </c>
      <c r="T192" s="143">
        <f>+'raw1.5C'!T194</f>
        <v>30.402697137266198</v>
      </c>
      <c r="U192" s="143">
        <f>+'raw1.5C'!U194</f>
        <v>25.015396025490084</v>
      </c>
      <c r="V192" s="143">
        <f>+'raw1.5C'!V194</f>
        <v>19.848561872580948</v>
      </c>
      <c r="W192" s="143">
        <f>+'raw1.5C'!W194</f>
        <v>15.206715794066149</v>
      </c>
      <c r="X192" s="143">
        <f>+'raw1.5C'!X194</f>
        <v>11.289276654781988</v>
      </c>
      <c r="Y192" s="143">
        <f>+'raw1.5C'!Y194</f>
        <v>8.1410561812319653</v>
      </c>
      <c r="Z192" s="143">
        <f>+'raw1.5C'!Z194</f>
        <v>5.7482776458559277</v>
      </c>
      <c r="AA192" s="143">
        <f>+'raw1.5C'!AA194</f>
        <v>3.9940595729437032</v>
      </c>
      <c r="AB192" s="143">
        <f>+'raw1.5C'!AB194</f>
        <v>2.7425818390152634</v>
      </c>
      <c r="AC192" s="143">
        <f>+'raw1.5C'!AC194</f>
        <v>1.8674058911510487</v>
      </c>
      <c r="AD192" s="143">
        <f>+'raw1.5C'!AD194</f>
        <v>1.268448672630043</v>
      </c>
      <c r="AE192" s="143">
        <f>+'raw1.5C'!AE194</f>
        <v>0.85803743454605474</v>
      </c>
      <c r="AF192" s="143">
        <f>+'raw1.5C'!AF194</f>
        <v>0.57878842704740818</v>
      </c>
      <c r="AG192" s="143">
        <f>+'raw1.5C'!AG194</f>
        <v>0.3896926680563223</v>
      </c>
      <c r="AH192" s="143">
        <f>+'raw1.5C'!AH194</f>
        <v>0.26205790111398836</v>
      </c>
      <c r="AI192" s="143">
        <f>+'raw1.5C'!AI194</f>
        <v>0.17574060083150952</v>
      </c>
      <c r="AJ192" s="143">
        <f>+'raw1.5C'!AJ194</f>
        <v>0.11780833891792618</v>
      </c>
      <c r="AK192" s="143">
        <f>+'raw1.5C'!AK194</f>
        <v>7.8958458187255318E-2</v>
      </c>
      <c r="AL192" s="143">
        <f>+'raw1.5C'!AL194</f>
        <v>5.2917608388467145E-2</v>
      </c>
      <c r="AM192" s="143">
        <f>+'raw1.5C'!AM194</f>
        <v>0</v>
      </c>
      <c r="AN192" s="140"/>
      <c r="AO192" s="140"/>
      <c r="AP192" s="140"/>
      <c r="AQ192" s="140"/>
      <c r="AR192" s="140"/>
      <c r="AS192" s="140"/>
      <c r="AT192" s="140"/>
      <c r="AU192" s="140"/>
      <c r="AV192" s="140"/>
      <c r="AW192" s="140"/>
      <c r="AX192" s="117"/>
      <c r="AY192" s="140"/>
      <c r="AZ192" s="140"/>
      <c r="BA192" s="140"/>
      <c r="BB192" s="140"/>
      <c r="BC192" s="140"/>
      <c r="BD192" s="140"/>
      <c r="BE192" s="140"/>
      <c r="BF192" s="140"/>
      <c r="BG192" s="140"/>
    </row>
    <row r="193" spans="1:59" x14ac:dyDescent="0.25">
      <c r="A193" s="139"/>
      <c r="B193" s="100" t="str">
        <f>+WB2C!B193</f>
        <v>Liquefied Gas Tanker</v>
      </c>
      <c r="C193" s="100" t="str">
        <f>+WB2C!C193</f>
        <v>Liquefied Gas Tanker (cbm) 50,000 - 99,999</v>
      </c>
      <c r="D193" s="143">
        <f>+'raw1.5C'!D195</f>
        <v>24.990715191233804</v>
      </c>
      <c r="E193" s="143">
        <f>+'raw1.5C'!E195</f>
        <v>24.611092627564659</v>
      </c>
      <c r="F193" s="143">
        <f>+'raw1.5C'!F195</f>
        <v>23.687990671949294</v>
      </c>
      <c r="G193" s="143">
        <f>+'raw1.5C'!G195</f>
        <v>23.565848431960177</v>
      </c>
      <c r="H193" s="143">
        <f>+'raw1.5C'!H195</f>
        <v>21.904766598958677</v>
      </c>
      <c r="I193" s="143">
        <f>+'raw1.5C'!I195</f>
        <v>21.119770736704599</v>
      </c>
      <c r="J193" s="143">
        <f>+'raw1.5C'!J195</f>
        <v>20.422724804341048</v>
      </c>
      <c r="K193" s="143">
        <f>+'raw1.5C'!K195</f>
        <v>19.723075984407163</v>
      </c>
      <c r="L193" s="143">
        <f>+'raw1.5C'!L195</f>
        <v>19.00381190813874</v>
      </c>
      <c r="M193" s="143">
        <f>+'raw1.5C'!M195</f>
        <v>18.243550283730695</v>
      </c>
      <c r="N193" s="143">
        <f>+'raw1.5C'!N195</f>
        <v>17.415952873906878</v>
      </c>
      <c r="O193" s="143">
        <f>+'raw1.5C'!O195</f>
        <v>16.42033548468245</v>
      </c>
      <c r="P193" s="143">
        <f>+'raw1.5C'!P195</f>
        <v>15.306117273580131</v>
      </c>
      <c r="Q193" s="143">
        <f>+'raw1.5C'!Q195</f>
        <v>14.044917029874293</v>
      </c>
      <c r="R193" s="143">
        <f>+'raw1.5C'!R195</f>
        <v>12.622328185270382</v>
      </c>
      <c r="S193" s="143">
        <f>+'raw1.5C'!S195</f>
        <v>11.050298536057531</v>
      </c>
      <c r="T193" s="143">
        <f>+'raw1.5C'!T195</f>
        <v>9.4160488766255046</v>
      </c>
      <c r="U193" s="143">
        <f>+'raw1.5C'!U195</f>
        <v>7.7475426137583225</v>
      </c>
      <c r="V193" s="143">
        <f>+'raw1.5C'!V195</f>
        <v>6.1473173869781608</v>
      </c>
      <c r="W193" s="143">
        <f>+'raw1.5C'!W195</f>
        <v>4.709686726917651</v>
      </c>
      <c r="X193" s="143">
        <f>+'raw1.5C'!X195</f>
        <v>3.4964128440064108</v>
      </c>
      <c r="Y193" s="143">
        <f>+'raw1.5C'!Y195</f>
        <v>2.5213744216092042</v>
      </c>
      <c r="Z193" s="143">
        <f>+'raw1.5C'!Z195</f>
        <v>1.7803046560447435</v>
      </c>
      <c r="AA193" s="143">
        <f>+'raw1.5C'!AA195</f>
        <v>1.2370040718819471</v>
      </c>
      <c r="AB193" s="143">
        <f>+'raw1.5C'!AB195</f>
        <v>0.84940768668379052</v>
      </c>
      <c r="AC193" s="143">
        <f>+'raw1.5C'!AC195</f>
        <v>0.57835609334882165</v>
      </c>
      <c r="AD193" s="143">
        <f>+'raw1.5C'!AD195</f>
        <v>0.39285247111629157</v>
      </c>
      <c r="AE193" s="143">
        <f>+'raw1.5C'!AE195</f>
        <v>0.26574360771948602</v>
      </c>
      <c r="AF193" s="143">
        <f>+'raw1.5C'!AF195</f>
        <v>0.17925712622461246</v>
      </c>
      <c r="AG193" s="143">
        <f>+'raw1.5C'!AG195</f>
        <v>0.12069209493861628</v>
      </c>
      <c r="AH193" s="143">
        <f>+'raw1.5C'!AH195</f>
        <v>8.1162207229654004E-2</v>
      </c>
      <c r="AI193" s="143">
        <f>+'raw1.5C'!AI195</f>
        <v>5.4428792273454984E-2</v>
      </c>
      <c r="AJ193" s="143">
        <f>+'raw1.5C'!AJ195</f>
        <v>3.648653513590875E-2</v>
      </c>
      <c r="AK193" s="143">
        <f>+'raw1.5C'!AK195</f>
        <v>2.4454300819346339E-2</v>
      </c>
      <c r="AL193" s="143">
        <f>+'raw1.5C'!AL195</f>
        <v>1.6389163920893474E-2</v>
      </c>
      <c r="AM193" s="143">
        <f>+'raw1.5C'!AM195</f>
        <v>0</v>
      </c>
      <c r="AN193" s="140"/>
      <c r="AO193" s="140"/>
      <c r="AP193" s="140"/>
      <c r="AQ193" s="140"/>
      <c r="AR193" s="140"/>
      <c r="AS193" s="140"/>
      <c r="AT193" s="140"/>
      <c r="AU193" s="140"/>
      <c r="AV193" s="140"/>
      <c r="AW193" s="140"/>
      <c r="AX193" s="117"/>
      <c r="AY193" s="140"/>
      <c r="AZ193" s="140"/>
      <c r="BA193" s="140"/>
      <c r="BB193" s="140"/>
      <c r="BC193" s="140"/>
      <c r="BD193" s="140"/>
      <c r="BE193" s="140"/>
      <c r="BF193" s="140"/>
      <c r="BG193" s="140"/>
    </row>
    <row r="194" spans="1:59" x14ac:dyDescent="0.25">
      <c r="A194" s="139"/>
      <c r="B194" s="100" t="str">
        <f>+WB2C!B194</f>
        <v>Liquefied Gas Tanker</v>
      </c>
      <c r="C194" s="100" t="str">
        <f>+WB2C!C194</f>
        <v>Liquefied Gas Tanker (cbm) 100,000 - 199,999</v>
      </c>
      <c r="D194" s="143">
        <f>+'raw1.5C'!D196</f>
        <v>18.921694287876342</v>
      </c>
      <c r="E194" s="143">
        <f>+'raw1.5C'!E196</f>
        <v>18.776372922880661</v>
      </c>
      <c r="F194" s="143">
        <f>+'raw1.5C'!F196</f>
        <v>18.714148996494824</v>
      </c>
      <c r="G194" s="143">
        <f>+'raw1.5C'!G196</f>
        <v>18.550153805531849</v>
      </c>
      <c r="H194" s="143">
        <f>+'raw1.5C'!H196</f>
        <v>17.242612361619166</v>
      </c>
      <c r="I194" s="143">
        <f>+'raw1.5C'!I196</f>
        <v>16.624693001594327</v>
      </c>
      <c r="J194" s="143">
        <f>+'raw1.5C'!J196</f>
        <v>16.076004534374619</v>
      </c>
      <c r="K194" s="143">
        <f>+'raw1.5C'!K196</f>
        <v>15.525267171486773</v>
      </c>
      <c r="L194" s="143">
        <f>+'raw1.5C'!L196</f>
        <v>14.959089413020079</v>
      </c>
      <c r="M194" s="143">
        <f>+'raw1.5C'!M196</f>
        <v>14.360639919214195</v>
      </c>
      <c r="N194" s="143">
        <f>+'raw1.5C'!N196</f>
        <v>13.709186215537185</v>
      </c>
      <c r="O194" s="143">
        <f>+'raw1.5C'!O196</f>
        <v>12.925473473137991</v>
      </c>
      <c r="P194" s="143">
        <f>+'raw1.5C'!P196</f>
        <v>12.04840260303763</v>
      </c>
      <c r="Q194" s="143">
        <f>+'raw1.5C'!Q196</f>
        <v>11.055632978474126</v>
      </c>
      <c r="R194" s="143">
        <f>+'raw1.5C'!R196</f>
        <v>9.935824288130215</v>
      </c>
      <c r="S194" s="143">
        <f>+'raw1.5C'!S196</f>
        <v>8.6983813900334184</v>
      </c>
      <c r="T194" s="143">
        <f>+'raw1.5C'!T196</f>
        <v>7.4119612288145289</v>
      </c>
      <c r="U194" s="143">
        <f>+'raw1.5C'!U196</f>
        <v>6.0985755516112699</v>
      </c>
      <c r="V194" s="143">
        <f>+'raw1.5C'!V196</f>
        <v>4.8389381502263982</v>
      </c>
      <c r="W194" s="143">
        <f>+'raw1.5C'!W196</f>
        <v>3.7072891057768445</v>
      </c>
      <c r="X194" s="143">
        <f>+'raw1.5C'!X196</f>
        <v>2.7522453185260121</v>
      </c>
      <c r="Y194" s="143">
        <f>+'raw1.5C'!Y196</f>
        <v>1.9847315685333984</v>
      </c>
      <c r="Z194" s="143">
        <f>+'raw1.5C'!Z196</f>
        <v>1.4013891876494387</v>
      </c>
      <c r="AA194" s="143">
        <f>+'raw1.5C'!AA196</f>
        <v>0.97372330377712701</v>
      </c>
      <c r="AB194" s="143">
        <f>+'raw1.5C'!AB196</f>
        <v>0.66862193725289543</v>
      </c>
      <c r="AC194" s="143">
        <f>+'raw1.5C'!AC196</f>
        <v>0.45526026856037055</v>
      </c>
      <c r="AD194" s="143">
        <f>+'raw1.5C'!AD196</f>
        <v>0.30923876062137196</v>
      </c>
      <c r="AE194" s="143">
        <f>+'raw1.5C'!AE196</f>
        <v>0.20918342109626095</v>
      </c>
      <c r="AF194" s="143">
        <f>+'raw1.5C'!AF196</f>
        <v>0.14110450009066819</v>
      </c>
      <c r="AG194" s="143">
        <f>+'raw1.5C'!AG196</f>
        <v>9.5004299577299736E-2</v>
      </c>
      <c r="AH194" s="143">
        <f>+'raw1.5C'!AH196</f>
        <v>6.3887851593947442E-2</v>
      </c>
      <c r="AI194" s="143">
        <f>+'raw1.5C'!AI196</f>
        <v>4.2844307983947734E-2</v>
      </c>
      <c r="AJ194" s="143">
        <f>+'raw1.5C'!AJ196</f>
        <v>2.8720834751874508E-2</v>
      </c>
      <c r="AK194" s="143">
        <f>+'raw1.5C'!AK196</f>
        <v>1.9249510269717274E-2</v>
      </c>
      <c r="AL194" s="143">
        <f>+'raw1.5C'!AL196</f>
        <v>1.2900936384888699E-2</v>
      </c>
      <c r="AM194" s="143">
        <f>+'raw1.5C'!AM196</f>
        <v>0</v>
      </c>
      <c r="AN194" s="140"/>
      <c r="AO194" s="140"/>
      <c r="AP194" s="140"/>
      <c r="AQ194" s="140"/>
      <c r="AR194" s="140"/>
      <c r="AS194" s="140"/>
      <c r="AT194" s="140"/>
      <c r="AU194" s="140"/>
      <c r="AV194" s="140"/>
      <c r="AW194" s="140"/>
      <c r="AX194" s="117"/>
      <c r="AY194" s="140"/>
      <c r="AZ194" s="140"/>
      <c r="BA194" s="140"/>
      <c r="BB194" s="140"/>
      <c r="BC194" s="140"/>
      <c r="BD194" s="140"/>
      <c r="BE194" s="140"/>
      <c r="BF194" s="140"/>
      <c r="BG194" s="140"/>
    </row>
    <row r="195" spans="1:59" x14ac:dyDescent="0.25">
      <c r="A195" s="139"/>
      <c r="B195" s="100" t="str">
        <f>+WB2C!B195</f>
        <v>Liquefied Gas Tanker</v>
      </c>
      <c r="C195" s="100" t="str">
        <f>+WB2C!C195</f>
        <v>Liquefied Gas Tanker (cbm) &gt;200,000</v>
      </c>
      <c r="D195" s="143">
        <f>+'raw1.5C'!D197</f>
        <v>19.114644966479961</v>
      </c>
      <c r="E195" s="143">
        <f>+'raw1.5C'!E197</f>
        <v>19.374042516350915</v>
      </c>
      <c r="F195" s="143">
        <f>+'raw1.5C'!F197</f>
        <v>19.920221192818435</v>
      </c>
      <c r="G195" s="143">
        <f>+'raw1.5C'!G197</f>
        <v>19.2002640327918</v>
      </c>
      <c r="H195" s="143">
        <f>+'raw1.5C'!H197</f>
        <v>17.846898383098118</v>
      </c>
      <c r="I195" s="143">
        <f>+'raw1.5C'!I197</f>
        <v>17.207323369983531</v>
      </c>
      <c r="J195" s="143">
        <f>+'raw1.5C'!J197</f>
        <v>16.639405521279517</v>
      </c>
      <c r="K195" s="143">
        <f>+'raw1.5C'!K197</f>
        <v>16.069366971140017</v>
      </c>
      <c r="L195" s="143">
        <f>+'raw1.5C'!L197</f>
        <v>15.483346900038883</v>
      </c>
      <c r="M195" s="143">
        <f>+'raw1.5C'!M197</f>
        <v>14.863924095687954</v>
      </c>
      <c r="N195" s="143">
        <f>+'raw1.5C'!N197</f>
        <v>14.189639491535042</v>
      </c>
      <c r="O195" s="143">
        <f>+'raw1.5C'!O197</f>
        <v>13.378460687430433</v>
      </c>
      <c r="P195" s="143">
        <f>+'raw1.5C'!P197</f>
        <v>12.470651918945963</v>
      </c>
      <c r="Q195" s="143">
        <f>+'raw1.5C'!Q197</f>
        <v>11.443089607863099</v>
      </c>
      <c r="R195" s="143">
        <f>+'raw1.5C'!R197</f>
        <v>10.284036009374544</v>
      </c>
      <c r="S195" s="143">
        <f>+'raw1.5C'!S197</f>
        <v>9.0032255849414948</v>
      </c>
      <c r="T195" s="143">
        <f>+'raw1.5C'!T197</f>
        <v>7.6717214361649182</v>
      </c>
      <c r="U195" s="143">
        <f>+'raw1.5C'!U197</f>
        <v>6.3123067356965281</v>
      </c>
      <c r="V195" s="143">
        <f>+'raw1.5C'!V197</f>
        <v>5.0085239775742236</v>
      </c>
      <c r="W195" s="143">
        <f>+'raw1.5C'!W197</f>
        <v>3.8372150669489939</v>
      </c>
      <c r="X195" s="143">
        <f>+'raw1.5C'!X197</f>
        <v>2.8487007359990737</v>
      </c>
      <c r="Y195" s="143">
        <f>+'raw1.5C'!Y197</f>
        <v>2.0542886355311105</v>
      </c>
      <c r="Z195" s="143">
        <f>+'raw1.5C'!Z197</f>
        <v>1.4505023892332836</v>
      </c>
      <c r="AA195" s="143">
        <f>+'raw1.5C'!AA197</f>
        <v>1.0078484913601047</v>
      </c>
      <c r="AB195" s="143">
        <f>+'raw1.5C'!AB197</f>
        <v>0.69205451706519017</v>
      </c>
      <c r="AC195" s="143">
        <f>+'raw1.5C'!AC197</f>
        <v>0.47121535765337569</v>
      </c>
      <c r="AD195" s="143">
        <f>+'raw1.5C'!AD197</f>
        <v>0.32007636784839094</v>
      </c>
      <c r="AE195" s="143">
        <f>+'raw1.5C'!AE197</f>
        <v>0.21651448060409909</v>
      </c>
      <c r="AF195" s="143">
        <f>+'raw1.5C'!AF197</f>
        <v>0.14604966009219822</v>
      </c>
      <c r="AG195" s="143">
        <f>+'raw1.5C'!AG197</f>
        <v>9.833382813196069E-2</v>
      </c>
      <c r="AH195" s="143">
        <f>+'raw1.5C'!AH197</f>
        <v>6.6126870534399848E-2</v>
      </c>
      <c r="AI195" s="143">
        <f>+'raw1.5C'!AI197</f>
        <v>4.434583315146054E-2</v>
      </c>
      <c r="AJ195" s="143">
        <f>+'raw1.5C'!AJ197</f>
        <v>2.9727387506281781E-2</v>
      </c>
      <c r="AK195" s="143">
        <f>+'raw1.5C'!AK197</f>
        <v>1.9924130201566935E-2</v>
      </c>
      <c r="AL195" s="143">
        <f>+'raw1.5C'!AL197</f>
        <v>1.3353063670353313E-2</v>
      </c>
      <c r="AM195" s="143">
        <f>+'raw1.5C'!AM197</f>
        <v>0</v>
      </c>
      <c r="AN195" s="140"/>
      <c r="AO195" s="140"/>
      <c r="AP195" s="140"/>
      <c r="AQ195" s="140"/>
      <c r="AR195" s="140"/>
      <c r="AS195" s="140"/>
      <c r="AT195" s="140"/>
      <c r="AU195" s="140"/>
      <c r="AV195" s="140"/>
      <c r="AW195" s="140"/>
      <c r="AX195" s="117"/>
      <c r="AY195" s="140"/>
      <c r="AZ195" s="140"/>
      <c r="BA195" s="140"/>
      <c r="BB195" s="140"/>
      <c r="BC195" s="140"/>
      <c r="BD195" s="140"/>
      <c r="BE195" s="140"/>
      <c r="BF195" s="140"/>
      <c r="BG195" s="140"/>
    </row>
    <row r="196" spans="1:59" x14ac:dyDescent="0.25">
      <c r="A196" s="139"/>
      <c r="B196" s="100" t="str">
        <f>+WB2C!B196</f>
        <v>Oil Tanker</v>
      </c>
      <c r="C196" s="100" t="str">
        <f>+WB2C!C196</f>
        <v>Oil Tanker (DWT) 0 - 4,999</v>
      </c>
      <c r="D196" s="143">
        <f>+'raw1.5C'!D198</f>
        <v>133.80578846585595</v>
      </c>
      <c r="E196" s="143">
        <f>+'raw1.5C'!E198</f>
        <v>137.45765319094383</v>
      </c>
      <c r="F196" s="143">
        <f>+'raw1.5C'!F198</f>
        <v>133.92590371981527</v>
      </c>
      <c r="G196" s="143">
        <f>+'raw1.5C'!G198</f>
        <v>129.87646611033875</v>
      </c>
      <c r="H196" s="143">
        <f>+'raw1.5C'!H198</f>
        <v>120.72188637970886</v>
      </c>
      <c r="I196" s="143">
        <f>+'raw1.5C'!I198</f>
        <v>116.39560511743404</v>
      </c>
      <c r="J196" s="143">
        <f>+'raw1.5C'!J198</f>
        <v>112.55403486065573</v>
      </c>
      <c r="K196" s="143">
        <f>+'raw1.5C'!K198</f>
        <v>108.69811952989063</v>
      </c>
      <c r="L196" s="143">
        <f>+'raw1.5C'!L198</f>
        <v>104.73410029690731</v>
      </c>
      <c r="M196" s="143">
        <f>+'raw1.5C'!M198</f>
        <v>100.54413474644105</v>
      </c>
      <c r="N196" s="143">
        <f>+'raw1.5C'!N198</f>
        <v>95.983067180368863</v>
      </c>
      <c r="O196" s="143">
        <f>+'raw1.5C'!O198</f>
        <v>90.496005321178444</v>
      </c>
      <c r="P196" s="143">
        <f>+'raw1.5C'!P198</f>
        <v>84.355308789434034</v>
      </c>
      <c r="Q196" s="143">
        <f>+'raw1.5C'!Q198</f>
        <v>77.404562620335142</v>
      </c>
      <c r="R196" s="143">
        <f>+'raw1.5C'!R198</f>
        <v>69.564369113252582</v>
      </c>
      <c r="S196" s="143">
        <f>+'raw1.5C'!S198</f>
        <v>60.900575146745346</v>
      </c>
      <c r="T196" s="143">
        <f>+'raw1.5C'!T198</f>
        <v>51.893873303530555</v>
      </c>
      <c r="U196" s="143">
        <f>+'raw1.5C'!U198</f>
        <v>42.698375940903553</v>
      </c>
      <c r="V196" s="143">
        <f>+'raw1.5C'!V198</f>
        <v>33.879190073911381</v>
      </c>
      <c r="W196" s="143">
        <f>+'raw1.5C'!W198</f>
        <v>25.956097882275738</v>
      </c>
      <c r="X196" s="143">
        <f>+'raw1.5C'!X198</f>
        <v>19.269484209467105</v>
      </c>
      <c r="Y196" s="143">
        <f>+'raw1.5C'!Y198</f>
        <v>13.895837468575474</v>
      </c>
      <c r="Z196" s="143">
        <f>+'raw1.5C'!Z198</f>
        <v>9.811642385567227</v>
      </c>
      <c r="AA196" s="143">
        <f>+'raw1.5C'!AA198</f>
        <v>6.8173958550222009</v>
      </c>
      <c r="AB196" s="143">
        <f>+'raw1.5C'!AB198</f>
        <v>4.6812686991500119</v>
      </c>
      <c r="AC196" s="143">
        <f>+'raw1.5C'!AC198</f>
        <v>3.1874449916114562</v>
      </c>
      <c r="AD196" s="143">
        <f>+'raw1.5C'!AD198</f>
        <v>2.1650945773758381</v>
      </c>
      <c r="AE196" s="143">
        <f>+'raw1.5C'!AE198</f>
        <v>1.4645702556251299</v>
      </c>
      <c r="AF196" s="143">
        <f>+'raw1.5C'!AF198</f>
        <v>0.98792462942150427</v>
      </c>
      <c r="AG196" s="143">
        <f>+'raw1.5C'!AG198</f>
        <v>0.66516012879138908</v>
      </c>
      <c r="AH196" s="143">
        <f>+'raw1.5C'!AH198</f>
        <v>0.44730240403339711</v>
      </c>
      <c r="AI196" s="143">
        <f>+'raw1.5C'!AI198</f>
        <v>0.29996879660581149</v>
      </c>
      <c r="AJ196" s="143">
        <f>+'raw1.5C'!AJ198</f>
        <v>0.2010851532778179</v>
      </c>
      <c r="AK196" s="143">
        <f>+'raw1.5C'!AK198</f>
        <v>0.13477291856415821</v>
      </c>
      <c r="AL196" s="143">
        <f>+'raw1.5C'!AL198</f>
        <v>9.032421211968461E-2</v>
      </c>
      <c r="AM196" s="143">
        <f>+'raw1.5C'!AM198</f>
        <v>0</v>
      </c>
      <c r="AN196" s="140"/>
      <c r="AO196" s="140"/>
      <c r="AP196" s="140"/>
      <c r="AQ196" s="140"/>
      <c r="AR196" s="140"/>
      <c r="AS196" s="140"/>
      <c r="AT196" s="140"/>
      <c r="AU196" s="140"/>
      <c r="AV196" s="140"/>
      <c r="AW196" s="140"/>
      <c r="AX196" s="117"/>
      <c r="AY196" s="140"/>
      <c r="AZ196" s="140"/>
      <c r="BA196" s="140"/>
      <c r="BB196" s="140"/>
      <c r="BC196" s="140"/>
      <c r="BD196" s="140"/>
      <c r="BE196" s="140"/>
      <c r="BF196" s="140"/>
      <c r="BG196" s="140"/>
    </row>
    <row r="197" spans="1:59" x14ac:dyDescent="0.25">
      <c r="A197" s="139"/>
      <c r="B197" s="100" t="str">
        <f>+WB2C!B197</f>
        <v>Oil Tanker</v>
      </c>
      <c r="C197" s="100" t="str">
        <f>+WB2C!C197</f>
        <v>Oil Tanker (DWT) 5,000 - 9,999</v>
      </c>
      <c r="D197" s="143">
        <f>+'raw1.5C'!D199</f>
        <v>75.869940711761117</v>
      </c>
      <c r="E197" s="143">
        <f>+'raw1.5C'!E199</f>
        <v>76.724085863387785</v>
      </c>
      <c r="F197" s="143">
        <f>+'raw1.5C'!F199</f>
        <v>74.788428204360017</v>
      </c>
      <c r="G197" s="143">
        <f>+'raw1.5C'!G199</f>
        <v>73.217488028301204</v>
      </c>
      <c r="H197" s="143">
        <f>+'raw1.5C'!H199</f>
        <v>68.056619767056105</v>
      </c>
      <c r="I197" s="143">
        <f>+'raw1.5C'!I199</f>
        <v>65.617691021808582</v>
      </c>
      <c r="J197" s="143">
        <f>+'raw1.5C'!J199</f>
        <v>63.452016726000544</v>
      </c>
      <c r="K197" s="143">
        <f>+'raw1.5C'!K199</f>
        <v>61.278255435571019</v>
      </c>
      <c r="L197" s="143">
        <f>+'raw1.5C'!L199</f>
        <v>59.043550878023716</v>
      </c>
      <c r="M197" s="143">
        <f>+'raw1.5C'!M199</f>
        <v>56.681469727235168</v>
      </c>
      <c r="N197" s="143">
        <f>+'raw1.5C'!N199</f>
        <v>54.110180871627946</v>
      </c>
      <c r="O197" s="143">
        <f>+'raw1.5C'!O199</f>
        <v>51.016865369460604</v>
      </c>
      <c r="P197" s="143">
        <f>+'raw1.5C'!P199</f>
        <v>47.55506518145382</v>
      </c>
      <c r="Q197" s="143">
        <f>+'raw1.5C'!Q199</f>
        <v>43.636601816494384</v>
      </c>
      <c r="R197" s="143">
        <f>+'raw1.5C'!R199</f>
        <v>39.216715046887508</v>
      </c>
      <c r="S197" s="143">
        <f>+'raw1.5C'!S199</f>
        <v>34.332525862963323</v>
      </c>
      <c r="T197" s="143">
        <f>+'raw1.5C'!T199</f>
        <v>29.255023339759376</v>
      </c>
      <c r="U197" s="143">
        <f>+'raw1.5C'!U199</f>
        <v>24.071087879963073</v>
      </c>
      <c r="V197" s="143">
        <f>+'raw1.5C'!V199</f>
        <v>19.099296954521037</v>
      </c>
      <c r="W197" s="143">
        <f>+'raw1.5C'!W199</f>
        <v>14.632676287499129</v>
      </c>
      <c r="X197" s="143">
        <f>+'raw1.5C'!X199</f>
        <v>10.863116865372469</v>
      </c>
      <c r="Y197" s="143">
        <f>+'raw1.5C'!Y199</f>
        <v>7.8337388132679795</v>
      </c>
      <c r="Z197" s="143">
        <f>+'raw1.5C'!Z199</f>
        <v>5.5312854623941332</v>
      </c>
      <c r="AA197" s="143">
        <f>+'raw1.5C'!AA199</f>
        <v>3.8432875050297</v>
      </c>
      <c r="AB197" s="143">
        <f>+'raw1.5C'!AB199</f>
        <v>2.6390519021828593</v>
      </c>
      <c r="AC197" s="143">
        <f>+'raw1.5C'!AC199</f>
        <v>1.7969130397797495</v>
      </c>
      <c r="AD197" s="143">
        <f>+'raw1.5C'!AD199</f>
        <v>1.2205659042530428</v>
      </c>
      <c r="AE197" s="143">
        <f>+'raw1.5C'!AE199</f>
        <v>0.82564731216768772</v>
      </c>
      <c r="AF197" s="143">
        <f>+'raw1.5C'!AF199</f>
        <v>0.5569396973434807</v>
      </c>
      <c r="AG197" s="143">
        <f>+'raw1.5C'!AG199</f>
        <v>0.37498212898179528</v>
      </c>
      <c r="AH197" s="143">
        <f>+'raw1.5C'!AH199</f>
        <v>0.25216545686207675</v>
      </c>
      <c r="AI197" s="143">
        <f>+'raw1.5C'!AI199</f>
        <v>0.16910655511438782</v>
      </c>
      <c r="AJ197" s="143">
        <f>+'raw1.5C'!AJ199</f>
        <v>0.11336118269709936</v>
      </c>
      <c r="AK197" s="143">
        <f>+'raw1.5C'!AK199</f>
        <v>7.5977849159578809E-2</v>
      </c>
      <c r="AL197" s="143">
        <f>+'raw1.5C'!AL199</f>
        <v>5.0920017441191345E-2</v>
      </c>
      <c r="AM197" s="143">
        <f>+'raw1.5C'!AM199</f>
        <v>0</v>
      </c>
      <c r="AN197" s="140"/>
      <c r="AO197" s="140"/>
      <c r="AP197" s="140"/>
      <c r="AQ197" s="140"/>
      <c r="AR197" s="140"/>
      <c r="AS197" s="140"/>
      <c r="AT197" s="140"/>
      <c r="AU197" s="140"/>
      <c r="AV197" s="140"/>
      <c r="AW197" s="140"/>
      <c r="AX197" s="117"/>
      <c r="AY197" s="140"/>
      <c r="AZ197" s="140"/>
      <c r="BA197" s="140"/>
      <c r="BB197" s="140"/>
      <c r="BC197" s="140"/>
      <c r="BD197" s="140"/>
      <c r="BE197" s="140"/>
      <c r="BF197" s="140"/>
      <c r="BG197" s="140"/>
    </row>
    <row r="198" spans="1:59" x14ac:dyDescent="0.25">
      <c r="A198" s="139"/>
      <c r="B198" s="100" t="str">
        <f>+WB2C!B198</f>
        <v>Oil Tanker</v>
      </c>
      <c r="C198" s="100" t="str">
        <f>+WB2C!C198</f>
        <v>Oil Tanker (DWT) 10,000 - 19,999</v>
      </c>
      <c r="D198" s="143">
        <f>+'raw1.5C'!D200</f>
        <v>56.588891997554121</v>
      </c>
      <c r="E198" s="143">
        <f>+'raw1.5C'!E200</f>
        <v>55.138574974437397</v>
      </c>
      <c r="F198" s="143">
        <f>+'raw1.5C'!F200</f>
        <v>54.426967465702035</v>
      </c>
      <c r="G198" s="143">
        <f>+'raw1.5C'!G200</f>
        <v>59.213859248780516</v>
      </c>
      <c r="H198" s="143">
        <f>+'raw1.5C'!H200</f>
        <v>55.040062317851351</v>
      </c>
      <c r="I198" s="143">
        <f>+'raw1.5C'!I200</f>
        <v>53.067604817218871</v>
      </c>
      <c r="J198" s="143">
        <f>+'raw1.5C'!J200</f>
        <v>51.316138925885504</v>
      </c>
      <c r="K198" s="143">
        <f>+'raw1.5C'!K200</f>
        <v>49.558132764267562</v>
      </c>
      <c r="L198" s="143">
        <f>+'raw1.5C'!L200</f>
        <v>47.750839388099486</v>
      </c>
      <c r="M198" s="143">
        <f>+'raw1.5C'!M200</f>
        <v>45.84053155641142</v>
      </c>
      <c r="N198" s="143">
        <f>+'raw1.5C'!N200</f>
        <v>43.761029234165242</v>
      </c>
      <c r="O198" s="143">
        <f>+'raw1.5C'!O200</f>
        <v>41.25934345266716</v>
      </c>
      <c r="P198" s="143">
        <f>+'raw1.5C'!P200</f>
        <v>38.4596496281426</v>
      </c>
      <c r="Q198" s="143">
        <f>+'raw1.5C'!Q200</f>
        <v>35.290634350337328</v>
      </c>
      <c r="R198" s="143">
        <f>+'raw1.5C'!R200</f>
        <v>31.716098264506506</v>
      </c>
      <c r="S198" s="143">
        <f>+'raw1.5C'!S200</f>
        <v>27.766062573996177</v>
      </c>
      <c r="T198" s="143">
        <f>+'raw1.5C'!T200</f>
        <v>23.659686790821109</v>
      </c>
      <c r="U198" s="143">
        <f>+'raw1.5C'!U200</f>
        <v>19.467234510124328</v>
      </c>
      <c r="V198" s="143">
        <f>+'raw1.5C'!V200</f>
        <v>15.446351849417733</v>
      </c>
      <c r="W198" s="143">
        <f>+'raw1.5C'!W200</f>
        <v>11.834020224594765</v>
      </c>
      <c r="X198" s="143">
        <f>+'raw1.5C'!X200</f>
        <v>8.7854294157234794</v>
      </c>
      <c r="Y198" s="143">
        <f>+'raw1.5C'!Y200</f>
        <v>6.3354523621632328</v>
      </c>
      <c r="Z198" s="143">
        <f>+'raw1.5C'!Z200</f>
        <v>4.4733678750140999</v>
      </c>
      <c r="AA198" s="143">
        <f>+'raw1.5C'!AA200</f>
        <v>3.1082176062562978</v>
      </c>
      <c r="AB198" s="143">
        <f>+'raw1.5C'!AB200</f>
        <v>2.1343049603897764</v>
      </c>
      <c r="AC198" s="143">
        <f>+'raw1.5C'!AC200</f>
        <v>1.4532341751288729</v>
      </c>
      <c r="AD198" s="143">
        <f>+'raw1.5C'!AD200</f>
        <v>0.98711960222349493</v>
      </c>
      <c r="AE198" s="143">
        <f>+'raw1.5C'!AE200</f>
        <v>0.66773342064034957</v>
      </c>
      <c r="AF198" s="143">
        <f>+'raw1.5C'!AF200</f>
        <v>0.45041901513758414</v>
      </c>
      <c r="AG198" s="143">
        <f>+'raw1.5C'!AG200</f>
        <v>0.30326278057714007</v>
      </c>
      <c r="AH198" s="143">
        <f>+'raw1.5C'!AH200</f>
        <v>0.20393611242526935</v>
      </c>
      <c r="AI198" s="143">
        <f>+'raw1.5C'!AI200</f>
        <v>0.13676311523715406</v>
      </c>
      <c r="AJ198" s="143">
        <f>+'raw1.5C'!AJ200</f>
        <v>9.1679642354114785E-2</v>
      </c>
      <c r="AK198" s="143">
        <f>+'raw1.5C'!AK200</f>
        <v>6.1446271748921144E-2</v>
      </c>
      <c r="AL198" s="143">
        <f>+'raw1.5C'!AL200</f>
        <v>4.1181018727966756E-2</v>
      </c>
      <c r="AM198" s="143">
        <f>+'raw1.5C'!AM200</f>
        <v>0</v>
      </c>
      <c r="AN198" s="140"/>
      <c r="AO198" s="140"/>
      <c r="AP198" s="140"/>
      <c r="AQ198" s="140"/>
      <c r="AR198" s="140"/>
      <c r="AS198" s="140"/>
      <c r="AT198" s="140"/>
      <c r="AU198" s="140"/>
      <c r="AV198" s="140"/>
      <c r="AW198" s="140"/>
      <c r="AX198" s="117"/>
      <c r="AY198" s="140"/>
      <c r="AZ198" s="140"/>
      <c r="BA198" s="140"/>
      <c r="BB198" s="140"/>
      <c r="BC198" s="140"/>
      <c r="BD198" s="140"/>
      <c r="BE198" s="140"/>
      <c r="BF198" s="140"/>
      <c r="BG198" s="140"/>
    </row>
    <row r="199" spans="1:59" x14ac:dyDescent="0.25">
      <c r="A199" s="139"/>
      <c r="B199" s="100" t="str">
        <f>+WB2C!B199</f>
        <v>Oil Tanker</v>
      </c>
      <c r="C199" s="100" t="str">
        <f>+WB2C!C199</f>
        <v>Oil Tanker (DWT) 20,000 - 59,999</v>
      </c>
      <c r="D199" s="143">
        <f>+'raw1.5C'!D201</f>
        <v>29.084590648992876</v>
      </c>
      <c r="E199" s="143">
        <f>+'raw1.5C'!E201</f>
        <v>29.208013336745676</v>
      </c>
      <c r="F199" s="143">
        <f>+'raw1.5C'!F201</f>
        <v>30.599660669314591</v>
      </c>
      <c r="G199" s="143">
        <f>+'raw1.5C'!G201</f>
        <v>30.114305797040558</v>
      </c>
      <c r="H199" s="143">
        <f>+'raw1.5C'!H201</f>
        <v>27.991643996115318</v>
      </c>
      <c r="I199" s="143">
        <f>+'raw1.5C'!I201</f>
        <v>26.988514169765818</v>
      </c>
      <c r="J199" s="143">
        <f>+'raw1.5C'!J201</f>
        <v>26.097773722954194</v>
      </c>
      <c r="K199" s="143">
        <f>+'raw1.5C'!K201</f>
        <v>25.203707100449186</v>
      </c>
      <c r="L199" s="143">
        <f>+'raw1.5C'!L201</f>
        <v>24.284574551323669</v>
      </c>
      <c r="M199" s="143">
        <f>+'raw1.5C'!M201</f>
        <v>23.313052091214459</v>
      </c>
      <c r="N199" s="143">
        <f>+'raw1.5C'!N201</f>
        <v>22.255482636491458</v>
      </c>
      <c r="O199" s="143">
        <f>+'raw1.5C'!O201</f>
        <v>20.983203957346028</v>
      </c>
      <c r="P199" s="143">
        <f>+'raw1.5C'!P201</f>
        <v>19.559367763599628</v>
      </c>
      <c r="Q199" s="143">
        <f>+'raw1.5C'!Q201</f>
        <v>17.94770629849614</v>
      </c>
      <c r="R199" s="143">
        <f>+'raw1.5C'!R201</f>
        <v>16.129809709135049</v>
      </c>
      <c r="S199" s="143">
        <f>+'raw1.5C'!S201</f>
        <v>14.120945834995617</v>
      </c>
      <c r="T199" s="143">
        <f>+'raw1.5C'!T201</f>
        <v>12.032572308579288</v>
      </c>
      <c r="U199" s="143">
        <f>+'raw1.5C'!U201</f>
        <v>9.900422983706445</v>
      </c>
      <c r="V199" s="143">
        <f>+'raw1.5C'!V201</f>
        <v>7.8555285695489987</v>
      </c>
      <c r="W199" s="143">
        <f>+'raw1.5C'!W201</f>
        <v>6.0184103581991861</v>
      </c>
      <c r="X199" s="143">
        <f>+'raw1.5C'!X201</f>
        <v>4.4679929891389554</v>
      </c>
      <c r="Y199" s="143">
        <f>+'raw1.5C'!Y201</f>
        <v>3.2220117421361238</v>
      </c>
      <c r="Z199" s="143">
        <f>+'raw1.5C'!Z201</f>
        <v>2.2750141578317487</v>
      </c>
      <c r="AA199" s="143">
        <f>+'raw1.5C'!AA201</f>
        <v>1.580741682201287</v>
      </c>
      <c r="AB199" s="143">
        <f>+'raw1.5C'!AB201</f>
        <v>1.0854403522540532</v>
      </c>
      <c r="AC199" s="143">
        <f>+'raw1.5C'!AC201</f>
        <v>0.73906917906963066</v>
      </c>
      <c r="AD199" s="143">
        <f>+'raw1.5C'!AD201</f>
        <v>0.50201797242633817</v>
      </c>
      <c r="AE199" s="143">
        <f>+'raw1.5C'!AE201</f>
        <v>0.33958820916543325</v>
      </c>
      <c r="AF199" s="143">
        <f>+'raw1.5C'!AF201</f>
        <v>0.22906893978430218</v>
      </c>
      <c r="AG199" s="143">
        <f>+'raw1.5C'!AG201</f>
        <v>0.15422990879198417</v>
      </c>
      <c r="AH199" s="143">
        <f>+'raw1.5C'!AH201</f>
        <v>0.10371549043665286</v>
      </c>
      <c r="AI199" s="143">
        <f>+'raw1.5C'!AI201</f>
        <v>6.9553417498157299E-2</v>
      </c>
      <c r="AJ199" s="143">
        <f>+'raw1.5C'!AJ201</f>
        <v>4.6625381629250631E-2</v>
      </c>
      <c r="AK199" s="143">
        <f>+'raw1.5C'!AK201</f>
        <v>3.1249640557302026E-2</v>
      </c>
      <c r="AL199" s="143">
        <f>+'raw1.5C'!AL201</f>
        <v>2.0943370466656168E-2</v>
      </c>
      <c r="AM199" s="143">
        <f>+'raw1.5C'!AM201</f>
        <v>0</v>
      </c>
      <c r="AN199" s="140"/>
      <c r="AO199" s="140"/>
      <c r="AP199" s="140"/>
      <c r="AQ199" s="140"/>
      <c r="AR199" s="140"/>
      <c r="AS199" s="140"/>
      <c r="AT199" s="140"/>
      <c r="AU199" s="140"/>
      <c r="AV199" s="140"/>
      <c r="AW199" s="140"/>
      <c r="AX199" s="117"/>
      <c r="AY199" s="140"/>
      <c r="AZ199" s="140"/>
      <c r="BA199" s="140"/>
      <c r="BB199" s="140"/>
      <c r="BC199" s="140"/>
      <c r="BD199" s="140"/>
      <c r="BE199" s="140"/>
      <c r="BF199" s="140"/>
      <c r="BG199" s="140"/>
    </row>
    <row r="200" spans="1:59" x14ac:dyDescent="0.25">
      <c r="A200" s="139"/>
      <c r="B200" s="100" t="str">
        <f>+WB2C!B200</f>
        <v>Oil Tanker</v>
      </c>
      <c r="C200" s="100" t="str">
        <f>+WB2C!C200</f>
        <v>Oil Tanker (DWT) 60,000 - 79,999</v>
      </c>
      <c r="D200" s="143">
        <f>+'raw1.5C'!D202</f>
        <v>18.065540070357514</v>
      </c>
      <c r="E200" s="143">
        <f>+'raw1.5C'!E202</f>
        <v>17.681674254454354</v>
      </c>
      <c r="F200" s="143">
        <f>+'raw1.5C'!F202</f>
        <v>17.798141369197271</v>
      </c>
      <c r="G200" s="143">
        <f>+'raw1.5C'!G202</f>
        <v>17.471344363752038</v>
      </c>
      <c r="H200" s="143">
        <f>+'raw1.5C'!H202</f>
        <v>16.239844772106412</v>
      </c>
      <c r="I200" s="143">
        <f>+'raw1.5C'!I202</f>
        <v>15.65786135346738</v>
      </c>
      <c r="J200" s="143">
        <f>+'raw1.5C'!J202</f>
        <v>15.141082610837438</v>
      </c>
      <c r="K200" s="143">
        <f>+'raw1.5C'!K202</f>
        <v>14.622374128855537</v>
      </c>
      <c r="L200" s="143">
        <f>+'raw1.5C'!L202</f>
        <v>14.089123208514437</v>
      </c>
      <c r="M200" s="143">
        <f>+'raw1.5C'!M202</f>
        <v>13.525477359525427</v>
      </c>
      <c r="N200" s="143">
        <f>+'raw1.5C'!N202</f>
        <v>12.911909832630391</v>
      </c>
      <c r="O200" s="143">
        <f>+'raw1.5C'!O202</f>
        <v>12.173774971417888</v>
      </c>
      <c r="P200" s="143">
        <f>+'raw1.5C'!P202</f>
        <v>11.347711351483406</v>
      </c>
      <c r="Q200" s="143">
        <f>+'raw1.5C'!Q202</f>
        <v>10.412677595620458</v>
      </c>
      <c r="R200" s="143">
        <f>+'raw1.5C'!R202</f>
        <v>9.3579929037508816</v>
      </c>
      <c r="S200" s="143">
        <f>+'raw1.5C'!S202</f>
        <v>8.1925151815833583</v>
      </c>
      <c r="T200" s="143">
        <f>+'raw1.5C'!T202</f>
        <v>6.9809085356898777</v>
      </c>
      <c r="U200" s="143">
        <f>+'raw1.5C'!U202</f>
        <v>5.743904590094834</v>
      </c>
      <c r="V200" s="143">
        <f>+'raw1.5C'!V202</f>
        <v>4.557523116185223</v>
      </c>
      <c r="W200" s="143">
        <f>+'raw1.5C'!W202</f>
        <v>3.491686662118032</v>
      </c>
      <c r="X200" s="143">
        <f>+'raw1.5C'!X202</f>
        <v>2.5921847461530372</v>
      </c>
      <c r="Y200" s="143">
        <f>+'raw1.5C'!Y202</f>
        <v>1.869306802896481</v>
      </c>
      <c r="Z200" s="143">
        <f>+'raw1.5C'!Z202</f>
        <v>1.3198894921162669</v>
      </c>
      <c r="AA200" s="143">
        <f>+'raw1.5C'!AA202</f>
        <v>0.9170950997844175</v>
      </c>
      <c r="AB200" s="143">
        <f>+'raw1.5C'!AB202</f>
        <v>0.62973731848092451</v>
      </c>
      <c r="AC200" s="143">
        <f>+'raw1.5C'!AC202</f>
        <v>0.42878398802173284</v>
      </c>
      <c r="AD200" s="143">
        <f>+'raw1.5C'!AD202</f>
        <v>0.2912545596158182</v>
      </c>
      <c r="AE200" s="143">
        <f>+'raw1.5C'!AE202</f>
        <v>0.19701807453858705</v>
      </c>
      <c r="AF200" s="143">
        <f>+'raw1.5C'!AF202</f>
        <v>0.13289837584117339</v>
      </c>
      <c r="AG200" s="143">
        <f>+'raw1.5C'!AG202</f>
        <v>8.9479195232175415E-2</v>
      </c>
      <c r="AH200" s="143">
        <f>+'raw1.5C'!AH202</f>
        <v>6.0172366631551906E-2</v>
      </c>
      <c r="AI200" s="143">
        <f>+'raw1.5C'!AI202</f>
        <v>4.0352638940976161E-2</v>
      </c>
      <c r="AJ200" s="143">
        <f>+'raw1.5C'!AJ202</f>
        <v>2.7050535517111285E-2</v>
      </c>
      <c r="AK200" s="143">
        <f>+'raw1.5C'!AK202</f>
        <v>1.8130028800921277E-2</v>
      </c>
      <c r="AL200" s="143">
        <f>+'raw1.5C'!AL202</f>
        <v>1.215066487093132E-2</v>
      </c>
      <c r="AM200" s="143">
        <f>+'raw1.5C'!AM202</f>
        <v>0</v>
      </c>
      <c r="AN200" s="140"/>
      <c r="AO200" s="140"/>
      <c r="AP200" s="140"/>
      <c r="AQ200" s="140"/>
      <c r="AR200" s="140"/>
      <c r="AS200" s="140"/>
      <c r="AT200" s="140"/>
      <c r="AU200" s="140"/>
      <c r="AV200" s="140"/>
      <c r="AW200" s="140"/>
      <c r="AX200" s="117"/>
      <c r="AY200" s="140"/>
      <c r="AZ200" s="140"/>
      <c r="BA200" s="140"/>
      <c r="BB200" s="140"/>
      <c r="BC200" s="140"/>
      <c r="BD200" s="140"/>
      <c r="BE200" s="140"/>
      <c r="BF200" s="140"/>
      <c r="BG200" s="140"/>
    </row>
    <row r="201" spans="1:59" x14ac:dyDescent="0.25">
      <c r="A201" s="139"/>
      <c r="B201" s="100" t="str">
        <f>+WB2C!B201</f>
        <v>Oil Tanker</v>
      </c>
      <c r="C201" s="100" t="str">
        <f>+WB2C!C201</f>
        <v>Oil Tanker (DWT) 80,000 - 119,999</v>
      </c>
      <c r="D201" s="143">
        <f>+'raw1.5C'!D203</f>
        <v>14.727060057769082</v>
      </c>
      <c r="E201" s="143">
        <f>+'raw1.5C'!E203</f>
        <v>14.783775848482772</v>
      </c>
      <c r="F201" s="143">
        <f>+'raw1.5C'!F203</f>
        <v>14.159671453350736</v>
      </c>
      <c r="G201" s="143">
        <f>+'raw1.5C'!G203</f>
        <v>13.637696887555611</v>
      </c>
      <c r="H201" s="143">
        <f>+'raw1.5C'!H203</f>
        <v>12.676418934448813</v>
      </c>
      <c r="I201" s="143">
        <f>+'raw1.5C'!I203</f>
        <v>12.222137152135067</v>
      </c>
      <c r="J201" s="143">
        <f>+'raw1.5C'!J203</f>
        <v>11.818752518234705</v>
      </c>
      <c r="K201" s="143">
        <f>+'raw1.5C'!K203</f>
        <v>11.413861577789975</v>
      </c>
      <c r="L201" s="143">
        <f>+'raw1.5C'!L203</f>
        <v>10.997619171641201</v>
      </c>
      <c r="M201" s="143">
        <f>+'raw1.5C'!M203</f>
        <v>10.557651240129932</v>
      </c>
      <c r="N201" s="143">
        <f>+'raw1.5C'!N203</f>
        <v>10.078715688427222</v>
      </c>
      <c r="O201" s="143">
        <f>+'raw1.5C'!O203</f>
        <v>9.5025459736204425</v>
      </c>
      <c r="P201" s="143">
        <f>+'raw1.5C'!P203</f>
        <v>8.8577412565961318</v>
      </c>
      <c r="Q201" s="143">
        <f>+'raw1.5C'!Q203</f>
        <v>8.1278771616185495</v>
      </c>
      <c r="R201" s="143">
        <f>+'raw1.5C'!R203</f>
        <v>7.3046165217845713</v>
      </c>
      <c r="S201" s="143">
        <f>+'raw1.5C'!S203</f>
        <v>6.3948735979889788</v>
      </c>
      <c r="T201" s="143">
        <f>+'raw1.5C'!T203</f>
        <v>5.4491235835868403</v>
      </c>
      <c r="U201" s="143">
        <f>+'raw1.5C'!U203</f>
        <v>4.4835490686837023</v>
      </c>
      <c r="V201" s="143">
        <f>+'raw1.5C'!V203</f>
        <v>3.5574891961670505</v>
      </c>
      <c r="W201" s="143">
        <f>+'raw1.5C'!W203</f>
        <v>2.7255237681126134</v>
      </c>
      <c r="X201" s="143">
        <f>+'raw1.5C'!X203</f>
        <v>2.0233949436612528</v>
      </c>
      <c r="Y201" s="143">
        <f>+'raw1.5C'!Y203</f>
        <v>1.4591343995622064</v>
      </c>
      <c r="Z201" s="143">
        <f>+'raw1.5C'!Z203</f>
        <v>1.0302729111044633</v>
      </c>
      <c r="AA201" s="143">
        <f>+'raw1.5C'!AA203</f>
        <v>0.71586162618779225</v>
      </c>
      <c r="AB201" s="143">
        <f>+'raw1.5C'!AB203</f>
        <v>0.49155728886226241</v>
      </c>
      <c r="AC201" s="143">
        <f>+'raw1.5C'!AC203</f>
        <v>0.33469811693539697</v>
      </c>
      <c r="AD201" s="143">
        <f>+'raw1.5C'!AD203</f>
        <v>0.22734606556092246</v>
      </c>
      <c r="AE201" s="143">
        <f>+'raw1.5C'!AE203</f>
        <v>0.15378740902741109</v>
      </c>
      <c r="AF201" s="143">
        <f>+'raw1.5C'!AF203</f>
        <v>0.10373716691948602</v>
      </c>
      <c r="AG201" s="143">
        <f>+'raw1.5C'!AG203</f>
        <v>6.984523439710609E-2</v>
      </c>
      <c r="AH201" s="143">
        <f>+'raw1.5C'!AH203</f>
        <v>4.6969052869823967E-2</v>
      </c>
      <c r="AI201" s="143">
        <f>+'raw1.5C'!AI203</f>
        <v>3.1498266363048394E-2</v>
      </c>
      <c r="AJ201" s="143">
        <f>+'raw1.5C'!AJ203</f>
        <v>2.1114975261651639E-2</v>
      </c>
      <c r="AK201" s="143">
        <f>+'raw1.5C'!AK203</f>
        <v>1.4151849577333809E-2</v>
      </c>
      <c r="AL201" s="143">
        <f>+'raw1.5C'!AL203</f>
        <v>9.4845068039426557E-3</v>
      </c>
      <c r="AM201" s="143">
        <f>+'raw1.5C'!AM203</f>
        <v>0</v>
      </c>
      <c r="AN201" s="140"/>
      <c r="AO201" s="140"/>
      <c r="AP201" s="140"/>
      <c r="AQ201" s="140"/>
      <c r="AR201" s="140"/>
      <c r="AS201" s="140"/>
      <c r="AT201" s="140"/>
      <c r="AU201" s="140"/>
      <c r="AV201" s="140"/>
      <c r="AW201" s="140"/>
      <c r="AX201" s="117"/>
      <c r="AY201" s="140"/>
      <c r="AZ201" s="140"/>
      <c r="BA201" s="140"/>
      <c r="BB201" s="140"/>
      <c r="BC201" s="140"/>
      <c r="BD201" s="140"/>
      <c r="BE201" s="140"/>
      <c r="BF201" s="140"/>
      <c r="BG201" s="140"/>
    </row>
    <row r="202" spans="1:59" x14ac:dyDescent="0.25">
      <c r="A202" s="139"/>
      <c r="B202" s="100" t="str">
        <f>+WB2C!B202</f>
        <v>Oil Tanker</v>
      </c>
      <c r="C202" s="100" t="str">
        <f>+WB2C!C202</f>
        <v>Oil Tanker (DWT) 120,000 - 199,999</v>
      </c>
      <c r="D202" s="143">
        <f>+'raw1.5C'!D204</f>
        <v>11.585039243879711</v>
      </c>
      <c r="E202" s="143">
        <f>+'raw1.5C'!E204</f>
        <v>10.925230503735417</v>
      </c>
      <c r="F202" s="143">
        <f>+'raw1.5C'!F204</f>
        <v>10.465632226404121</v>
      </c>
      <c r="G202" s="143">
        <f>+'raw1.5C'!G204</f>
        <v>10.124973082001757</v>
      </c>
      <c r="H202" s="143">
        <f>+'raw1.5C'!H204</f>
        <v>9.4112958768418924</v>
      </c>
      <c r="I202" s="143">
        <f>+'raw1.5C'!I204</f>
        <v>9.0740255257338855</v>
      </c>
      <c r="J202" s="143">
        <f>+'raw1.5C'!J204</f>
        <v>8.7745425123182414</v>
      </c>
      <c r="K202" s="143">
        <f>+'raw1.5C'!K204</f>
        <v>8.4739411786069709</v>
      </c>
      <c r="L202" s="143">
        <f>+'raw1.5C'!L204</f>
        <v>8.164912228000972</v>
      </c>
      <c r="M202" s="143">
        <f>+'raw1.5C'!M204</f>
        <v>7.8382688438412567</v>
      </c>
      <c r="N202" s="143">
        <f>+'raw1.5C'!N204</f>
        <v>7.4826949072018154</v>
      </c>
      <c r="O202" s="143">
        <f>+'raw1.5C'!O204</f>
        <v>7.0549318544530397</v>
      </c>
      <c r="P202" s="143">
        <f>+'raw1.5C'!P204</f>
        <v>6.5762124301361471</v>
      </c>
      <c r="Q202" s="143">
        <f>+'raw1.5C'!Q204</f>
        <v>6.0343427599053303</v>
      </c>
      <c r="R202" s="143">
        <f>+'raw1.5C'!R204</f>
        <v>5.423133118972725</v>
      </c>
      <c r="S202" s="143">
        <f>+'raw1.5C'!S204</f>
        <v>4.7477168305100372</v>
      </c>
      <c r="T202" s="143">
        <f>+'raw1.5C'!T204</f>
        <v>4.0455679620407405</v>
      </c>
      <c r="U202" s="143">
        <f>+'raw1.5C'!U204</f>
        <v>3.3287008801082965</v>
      </c>
      <c r="V202" s="143">
        <f>+'raw1.5C'!V204</f>
        <v>2.6411704738482058</v>
      </c>
      <c r="W202" s="143">
        <f>+'raw1.5C'!W204</f>
        <v>2.0234981767102775</v>
      </c>
      <c r="X202" s="143">
        <f>+'raw1.5C'!X204</f>
        <v>1.502219876841731</v>
      </c>
      <c r="Y202" s="143">
        <f>+'raw1.5C'!Y204</f>
        <v>1.0832984953691942</v>
      </c>
      <c r="Z202" s="143">
        <f>+'raw1.5C'!Z204</f>
        <v>0.76490081705562785</v>
      </c>
      <c r="AA202" s="143">
        <f>+'raw1.5C'!AA204</f>
        <v>0.53147388120961014</v>
      </c>
      <c r="AB202" s="143">
        <f>+'raw1.5C'!AB204</f>
        <v>0.36494463537561694</v>
      </c>
      <c r="AC202" s="143">
        <f>+'raw1.5C'!AC204</f>
        <v>0.2484883959886113</v>
      </c>
      <c r="AD202" s="143">
        <f>+'raw1.5C'!AD204</f>
        <v>0.16878750225075057</v>
      </c>
      <c r="AE202" s="143">
        <f>+'raw1.5C'!AE204</f>
        <v>0.11417568447163376</v>
      </c>
      <c r="AF202" s="143">
        <f>+'raw1.5C'!AF204</f>
        <v>7.7017111563855767E-2</v>
      </c>
      <c r="AG202" s="143">
        <f>+'raw1.5C'!AG204</f>
        <v>5.1854878723848502E-2</v>
      </c>
      <c r="AH202" s="143">
        <f>+'raw1.5C'!AH204</f>
        <v>3.4871019638809661E-2</v>
      </c>
      <c r="AI202" s="143">
        <f>+'raw1.5C'!AI204</f>
        <v>2.3385114193775623E-2</v>
      </c>
      <c r="AJ202" s="143">
        <f>+'raw1.5C'!AJ204</f>
        <v>1.5676294752264053E-2</v>
      </c>
      <c r="AK202" s="143">
        <f>+'raw1.5C'!AK204</f>
        <v>1.0506693117794114E-2</v>
      </c>
      <c r="AL202" s="143">
        <f>+'raw1.5C'!AL204</f>
        <v>7.0415391160078911E-3</v>
      </c>
      <c r="AM202" s="143">
        <f>+'raw1.5C'!AM204</f>
        <v>0</v>
      </c>
      <c r="AN202" s="140"/>
      <c r="AO202" s="140"/>
      <c r="AP202" s="140"/>
      <c r="AQ202" s="140"/>
      <c r="AR202" s="140"/>
      <c r="AS202" s="140"/>
      <c r="AT202" s="140"/>
      <c r="AU202" s="140"/>
      <c r="AV202" s="140"/>
      <c r="AW202" s="140"/>
      <c r="AX202" s="117"/>
      <c r="AY202" s="140"/>
      <c r="AZ202" s="140"/>
      <c r="BA202" s="140"/>
      <c r="BB202" s="140"/>
      <c r="BC202" s="140"/>
      <c r="BD202" s="140"/>
      <c r="BE202" s="140"/>
      <c r="BF202" s="140"/>
      <c r="BG202" s="140"/>
    </row>
    <row r="203" spans="1:59" x14ac:dyDescent="0.25">
      <c r="A203" s="139"/>
      <c r="B203" s="100" t="str">
        <f>+WB2C!B203</f>
        <v>Oil Tanker</v>
      </c>
      <c r="C203" s="100" t="str">
        <f>+WB2C!C203</f>
        <v>Oil Tanker (DWT) &gt;200,000</v>
      </c>
      <c r="D203" s="143">
        <f>+'raw1.5C'!D205</f>
        <v>6.6594140854872883</v>
      </c>
      <c r="E203" s="143">
        <f>+'raw1.5C'!E205</f>
        <v>6.6553664693266921</v>
      </c>
      <c r="F203" s="143">
        <f>+'raw1.5C'!F205</f>
        <v>6.3721428165574858</v>
      </c>
      <c r="G203" s="143">
        <f>+'raw1.5C'!G205</f>
        <v>6.3009214431762031</v>
      </c>
      <c r="H203" s="143">
        <f>+'raw1.5C'!H205</f>
        <v>5.8567894964462459</v>
      </c>
      <c r="I203" s="143">
        <f>+'raw1.5C'!I205</f>
        <v>5.6469011372147895</v>
      </c>
      <c r="J203" s="143">
        <f>+'raw1.5C'!J205</f>
        <v>5.4605284006341819</v>
      </c>
      <c r="K203" s="143">
        <f>+'raw1.5C'!K205</f>
        <v>5.2734597166891728</v>
      </c>
      <c r="L203" s="143">
        <f>+'raw1.5C'!L205</f>
        <v>5.0811464013187972</v>
      </c>
      <c r="M203" s="143">
        <f>+'raw1.5C'!M205</f>
        <v>4.8778713617848952</v>
      </c>
      <c r="N203" s="143">
        <f>+'raw1.5C'!N205</f>
        <v>4.6565924088572412</v>
      </c>
      <c r="O203" s="143">
        <f>+'raw1.5C'!O205</f>
        <v>4.3903890945536741</v>
      </c>
      <c r="P203" s="143">
        <f>+'raw1.5C'!P205</f>
        <v>4.092474871818089</v>
      </c>
      <c r="Q203" s="143">
        <f>+'raw1.5C'!Q205</f>
        <v>3.7552613111585127</v>
      </c>
      <c r="R203" s="143">
        <f>+'raw1.5C'!R205</f>
        <v>3.3748964547151727</v>
      </c>
      <c r="S203" s="143">
        <f>+'raw1.5C'!S205</f>
        <v>2.954574845899236</v>
      </c>
      <c r="T203" s="143">
        <f>+'raw1.5C'!T205</f>
        <v>2.5176171546729185</v>
      </c>
      <c r="U203" s="143">
        <f>+'raw1.5C'!U205</f>
        <v>2.0715001001511033</v>
      </c>
      <c r="V203" s="143">
        <f>+'raw1.5C'!V205</f>
        <v>1.6436396955303161</v>
      </c>
      <c r="W203" s="143">
        <f>+'raw1.5C'!W205</f>
        <v>1.2592530319439645</v>
      </c>
      <c r="X203" s="143">
        <f>+'raw1.5C'!X205</f>
        <v>0.93485378753088277</v>
      </c>
      <c r="Y203" s="143">
        <f>+'raw1.5C'!Y205</f>
        <v>0.67415277685684305</v>
      </c>
      <c r="Z203" s="143">
        <f>+'raw1.5C'!Z205</f>
        <v>0.47600916279531963</v>
      </c>
      <c r="AA203" s="143">
        <f>+'raw1.5C'!AA205</f>
        <v>0.33074410642676449</v>
      </c>
      <c r="AB203" s="143">
        <f>+'raw1.5C'!AB205</f>
        <v>0.22711047821923944</v>
      </c>
      <c r="AC203" s="143">
        <f>+'raw1.5C'!AC205</f>
        <v>0.15463802718135747</v>
      </c>
      <c r="AD203" s="143">
        <f>+'raw1.5C'!AD205</f>
        <v>0.10503897478625626</v>
      </c>
      <c r="AE203" s="143">
        <f>+'raw1.5C'!AE205</f>
        <v>7.1053227771584959E-2</v>
      </c>
      <c r="AF203" s="143">
        <f>+'raw1.5C'!AF205</f>
        <v>4.7928894804355443E-2</v>
      </c>
      <c r="AG203" s="143">
        <f>+'raw1.5C'!AG205</f>
        <v>3.2270062807890611E-2</v>
      </c>
      <c r="AH203" s="143">
        <f>+'raw1.5C'!AH205</f>
        <v>2.170075452133001E-2</v>
      </c>
      <c r="AI203" s="143">
        <f>+'raw1.5C'!AI205</f>
        <v>1.4552904613308229E-2</v>
      </c>
      <c r="AJ203" s="143">
        <f>+'raw1.5C'!AJ205</f>
        <v>9.7555915412431728E-3</v>
      </c>
      <c r="AK203" s="143">
        <f>+'raw1.5C'!AK205</f>
        <v>6.5384715027501424E-3</v>
      </c>
      <c r="AL203" s="143">
        <f>+'raw1.5C'!AL205</f>
        <v>4.3820545940894805E-3</v>
      </c>
      <c r="AM203" s="143">
        <f>+'raw1.5C'!AM205</f>
        <v>0</v>
      </c>
      <c r="AN203" s="140"/>
      <c r="AO203" s="140"/>
      <c r="AP203" s="140"/>
      <c r="AQ203" s="140"/>
      <c r="AR203" s="140"/>
      <c r="AS203" s="140"/>
      <c r="AT203" s="140"/>
      <c r="AU203" s="140"/>
      <c r="AV203" s="140"/>
      <c r="AW203" s="140"/>
      <c r="AX203" s="117"/>
      <c r="AY203" s="140"/>
      <c r="AZ203" s="140"/>
      <c r="BA203" s="140"/>
      <c r="BB203" s="140"/>
      <c r="BC203" s="140"/>
      <c r="BD203" s="140"/>
      <c r="BE203" s="140"/>
      <c r="BF203" s="140"/>
      <c r="BG203" s="140"/>
    </row>
    <row r="204" spans="1:59" x14ac:dyDescent="0.25">
      <c r="A204" s="139"/>
      <c r="B204" s="100" t="str">
        <f>+WB2C!B204</f>
        <v>Other Liquids Tankers</v>
      </c>
      <c r="C204" s="100" t="str">
        <f>+WB2C!C204</f>
        <v>Other Liquids Tankers (DWT) 0 - 999</v>
      </c>
      <c r="D204" s="143">
        <f>+'raw1.5C'!D206</f>
        <v>1656.6347738226607</v>
      </c>
      <c r="E204" s="143">
        <f>+'raw1.5C'!E206</f>
        <v>1629.8945854687527</v>
      </c>
      <c r="F204" s="143">
        <f>+'raw1.5C'!F206</f>
        <v>1816.8316125500378</v>
      </c>
      <c r="G204" s="143">
        <f>+'raw1.5C'!G206</f>
        <v>2100.141103976031</v>
      </c>
      <c r="H204" s="143">
        <f>+'raw1.5C'!H206</f>
        <v>1952.1088256294061</v>
      </c>
      <c r="I204" s="143">
        <f>+'raw1.5C'!I206</f>
        <v>1882.151570259171</v>
      </c>
      <c r="J204" s="143">
        <f>+'raw1.5C'!J206</f>
        <v>1820.0322360818943</v>
      </c>
      <c r="K204" s="143">
        <f>+'raw1.5C'!K206</f>
        <v>1757.6809377896284</v>
      </c>
      <c r="L204" s="143">
        <f>+'raw1.5C'!L206</f>
        <v>1693.5815672303218</v>
      </c>
      <c r="M204" s="143">
        <f>+'raw1.5C'!M206</f>
        <v>1625.8285774831108</v>
      </c>
      <c r="N204" s="143">
        <f>+'raw1.5C'!N206</f>
        <v>1552.0747577157774</v>
      </c>
      <c r="O204" s="143">
        <f>+'raw1.5C'!O206</f>
        <v>1463.3473346832257</v>
      </c>
      <c r="P204" s="143">
        <f>+'raw1.5C'!P206</f>
        <v>1364.0504444952587</v>
      </c>
      <c r="Q204" s="143">
        <f>+'raw1.5C'!Q206</f>
        <v>1251.6548106270957</v>
      </c>
      <c r="R204" s="143">
        <f>+'raw1.5C'!R206</f>
        <v>1124.8765486334139</v>
      </c>
      <c r="S204" s="143">
        <f>+'raw1.5C'!S206</f>
        <v>984.78042213438084</v>
      </c>
      <c r="T204" s="143">
        <f>+'raw1.5C'!T206</f>
        <v>839.13937323086191</v>
      </c>
      <c r="U204" s="143">
        <f>+'raw1.5C'!U206</f>
        <v>690.44544459910003</v>
      </c>
      <c r="V204" s="143">
        <f>+'raw1.5C'!V206</f>
        <v>547.83658482969838</v>
      </c>
      <c r="W204" s="143">
        <f>+'raw1.5C'!W206</f>
        <v>419.7178264388665</v>
      </c>
      <c r="X204" s="143">
        <f>+'raw1.5C'!X206</f>
        <v>311.59329363287515</v>
      </c>
      <c r="Y204" s="143">
        <f>+'raw1.5C'!Y206</f>
        <v>224.69982681182975</v>
      </c>
      <c r="Z204" s="143">
        <f>+'raw1.5C'!Z206</f>
        <v>158.65717699723319</v>
      </c>
      <c r="AA204" s="143">
        <f>+'raw1.5C'!AA206</f>
        <v>110.23931960886796</v>
      </c>
      <c r="AB204" s="143">
        <f>+'raw1.5C'!AB206</f>
        <v>75.697507857112271</v>
      </c>
      <c r="AC204" s="143">
        <f>+'raw1.5C'!AC206</f>
        <v>51.541933993327795</v>
      </c>
      <c r="AD204" s="143">
        <f>+'raw1.5C'!AD206</f>
        <v>35.010223577223194</v>
      </c>
      <c r="AE204" s="143">
        <f>+'raw1.5C'!AE206</f>
        <v>23.682536841477628</v>
      </c>
      <c r="AF204" s="143">
        <f>+'raw1.5C'!AF206</f>
        <v>15.975035231677184</v>
      </c>
      <c r="AG204" s="143">
        <f>+'raw1.5C'!AG206</f>
        <v>10.755837212370723</v>
      </c>
      <c r="AH204" s="143">
        <f>+'raw1.5C'!AH206</f>
        <v>7.2330129757284096</v>
      </c>
      <c r="AI204" s="143">
        <f>+'raw1.5C'!AI206</f>
        <v>4.8505847019804422</v>
      </c>
      <c r="AJ204" s="143">
        <f>+'raw1.5C'!AJ206</f>
        <v>3.2516067648413505</v>
      </c>
      <c r="AK204" s="143">
        <f>+'raw1.5C'!AK206</f>
        <v>2.1793181971777678</v>
      </c>
      <c r="AL204" s="143">
        <f>+'raw1.5C'!AL206</f>
        <v>1.4605693874950541</v>
      </c>
      <c r="AM204" s="143">
        <f>+'raw1.5C'!AM206</f>
        <v>0</v>
      </c>
      <c r="AN204" s="140"/>
      <c r="AO204" s="140"/>
      <c r="AP204" s="140"/>
      <c r="AQ204" s="140"/>
      <c r="AR204" s="140"/>
      <c r="AS204" s="140"/>
      <c r="AT204" s="140"/>
      <c r="AU204" s="140"/>
      <c r="AV204" s="140"/>
      <c r="AW204" s="140"/>
      <c r="AX204" s="117"/>
      <c r="AY204" s="140"/>
      <c r="AZ204" s="140"/>
      <c r="BA204" s="140"/>
      <c r="BB204" s="140"/>
      <c r="BC204" s="140"/>
      <c r="BD204" s="140"/>
      <c r="BE204" s="140"/>
      <c r="BF204" s="140"/>
      <c r="BG204" s="140"/>
    </row>
    <row r="205" spans="1:59" x14ac:dyDescent="0.25">
      <c r="A205" s="139"/>
      <c r="B205" s="100" t="str">
        <f>+WB2C!B205</f>
        <v>Other Liquids Tankers</v>
      </c>
      <c r="C205" s="100" t="str">
        <f>+WB2C!C205</f>
        <v>Other Liquids Tankers (DWT) &gt;1,000</v>
      </c>
      <c r="D205" s="143">
        <f>+'raw1.5C'!D207</f>
        <v>90.105302312520678</v>
      </c>
      <c r="E205" s="143">
        <f>+'raw1.5C'!E207</f>
        <v>82.072510767010442</v>
      </c>
      <c r="F205" s="143">
        <f>+'raw1.5C'!F207</f>
        <v>52.721841698065731</v>
      </c>
      <c r="G205" s="143">
        <f>+'raw1.5C'!G207</f>
        <v>45.705903793658585</v>
      </c>
      <c r="H205" s="143">
        <f>+'raw1.5C'!H207</f>
        <v>42.484239754200715</v>
      </c>
      <c r="I205" s="143">
        <f>+'raw1.5C'!I207</f>
        <v>40.961742252691472</v>
      </c>
      <c r="J205" s="143">
        <f>+'raw1.5C'!J207</f>
        <v>39.609823419115259</v>
      </c>
      <c r="K205" s="143">
        <f>+'raw1.5C'!K207</f>
        <v>38.252856291639553</v>
      </c>
      <c r="L205" s="143">
        <f>+'raw1.5C'!L207</f>
        <v>36.857845423812087</v>
      </c>
      <c r="M205" s="143">
        <f>+'raw1.5C'!M207</f>
        <v>35.383319914427979</v>
      </c>
      <c r="N205" s="143">
        <f>+'raw1.5C'!N207</f>
        <v>33.778196818499538</v>
      </c>
      <c r="O205" s="143">
        <f>+'raw1.5C'!O207</f>
        <v>31.847199394894357</v>
      </c>
      <c r="P205" s="143">
        <f>+'raw1.5C'!P207</f>
        <v>29.686175975397258</v>
      </c>
      <c r="Q205" s="143">
        <f>+'raw1.5C'!Q207</f>
        <v>27.240081273150924</v>
      </c>
      <c r="R205" s="143">
        <f>+'raw1.5C'!R207</f>
        <v>24.480973785163489</v>
      </c>
      <c r="S205" s="143">
        <f>+'raw1.5C'!S207</f>
        <v>21.432026232303201</v>
      </c>
      <c r="T205" s="143">
        <f>+'raw1.5C'!T207</f>
        <v>18.262403126032275</v>
      </c>
      <c r="U205" s="143">
        <f>+'raw1.5C'!U207</f>
        <v>15.026339423513546</v>
      </c>
      <c r="V205" s="143">
        <f>+'raw1.5C'!V207</f>
        <v>11.922706618839859</v>
      </c>
      <c r="W205" s="143">
        <f>+'raw1.5C'!W207</f>
        <v>9.1344255675866552</v>
      </c>
      <c r="X205" s="143">
        <f>+'raw1.5C'!X207</f>
        <v>6.7812839216235545</v>
      </c>
      <c r="Y205" s="143">
        <f>+'raw1.5C'!Y207</f>
        <v>4.8901993524481053</v>
      </c>
      <c r="Z205" s="143">
        <f>+'raw1.5C'!Z207</f>
        <v>3.4528964050463937</v>
      </c>
      <c r="AA205" s="143">
        <f>+'raw1.5C'!AA207</f>
        <v>2.3991662878185376</v>
      </c>
      <c r="AB205" s="143">
        <f>+'raw1.5C'!AB207</f>
        <v>1.6474240730714138</v>
      </c>
      <c r="AC205" s="143">
        <f>+'raw1.5C'!AC207</f>
        <v>1.121720189171169</v>
      </c>
      <c r="AD205" s="143">
        <f>+'raw1.5C'!AD207</f>
        <v>0.7619363801725314</v>
      </c>
      <c r="AE205" s="143">
        <f>+'raw1.5C'!AE207</f>
        <v>0.51540905914229718</v>
      </c>
      <c r="AF205" s="143">
        <f>+'raw1.5C'!AF207</f>
        <v>0.34766874569380224</v>
      </c>
      <c r="AG205" s="143">
        <f>+'raw1.5C'!AG207</f>
        <v>0.23408201473612983</v>
      </c>
      <c r="AH205" s="143">
        <f>+'raw1.5C'!AH207</f>
        <v>0.15741389689532972</v>
      </c>
      <c r="AI205" s="143">
        <f>+'raw1.5C'!AI207</f>
        <v>0.10556450579057876</v>
      </c>
      <c r="AJ205" s="143">
        <f>+'raw1.5C'!AJ207</f>
        <v>7.0765543175781001E-2</v>
      </c>
      <c r="AK205" s="143">
        <f>+'raw1.5C'!AK207</f>
        <v>4.7429054965591189E-2</v>
      </c>
      <c r="AL205" s="143">
        <f>+'raw1.5C'!AL207</f>
        <v>3.178674222528511E-2</v>
      </c>
      <c r="AM205" s="143">
        <f>+'raw1.5C'!AM207</f>
        <v>0</v>
      </c>
      <c r="AN205" s="140"/>
      <c r="AO205" s="140"/>
      <c r="AP205" s="140"/>
      <c r="AQ205" s="140"/>
      <c r="AR205" s="140"/>
      <c r="AS205" s="140"/>
      <c r="AT205" s="140"/>
      <c r="AU205" s="140"/>
      <c r="AV205" s="140"/>
      <c r="AW205" s="140"/>
      <c r="AX205" s="117"/>
      <c r="AY205" s="140"/>
      <c r="AZ205" s="140"/>
      <c r="BA205" s="140"/>
      <c r="BB205" s="140"/>
      <c r="BC205" s="140"/>
      <c r="BD205" s="140"/>
      <c r="BE205" s="140"/>
      <c r="BF205" s="140"/>
      <c r="BG205" s="140"/>
    </row>
    <row r="206" spans="1:59" x14ac:dyDescent="0.25">
      <c r="A206" s="139"/>
      <c r="B206" s="100" t="str">
        <f>+WB2C!B206</f>
        <v>Ferry Passenger Only</v>
      </c>
      <c r="C206" s="100" t="str">
        <f>+WB2C!C206</f>
        <v>Ferry Passenger Only (GT) 0 - 299</v>
      </c>
      <c r="D206" s="143">
        <f>+'raw1.5C'!D208</f>
        <v>282.49390488752528</v>
      </c>
      <c r="E206" s="143">
        <f>+'raw1.5C'!E208</f>
        <v>299.60311983168981</v>
      </c>
      <c r="F206" s="143">
        <f>+'raw1.5C'!F208</f>
        <v>255.07963912724242</v>
      </c>
      <c r="G206" s="143">
        <f>+'raw1.5C'!G208</f>
        <v>262.05372227885897</v>
      </c>
      <c r="H206" s="143">
        <f>+'raw1.5C'!H208</f>
        <v>243.58238743154297</v>
      </c>
      <c r="I206" s="143">
        <f>+'raw1.5C'!I208</f>
        <v>234.8531838863739</v>
      </c>
      <c r="J206" s="143">
        <f>+'raw1.5C'!J208</f>
        <v>227.10198911387948</v>
      </c>
      <c r="K206" s="143">
        <f>+'raw1.5C'!K208</f>
        <v>219.32185006728224</v>
      </c>
      <c r="L206" s="143">
        <f>+'raw1.5C'!L208</f>
        <v>211.32358813193093</v>
      </c>
      <c r="M206" s="143">
        <f>+'raw1.5C'!M208</f>
        <v>202.86943087308578</v>
      </c>
      <c r="N206" s="143">
        <f>+'raw1.5C'!N208</f>
        <v>193.66649542949932</v>
      </c>
      <c r="O206" s="143">
        <f>+'raw1.5C'!O208</f>
        <v>182.59516720785209</v>
      </c>
      <c r="P206" s="143">
        <f>+'raw1.5C'!P208</f>
        <v>170.20499035963553</v>
      </c>
      <c r="Q206" s="143">
        <f>+'raw1.5C'!Q208</f>
        <v>156.18036402987056</v>
      </c>
      <c r="R206" s="143">
        <f>+'raw1.5C'!R208</f>
        <v>140.36108626963303</v>
      </c>
      <c r="S206" s="143">
        <f>+'raw1.5C'!S208</f>
        <v>122.88001732792419</v>
      </c>
      <c r="T206" s="143">
        <f>+'raw1.5C'!T208</f>
        <v>104.70705794461981</v>
      </c>
      <c r="U206" s="143">
        <f>+'raw1.5C'!U208</f>
        <v>86.153162968492083</v>
      </c>
      <c r="V206" s="143">
        <f>+'raw1.5C'!V208</f>
        <v>68.358557424243827</v>
      </c>
      <c r="W206" s="143">
        <f>+'raw1.5C'!W208</f>
        <v>52.372013726536899</v>
      </c>
      <c r="X206" s="143">
        <f>+'raw1.5C'!X208</f>
        <v>38.880331554406041</v>
      </c>
      <c r="Y206" s="143">
        <f>+'raw1.5C'!Y208</f>
        <v>28.037842743030748</v>
      </c>
      <c r="Z206" s="143">
        <f>+'raw1.5C'!Z208</f>
        <v>19.797100166111139</v>
      </c>
      <c r="AA206" s="143">
        <f>+'raw1.5C'!AA208</f>
        <v>13.75556337157542</v>
      </c>
      <c r="AB206" s="143">
        <f>+'raw1.5C'!AB208</f>
        <v>9.4454670991553744</v>
      </c>
      <c r="AC206" s="143">
        <f>+'raw1.5C'!AC208</f>
        <v>6.4313562697437474</v>
      </c>
      <c r="AD206" s="143">
        <f>+'raw1.5C'!AD208</f>
        <v>4.3685442796471818</v>
      </c>
      <c r="AE206" s="143">
        <f>+'raw1.5C'!AE208</f>
        <v>2.9550856942735475</v>
      </c>
      <c r="AF206" s="143">
        <f>+'raw1.5C'!AF208</f>
        <v>1.9933505601463142</v>
      </c>
      <c r="AG206" s="143">
        <f>+'raw1.5C'!AG208</f>
        <v>1.3421037150270372</v>
      </c>
      <c r="AH206" s="143">
        <f>+'raw1.5C'!AH208</f>
        <v>0.90252886817577793</v>
      </c>
      <c r="AI206" s="143">
        <f>+'raw1.5C'!AI208</f>
        <v>0.60525160617844465</v>
      </c>
      <c r="AJ206" s="143">
        <f>+'raw1.5C'!AJ208</f>
        <v>0.40573257411161046</v>
      </c>
      <c r="AK206" s="143">
        <f>+'raw1.5C'!AK208</f>
        <v>0.27193336891472242</v>
      </c>
      <c r="AL206" s="143">
        <f>+'raw1.5C'!AL208</f>
        <v>0.18224853745065331</v>
      </c>
      <c r="AM206" s="143">
        <f>+'raw1.5C'!AM208</f>
        <v>0</v>
      </c>
      <c r="AN206" s="140"/>
      <c r="AO206" s="140"/>
      <c r="AP206" s="140"/>
      <c r="AQ206" s="140"/>
      <c r="AR206" s="140"/>
      <c r="AS206" s="140"/>
      <c r="AT206" s="140"/>
      <c r="AU206" s="140"/>
      <c r="AV206" s="140"/>
      <c r="AW206" s="140"/>
      <c r="AX206" s="117"/>
      <c r="AY206" s="140"/>
      <c r="AZ206" s="140"/>
      <c r="BA206" s="140"/>
      <c r="BB206" s="140"/>
      <c r="BC206" s="140"/>
      <c r="BD206" s="140"/>
      <c r="BE206" s="140"/>
      <c r="BF206" s="140"/>
      <c r="BG206" s="140"/>
    </row>
    <row r="207" spans="1:59" x14ac:dyDescent="0.25">
      <c r="A207" s="139"/>
      <c r="B207" s="100" t="str">
        <f>+WB2C!B207</f>
        <v>Ferry Passenger Only</v>
      </c>
      <c r="C207" s="100" t="str">
        <f>+WB2C!C207</f>
        <v>Ferry Passenger Only (GT) 300 - 999</v>
      </c>
      <c r="D207" s="143">
        <f>+'raw1.5C'!D209</f>
        <v>178.86515514884161</v>
      </c>
      <c r="E207" s="143">
        <f>+'raw1.5C'!E209</f>
        <v>176.22534952830549</v>
      </c>
      <c r="F207" s="143">
        <f>+'raw1.5C'!F209</f>
        <v>152.45564393673268</v>
      </c>
      <c r="G207" s="143">
        <f>+'raw1.5C'!G209</f>
        <v>128.9668311510905</v>
      </c>
      <c r="H207" s="143">
        <f>+'raw1.5C'!H209</f>
        <v>119.87636870059303</v>
      </c>
      <c r="I207" s="143">
        <f>+'raw1.5C'!I209</f>
        <v>115.5803880524138</v>
      </c>
      <c r="J207" s="143">
        <f>+'raw1.5C'!J209</f>
        <v>111.76572356777902</v>
      </c>
      <c r="K207" s="143">
        <f>+'raw1.5C'!K209</f>
        <v>107.93681447986771</v>
      </c>
      <c r="L207" s="143">
        <f>+'raw1.5C'!L209</f>
        <v>104.00055863298076</v>
      </c>
      <c r="M207" s="143">
        <f>+'raw1.5C'!M209</f>
        <v>99.839938962156083</v>
      </c>
      <c r="N207" s="143">
        <f>+'raw1.5C'!N209</f>
        <v>95.31081641764051</v>
      </c>
      <c r="O207" s="143">
        <f>+'raw1.5C'!O209</f>
        <v>89.862185102798591</v>
      </c>
      <c r="P207" s="143">
        <f>+'raw1.5C'!P209</f>
        <v>83.764497072953688</v>
      </c>
      <c r="Q207" s="143">
        <f>+'raw1.5C'!Q209</f>
        <v>76.862432869861649</v>
      </c>
      <c r="R207" s="143">
        <f>+'raw1.5C'!R209</f>
        <v>69.07715088227836</v>
      </c>
      <c r="S207" s="143">
        <f>+'raw1.5C'!S209</f>
        <v>60.474036807268654</v>
      </c>
      <c r="T207" s="143">
        <f>+'raw1.5C'!T209</f>
        <v>51.530416530017888</v>
      </c>
      <c r="U207" s="143">
        <f>+'raw1.5C'!U209</f>
        <v>42.39932302837687</v>
      </c>
      <c r="V207" s="143">
        <f>+'raw1.5C'!V209</f>
        <v>33.641905394052102</v>
      </c>
      <c r="W207" s="143">
        <f>+'raw1.5C'!W209</f>
        <v>25.774305331658223</v>
      </c>
      <c r="X207" s="143">
        <f>+'raw1.5C'!X209</f>
        <v>19.134523681139193</v>
      </c>
      <c r="Y207" s="143">
        <f>+'raw1.5C'!Y209</f>
        <v>13.798513142406103</v>
      </c>
      <c r="Z207" s="143">
        <f>+'raw1.5C'!Z209</f>
        <v>9.742923138818</v>
      </c>
      <c r="AA207" s="143">
        <f>+'raw1.5C'!AA209</f>
        <v>6.7696478542759078</v>
      </c>
      <c r="AB207" s="143">
        <f>+'raw1.5C'!AB209</f>
        <v>4.648481807190973</v>
      </c>
      <c r="AC207" s="143">
        <f>+'raw1.5C'!AC209</f>
        <v>3.1651206130547802</v>
      </c>
      <c r="AD207" s="143">
        <f>+'raw1.5C'!AD209</f>
        <v>2.1499305851866244</v>
      </c>
      <c r="AE207" s="143">
        <f>+'raw1.5C'!AE209</f>
        <v>1.4543126289380905</v>
      </c>
      <c r="AF207" s="143">
        <f>+'raw1.5C'!AF209</f>
        <v>0.98100535600009242</v>
      </c>
      <c r="AG207" s="143">
        <f>+'raw1.5C'!AG209</f>
        <v>0.66050144870278327</v>
      </c>
      <c r="AH207" s="143">
        <f>+'raw1.5C'!AH209</f>
        <v>0.44416956622027942</v>
      </c>
      <c r="AI207" s="143">
        <f>+'raw1.5C'!AI209</f>
        <v>0.29786786090708023</v>
      </c>
      <c r="AJ207" s="143">
        <f>+'raw1.5C'!AJ209</f>
        <v>0.199676783534743</v>
      </c>
      <c r="AK207" s="143">
        <f>+'raw1.5C'!AK209</f>
        <v>0.13382898959875408</v>
      </c>
      <c r="AL207" s="143">
        <f>+'raw1.5C'!AL209</f>
        <v>8.9691595114685274E-2</v>
      </c>
      <c r="AM207" s="143">
        <f>+'raw1.5C'!AM209</f>
        <v>0</v>
      </c>
      <c r="AN207" s="140"/>
      <c r="AO207" s="140"/>
      <c r="AP207" s="140"/>
      <c r="AQ207" s="140"/>
      <c r="AR207" s="140"/>
      <c r="AS207" s="140"/>
      <c r="AT207" s="140"/>
      <c r="AU207" s="140"/>
      <c r="AV207" s="140"/>
      <c r="AW207" s="140"/>
      <c r="AX207" s="117"/>
      <c r="AY207" s="140"/>
      <c r="AZ207" s="140"/>
      <c r="BA207" s="140"/>
      <c r="BB207" s="140"/>
      <c r="BC207" s="140"/>
      <c r="BD207" s="140"/>
      <c r="BE207" s="140"/>
      <c r="BF207" s="140"/>
      <c r="BG207" s="140"/>
    </row>
    <row r="208" spans="1:59" x14ac:dyDescent="0.25">
      <c r="A208" s="139"/>
      <c r="B208" s="100" t="str">
        <f>+WB2C!B208</f>
        <v>Ferry Passenger Only</v>
      </c>
      <c r="C208" s="100" t="str">
        <f>+WB2C!C208</f>
        <v>Ferry Passenger Only (GT) 1,000 - 1,999</v>
      </c>
      <c r="D208" s="143">
        <f>+'raw1.5C'!D210</f>
        <v>148.6966411604788</v>
      </c>
      <c r="E208" s="143">
        <f>+'raw1.5C'!E210</f>
        <v>69.896052740073941</v>
      </c>
      <c r="F208" s="143">
        <f>+'raw1.5C'!F210</f>
        <v>80.929937084969566</v>
      </c>
      <c r="G208" s="143">
        <f>+'raw1.5C'!G210</f>
        <v>84.265692497841258</v>
      </c>
      <c r="H208" s="143">
        <f>+'raw1.5C'!H210</f>
        <v>78.326071382243157</v>
      </c>
      <c r="I208" s="143">
        <f>+'raw1.5C'!I210</f>
        <v>75.519118764697296</v>
      </c>
      <c r="J208" s="143">
        <f>+'raw1.5C'!J210</f>
        <v>73.026653519365482</v>
      </c>
      <c r="K208" s="143">
        <f>+'raw1.5C'!K210</f>
        <v>70.524880986657976</v>
      </c>
      <c r="L208" s="143">
        <f>+'raw1.5C'!L210</f>
        <v>67.952969109579954</v>
      </c>
      <c r="M208" s="143">
        <f>+'raw1.5C'!M210</f>
        <v>65.234460058431438</v>
      </c>
      <c r="N208" s="143">
        <f>+'raw1.5C'!N210</f>
        <v>62.275174758367974</v>
      </c>
      <c r="O208" s="143">
        <f>+'raw1.5C'!O210</f>
        <v>58.715091232917281</v>
      </c>
      <c r="P208" s="143">
        <f>+'raw1.5C'!P210</f>
        <v>54.730920265199948</v>
      </c>
      <c r="Q208" s="143">
        <f>+'raw1.5C'!Q210</f>
        <v>50.221177608526219</v>
      </c>
      <c r="R208" s="143">
        <f>+'raw1.5C'!R210</f>
        <v>45.134348909090278</v>
      </c>
      <c r="S208" s="143">
        <f>+'raw1.5C'!S210</f>
        <v>39.513156555225983</v>
      </c>
      <c r="T208" s="143">
        <f>+'raw1.5C'!T210</f>
        <v>33.669480709478123</v>
      </c>
      <c r="U208" s="143">
        <f>+'raw1.5C'!U210</f>
        <v>27.703311654142585</v>
      </c>
      <c r="V208" s="143">
        <f>+'raw1.5C'!V210</f>
        <v>21.981298832220638</v>
      </c>
      <c r="W208" s="143">
        <f>+'raw1.5C'!W210</f>
        <v>16.840684290974899</v>
      </c>
      <c r="X208" s="143">
        <f>+'raw1.5C'!X210</f>
        <v>12.502314542555176</v>
      </c>
      <c r="Y208" s="143">
        <f>+'raw1.5C'!Y210</f>
        <v>9.0158163537662617</v>
      </c>
      <c r="Z208" s="143">
        <f>+'raw1.5C'!Z210</f>
        <v>6.3659326814342521</v>
      </c>
      <c r="AA208" s="143">
        <f>+'raw1.5C'!AA210</f>
        <v>4.4232230823658645</v>
      </c>
      <c r="AB208" s="143">
        <f>+'raw1.5C'!AB210</f>
        <v>3.0372734993206181</v>
      </c>
      <c r="AC208" s="143">
        <f>+'raw1.5C'!AC210</f>
        <v>2.0680594996227266</v>
      </c>
      <c r="AD208" s="143">
        <f>+'raw1.5C'!AD210</f>
        <v>1.4047440567939249</v>
      </c>
      <c r="AE208" s="143">
        <f>+'raw1.5C'!AE210</f>
        <v>0.95023394536423811</v>
      </c>
      <c r="AF208" s="143">
        <f>+'raw1.5C'!AF210</f>
        <v>0.64097950557995154</v>
      </c>
      <c r="AG208" s="143">
        <f>+'raw1.5C'!AG210</f>
        <v>0.43156532167222117</v>
      </c>
      <c r="AH208" s="143">
        <f>+'raw1.5C'!AH210</f>
        <v>0.29021614123532818</v>
      </c>
      <c r="AI208" s="143">
        <f>+'raw1.5C'!AI210</f>
        <v>0.19462400795736334</v>
      </c>
      <c r="AJ208" s="143">
        <f>+'raw1.5C'!AJ210</f>
        <v>0.13046689827235</v>
      </c>
      <c r="AK208" s="143">
        <f>+'raw1.5C'!AK210</f>
        <v>8.7442580267895892E-2</v>
      </c>
      <c r="AL208" s="143">
        <f>+'raw1.5C'!AL210</f>
        <v>5.8603629368240422E-2</v>
      </c>
      <c r="AM208" s="143">
        <f>+'raw1.5C'!AM210</f>
        <v>0</v>
      </c>
      <c r="AN208" s="140"/>
      <c r="AO208" s="140"/>
      <c r="AP208" s="140"/>
      <c r="AQ208" s="140"/>
      <c r="AR208" s="140"/>
      <c r="AS208" s="140"/>
      <c r="AT208" s="140"/>
      <c r="AU208" s="140"/>
      <c r="AV208" s="140"/>
      <c r="AW208" s="140"/>
      <c r="AX208" s="117"/>
      <c r="AY208" s="140"/>
      <c r="AZ208" s="140"/>
      <c r="BA208" s="140"/>
      <c r="BB208" s="140"/>
      <c r="BC208" s="140"/>
      <c r="BD208" s="140"/>
      <c r="BE208" s="140"/>
      <c r="BF208" s="140"/>
      <c r="BG208" s="140"/>
    </row>
    <row r="209" spans="1:59" x14ac:dyDescent="0.25">
      <c r="A209" s="139"/>
      <c r="B209" s="100" t="str">
        <f>+WB2C!B209</f>
        <v>Ferry Passenger Only</v>
      </c>
      <c r="C209" s="100" t="str">
        <f>+WB2C!C209</f>
        <v>Ferry Passenger Only (GT) &gt;2,000</v>
      </c>
      <c r="D209" s="143">
        <f>+'raw1.5C'!D211</f>
        <v>55.71234838092132</v>
      </c>
      <c r="E209" s="143">
        <f>+'raw1.5C'!E211</f>
        <v>50.495588860815268</v>
      </c>
      <c r="F209" s="143">
        <f>+'raw1.5C'!F211</f>
        <v>48.822115887504289</v>
      </c>
      <c r="G209" s="143">
        <f>+'raw1.5C'!G211</f>
        <v>47.905551494549023</v>
      </c>
      <c r="H209" s="143">
        <f>+'raw1.5C'!H211</f>
        <v>44.528841272667385</v>
      </c>
      <c r="I209" s="143">
        <f>+'raw1.5C'!I211</f>
        <v>42.933071877358046</v>
      </c>
      <c r="J209" s="143">
        <f>+'raw1.5C'!J211</f>
        <v>41.51609043901437</v>
      </c>
      <c r="K209" s="143">
        <f>+'raw1.5C'!K211</f>
        <v>40.093817751985327</v>
      </c>
      <c r="L209" s="143">
        <f>+'raw1.5C'!L211</f>
        <v>38.631670427082497</v>
      </c>
      <c r="M209" s="143">
        <f>+'raw1.5C'!M211</f>
        <v>37.086181729632713</v>
      </c>
      <c r="N209" s="143">
        <f>+'raw1.5C'!N211</f>
        <v>35.40381029083057</v>
      </c>
      <c r="O209" s="143">
        <f>+'raw1.5C'!O211</f>
        <v>33.379881458135777</v>
      </c>
      <c r="P209" s="143">
        <f>+'raw1.5C'!P211</f>
        <v>31.114856371420217</v>
      </c>
      <c r="Q209" s="143">
        <f>+'raw1.5C'!Q211</f>
        <v>28.551040627878059</v>
      </c>
      <c r="R209" s="143">
        <f>+'raw1.5C'!R211</f>
        <v>25.659148008458583</v>
      </c>
      <c r="S209" s="143">
        <f>+'raw1.5C'!S211</f>
        <v>22.463466447119607</v>
      </c>
      <c r="T209" s="143">
        <f>+'raw1.5C'!T211</f>
        <v>19.141301686495368</v>
      </c>
      <c r="U209" s="143">
        <f>+'raw1.5C'!U211</f>
        <v>15.749498801675033</v>
      </c>
      <c r="V209" s="143">
        <f>+'raw1.5C'!V211</f>
        <v>12.496500199663021</v>
      </c>
      <c r="W209" s="143">
        <f>+'raw1.5C'!W211</f>
        <v>9.5740300066412996</v>
      </c>
      <c r="X209" s="143">
        <f>+'raw1.5C'!X211</f>
        <v>7.107640789100139</v>
      </c>
      <c r="Y209" s="143">
        <f>+'raw1.5C'!Y211</f>
        <v>5.1255456615610395</v>
      </c>
      <c r="Z209" s="143">
        <f>+'raw1.5C'!Z211</f>
        <v>3.619070903488911</v>
      </c>
      <c r="AA209" s="143">
        <f>+'raw1.5C'!AA211</f>
        <v>2.5146288467229319</v>
      </c>
      <c r="AB209" s="143">
        <f>+'raw1.5C'!AB211</f>
        <v>1.7267081977456067</v>
      </c>
      <c r="AC209" s="143">
        <f>+'raw1.5C'!AC211</f>
        <v>1.1757042269071232</v>
      </c>
      <c r="AD209" s="143">
        <f>+'raw1.5C'!AD211</f>
        <v>0.79860542000680823</v>
      </c>
      <c r="AE209" s="143">
        <f>+'raw1.5C'!AE211</f>
        <v>0.54021369613358572</v>
      </c>
      <c r="AF209" s="143">
        <f>+'raw1.5C'!AF211</f>
        <v>0.3644006926341653</v>
      </c>
      <c r="AG209" s="143">
        <f>+'raw1.5C'!AG211</f>
        <v>0.24534747330486659</v>
      </c>
      <c r="AH209" s="143">
        <f>+'raw1.5C'!AH211</f>
        <v>0.16498961660885297</v>
      </c>
      <c r="AI209" s="143">
        <f>+'raw1.5C'!AI211</f>
        <v>0.11064491561041692</v>
      </c>
      <c r="AJ209" s="143">
        <f>+'raw1.5C'!AJ211</f>
        <v>7.4171214028535618E-2</v>
      </c>
      <c r="AK209" s="143">
        <f>+'raw1.5C'!AK211</f>
        <v>4.9711631242420957E-2</v>
      </c>
      <c r="AL209" s="143">
        <f>+'raw1.5C'!AL211</f>
        <v>3.3316514719672286E-2</v>
      </c>
      <c r="AM209" s="143">
        <f>+'raw1.5C'!AM211</f>
        <v>0</v>
      </c>
      <c r="AN209" s="140"/>
      <c r="AO209" s="140"/>
      <c r="AP209" s="140"/>
      <c r="AQ209" s="140"/>
      <c r="AR209" s="140"/>
      <c r="AS209" s="140"/>
      <c r="AT209" s="140"/>
      <c r="AU209" s="140"/>
      <c r="AV209" s="140"/>
      <c r="AW209" s="140"/>
      <c r="AX209" s="117"/>
      <c r="AY209" s="140"/>
      <c r="AZ209" s="140"/>
      <c r="BA209" s="140"/>
      <c r="BB209" s="140"/>
      <c r="BC209" s="140"/>
      <c r="BD209" s="140"/>
      <c r="BE209" s="140"/>
      <c r="BF209" s="140"/>
      <c r="BG209" s="140"/>
    </row>
    <row r="210" spans="1:59" x14ac:dyDescent="0.25">
      <c r="A210" s="139"/>
      <c r="B210" s="100" t="str">
        <f>+WB2C!B210</f>
        <v>Cruise</v>
      </c>
      <c r="C210" s="100" t="str">
        <f>+WB2C!C210</f>
        <v>Cruise (GT) 0 - 1 999</v>
      </c>
      <c r="D210" s="143">
        <f>+'raw1.5C'!D212</f>
        <v>622.73477295233545</v>
      </c>
      <c r="E210" s="143">
        <f>+'raw1.5C'!E212</f>
        <v>681.356671269922</v>
      </c>
      <c r="F210" s="143">
        <f>+'raw1.5C'!F212</f>
        <v>613.99225663888762</v>
      </c>
      <c r="G210" s="143">
        <f>+'raw1.5C'!G212</f>
        <v>822.1738239922588</v>
      </c>
      <c r="H210" s="143">
        <f>+'raw1.5C'!H212</f>
        <v>764.22140158973048</v>
      </c>
      <c r="I210" s="143">
        <f>+'raw1.5C'!I212</f>
        <v>736.83418267626951</v>
      </c>
      <c r="J210" s="143">
        <f>+'raw1.5C'!J212</f>
        <v>712.51539265416466</v>
      </c>
      <c r="K210" s="143">
        <f>+'raw1.5C'!K212</f>
        <v>688.10579215123607</v>
      </c>
      <c r="L210" s="143">
        <f>+'raw1.5C'!L212</f>
        <v>663.01184750700838</v>
      </c>
      <c r="M210" s="143">
        <f>+'raw1.5C'!M212</f>
        <v>636.48756560903905</v>
      </c>
      <c r="N210" s="143">
        <f>+'raw1.5C'!N212</f>
        <v>607.61404853090448</v>
      </c>
      <c r="O210" s="143">
        <f>+'raw1.5C'!O212</f>
        <v>572.87858978027919</v>
      </c>
      <c r="P210" s="143">
        <f>+'raw1.5C'!P212</f>
        <v>534.00534275805819</v>
      </c>
      <c r="Q210" s="143">
        <f>+'raw1.5C'!Q212</f>
        <v>490.00413354289111</v>
      </c>
      <c r="R210" s="143">
        <f>+'raw1.5C'!R212</f>
        <v>440.37234058140848</v>
      </c>
      <c r="S210" s="143">
        <f>+'raw1.5C'!S212</f>
        <v>385.52680290198987</v>
      </c>
      <c r="T210" s="143">
        <f>+'raw1.5C'!T212</f>
        <v>328.51051105352735</v>
      </c>
      <c r="U210" s="143">
        <f>+'raw1.5C'!U212</f>
        <v>270.29906246268877</v>
      </c>
      <c r="V210" s="143">
        <f>+'raw1.5C'!V212</f>
        <v>214.46982729853431</v>
      </c>
      <c r="W210" s="143">
        <f>+'raw1.5C'!W212</f>
        <v>164.31325005145962</v>
      </c>
      <c r="X210" s="143">
        <f>+'raw1.5C'!X212</f>
        <v>121.98411300625042</v>
      </c>
      <c r="Y210" s="143">
        <f>+'raw1.5C'!Y212</f>
        <v>87.966620676354708</v>
      </c>
      <c r="Z210" s="143">
        <f>+'raw1.5C'!Z212</f>
        <v>62.111911275234299</v>
      </c>
      <c r="AA210" s="143">
        <f>+'raw1.5C'!AA212</f>
        <v>43.157044441220656</v>
      </c>
      <c r="AB210" s="143">
        <f>+'raw1.5C'!AB212</f>
        <v>29.634441887613455</v>
      </c>
      <c r="AC210" s="143">
        <f>+'raw1.5C'!AC212</f>
        <v>20.177896088516608</v>
      </c>
      <c r="AD210" s="143">
        <f>+'raw1.5C'!AD212</f>
        <v>13.705978775813747</v>
      </c>
      <c r="AE210" s="143">
        <f>+'raw1.5C'!AE212</f>
        <v>9.2713588815208663</v>
      </c>
      <c r="AF210" s="143">
        <f>+'raw1.5C'!AF212</f>
        <v>6.2539873058877058</v>
      </c>
      <c r="AG210" s="143">
        <f>+'raw1.5C'!AG212</f>
        <v>4.2107493607886655</v>
      </c>
      <c r="AH210" s="143">
        <f>+'raw1.5C'!AH212</f>
        <v>2.8316163737672952</v>
      </c>
      <c r="AI210" s="143">
        <f>+'raw1.5C'!AI212</f>
        <v>1.8989313458392871</v>
      </c>
      <c r="AJ210" s="143">
        <f>+'raw1.5C'!AJ212</f>
        <v>1.2729554042380298</v>
      </c>
      <c r="AK210" s="143">
        <f>+'raw1.5C'!AK212</f>
        <v>0.85317047148752467</v>
      </c>
      <c r="AL210" s="143">
        <f>+'raw1.5C'!AL212</f>
        <v>0.57179106501433685</v>
      </c>
      <c r="AM210" s="143">
        <f>+'raw1.5C'!AM212</f>
        <v>0</v>
      </c>
      <c r="AN210" s="140"/>
      <c r="AO210" s="140"/>
      <c r="AP210" s="140"/>
      <c r="AQ210" s="140"/>
      <c r="AR210" s="140"/>
      <c r="AS210" s="140"/>
      <c r="AT210" s="140"/>
      <c r="AU210" s="140"/>
      <c r="AV210" s="140"/>
      <c r="AW210" s="140"/>
      <c r="AX210" s="117"/>
      <c r="AY210" s="140"/>
      <c r="AZ210" s="140"/>
      <c r="BA210" s="140"/>
      <c r="BB210" s="140"/>
      <c r="BC210" s="140"/>
      <c r="BD210" s="140"/>
      <c r="BE210" s="140"/>
      <c r="BF210" s="140"/>
      <c r="BG210" s="140"/>
    </row>
    <row r="211" spans="1:59" x14ac:dyDescent="0.25">
      <c r="A211" s="139"/>
      <c r="B211" s="100" t="str">
        <f>+WB2C!B211</f>
        <v>Cruise</v>
      </c>
      <c r="C211" s="100" t="str">
        <f>+WB2C!C211</f>
        <v>Cruise (GT) 2,000 - 9,999</v>
      </c>
      <c r="D211" s="143">
        <f>+'raw1.5C'!D213</f>
        <v>53.111504982707032</v>
      </c>
      <c r="E211" s="143">
        <f>+'raw1.5C'!E213</f>
        <v>57.484320310695367</v>
      </c>
      <c r="F211" s="143">
        <f>+'raw1.5C'!F213</f>
        <v>55.799463321740824</v>
      </c>
      <c r="G211" s="143">
        <f>+'raw1.5C'!G213</f>
        <v>57.687896754882331</v>
      </c>
      <c r="H211" s="143">
        <f>+'raw1.5C'!H213</f>
        <v>53.62166007512657</v>
      </c>
      <c r="I211" s="143">
        <f>+'raw1.5C'!I213</f>
        <v>51.700033515171803</v>
      </c>
      <c r="J211" s="143">
        <f>+'raw1.5C'!J213</f>
        <v>49.993703531097708</v>
      </c>
      <c r="K211" s="143">
        <f>+'raw1.5C'!K213</f>
        <v>48.28100182186143</v>
      </c>
      <c r="L211" s="143">
        <f>+'raw1.5C'!L213</f>
        <v>46.520283047357402</v>
      </c>
      <c r="M211" s="143">
        <f>+'raw1.5C'!M213</f>
        <v>44.659204536979217</v>
      </c>
      <c r="N211" s="143">
        <f>+'raw1.5C'!N213</f>
        <v>42.633291739043386</v>
      </c>
      <c r="O211" s="143">
        <f>+'raw1.5C'!O213</f>
        <v>40.196075301758206</v>
      </c>
      <c r="P211" s="143">
        <f>+'raw1.5C'!P213</f>
        <v>37.468530596119372</v>
      </c>
      <c r="Q211" s="143">
        <f>+'raw1.5C'!Q213</f>
        <v>34.381181984156704</v>
      </c>
      <c r="R211" s="143">
        <f>+'raw1.5C'!R213</f>
        <v>30.898762981543626</v>
      </c>
      <c r="S211" s="143">
        <f>+'raw1.5C'!S213</f>
        <v>27.050521134396107</v>
      </c>
      <c r="T211" s="143">
        <f>+'raw1.5C'!T213</f>
        <v>23.049968135117801</v>
      </c>
      <c r="U211" s="143">
        <f>+'raw1.5C'!U213</f>
        <v>18.965556860681442</v>
      </c>
      <c r="V211" s="143">
        <f>+'raw1.5C'!V213</f>
        <v>15.048293795293322</v>
      </c>
      <c r="W211" s="143">
        <f>+'raw1.5C'!W213</f>
        <v>11.529053258349679</v>
      </c>
      <c r="X211" s="143">
        <f>+'raw1.5C'!X213</f>
        <v>8.5590257333548134</v>
      </c>
      <c r="Y211" s="143">
        <f>+'raw1.5C'!Y213</f>
        <v>6.1721854714523579</v>
      </c>
      <c r="Z211" s="143">
        <f>+'raw1.5C'!Z213</f>
        <v>4.3580875726443278</v>
      </c>
      <c r="AA211" s="143">
        <f>+'raw1.5C'!AA213</f>
        <v>3.0281177183213832</v>
      </c>
      <c r="AB211" s="143">
        <f>+'raw1.5C'!AB213</f>
        <v>2.0793031523432464</v>
      </c>
      <c r="AC211" s="143">
        <f>+'raw1.5C'!AC213</f>
        <v>1.4157838066808244</v>
      </c>
      <c r="AD211" s="143">
        <f>+'raw1.5C'!AD213</f>
        <v>0.96168117430991884</v>
      </c>
      <c r="AE211" s="143">
        <f>+'raw1.5C'!AE213</f>
        <v>0.65052568973501268</v>
      </c>
      <c r="AF211" s="143">
        <f>+'raw1.5C'!AF213</f>
        <v>0.43881155478356798</v>
      </c>
      <c r="AG211" s="143">
        <f>+'raw1.5C'!AG213</f>
        <v>0.29544758942380345</v>
      </c>
      <c r="AH211" s="143">
        <f>+'raw1.5C'!AH213</f>
        <v>0.1986806053081788</v>
      </c>
      <c r="AI211" s="143">
        <f>+'raw1.5C'!AI213</f>
        <v>0.13323868046718304</v>
      </c>
      <c r="AJ211" s="143">
        <f>+'raw1.5C'!AJ213</f>
        <v>8.9317024928714323E-2</v>
      </c>
      <c r="AK211" s="143">
        <f>+'raw1.5C'!AK213</f>
        <v>5.9862779180318459E-2</v>
      </c>
      <c r="AL211" s="143">
        <f>+'raw1.5C'!AL213</f>
        <v>4.0119769033442068E-2</v>
      </c>
      <c r="AM211" s="143">
        <f>+'raw1.5C'!AM213</f>
        <v>0</v>
      </c>
      <c r="AN211" s="140"/>
      <c r="AO211" s="140"/>
      <c r="AP211" s="140"/>
      <c r="AQ211" s="140"/>
      <c r="AR211" s="140"/>
      <c r="AS211" s="140"/>
      <c r="AT211" s="140"/>
      <c r="AU211" s="140"/>
      <c r="AV211" s="140"/>
      <c r="AW211" s="140"/>
      <c r="AX211" s="117"/>
      <c r="AY211" s="140"/>
      <c r="AZ211" s="140"/>
      <c r="BA211" s="140"/>
      <c r="BB211" s="140"/>
      <c r="BC211" s="140"/>
      <c r="BD211" s="140"/>
      <c r="BE211" s="140"/>
      <c r="BF211" s="140"/>
      <c r="BG211" s="140"/>
    </row>
    <row r="212" spans="1:59" x14ac:dyDescent="0.25">
      <c r="A212" s="139"/>
      <c r="B212" s="100" t="str">
        <f>+WB2C!B212</f>
        <v>Cruise</v>
      </c>
      <c r="C212" s="100" t="str">
        <f>+WB2C!C212</f>
        <v>Cruise (GT) 10,000 - 59,999</v>
      </c>
      <c r="D212" s="143">
        <f>+'raw1.5C'!D214</f>
        <v>18.917730921689323</v>
      </c>
      <c r="E212" s="143">
        <f>+'raw1.5C'!E214</f>
        <v>19.503353665954883</v>
      </c>
      <c r="F212" s="143">
        <f>+'raw1.5C'!F214</f>
        <v>19.331310510998719</v>
      </c>
      <c r="G212" s="143">
        <f>+'raw1.5C'!G214</f>
        <v>19.667955760837447</v>
      </c>
      <c r="H212" s="143">
        <f>+'raw1.5C'!H214</f>
        <v>18.28162400618282</v>
      </c>
      <c r="I212" s="143">
        <f>+'raw1.5C'!I214</f>
        <v>17.626469835271887</v>
      </c>
      <c r="J212" s="143">
        <f>+'raw1.5C'!J214</f>
        <v>17.044718297635537</v>
      </c>
      <c r="K212" s="143">
        <f>+'raw1.5C'!K214</f>
        <v>16.460794401226213</v>
      </c>
      <c r="L212" s="143">
        <f>+'raw1.5C'!L214</f>
        <v>15.860499696231782</v>
      </c>
      <c r="M212" s="143">
        <f>+'raw1.5C'!M214</f>
        <v>15.22598861386223</v>
      </c>
      <c r="N212" s="143">
        <f>+'raw1.5C'!N214</f>
        <v>14.535279374549495</v>
      </c>
      <c r="O212" s="143">
        <f>+'raw1.5C'!O214</f>
        <v>13.704341382967165</v>
      </c>
      <c r="P212" s="143">
        <f>+'raw1.5C'!P214</f>
        <v>12.774419655465966</v>
      </c>
      <c r="Q212" s="143">
        <f>+'raw1.5C'!Q214</f>
        <v>11.721827355622317</v>
      </c>
      <c r="R212" s="143">
        <f>+'raw1.5C'!R214</f>
        <v>10.534540823490305</v>
      </c>
      <c r="S212" s="143">
        <f>+'raw1.5C'!S214</f>
        <v>9.2225316384736047</v>
      </c>
      <c r="T212" s="143">
        <f>+'raw1.5C'!T214</f>
        <v>7.8585939004933731</v>
      </c>
      <c r="U212" s="143">
        <f>+'raw1.5C'!U214</f>
        <v>6.466065748600208</v>
      </c>
      <c r="V212" s="143">
        <f>+'raw1.5C'!V214</f>
        <v>5.1305246557955817</v>
      </c>
      <c r="W212" s="143">
        <f>+'raw1.5C'!W214</f>
        <v>3.930684289167977</v>
      </c>
      <c r="X212" s="143">
        <f>+'raw1.5C'!X214</f>
        <v>2.9180911239452434</v>
      </c>
      <c r="Y212" s="143">
        <f>+'raw1.5C'!Y214</f>
        <v>2.1043282495809588</v>
      </c>
      <c r="Z212" s="143">
        <f>+'raw1.5C'!Z214</f>
        <v>1.4858346100713016</v>
      </c>
      <c r="AA212" s="143">
        <f>+'raw1.5C'!AA214</f>
        <v>1.0323982788904935</v>
      </c>
      <c r="AB212" s="143">
        <f>+'raw1.5C'!AB214</f>
        <v>0.70891200258909903</v>
      </c>
      <c r="AC212" s="143">
        <f>+'raw1.5C'!AC214</f>
        <v>0.48269350839787412</v>
      </c>
      <c r="AD212" s="143">
        <f>+'raw1.5C'!AD214</f>
        <v>0.32787298300586604</v>
      </c>
      <c r="AE212" s="143">
        <f>+'raw1.5C'!AE214</f>
        <v>0.2217884722225317</v>
      </c>
      <c r="AF212" s="143">
        <f>+'raw1.5C'!AF214</f>
        <v>0.1496072266856753</v>
      </c>
      <c r="AG212" s="143">
        <f>+'raw1.5C'!AG214</f>
        <v>0.10072910342222935</v>
      </c>
      <c r="AH212" s="143">
        <f>+'raw1.5C'!AH214</f>
        <v>6.7737629131139176E-2</v>
      </c>
      <c r="AI212" s="143">
        <f>+'raw1.5C'!AI214</f>
        <v>4.5426035970693064E-2</v>
      </c>
      <c r="AJ212" s="143">
        <f>+'raw1.5C'!AJ214</f>
        <v>3.0451505320982161E-2</v>
      </c>
      <c r="AK212" s="143">
        <f>+'raw1.5C'!AK214</f>
        <v>2.0409454302728391E-2</v>
      </c>
      <c r="AL212" s="143">
        <f>+'raw1.5C'!AL214</f>
        <v>1.3678325729876305E-2</v>
      </c>
      <c r="AM212" s="143">
        <f>+'raw1.5C'!AM214</f>
        <v>0</v>
      </c>
      <c r="AN212" s="140"/>
      <c r="AO212" s="140"/>
      <c r="AP212" s="140"/>
      <c r="AQ212" s="140"/>
      <c r="AR212" s="140"/>
      <c r="AS212" s="140"/>
      <c r="AT212" s="140"/>
      <c r="AU212" s="140"/>
      <c r="AV212" s="140"/>
      <c r="AW212" s="140"/>
      <c r="AX212" s="117"/>
      <c r="AY212" s="140"/>
      <c r="AZ212" s="140"/>
      <c r="BA212" s="140"/>
      <c r="BB212" s="140"/>
      <c r="BC212" s="140"/>
      <c r="BD212" s="140"/>
      <c r="BE212" s="140"/>
      <c r="BF212" s="140"/>
      <c r="BG212" s="140"/>
    </row>
    <row r="213" spans="1:59" x14ac:dyDescent="0.25">
      <c r="A213" s="139"/>
      <c r="B213" s="100" t="str">
        <f>+WB2C!B213</f>
        <v>Cruise</v>
      </c>
      <c r="C213" s="100" t="str">
        <f>+WB2C!C213</f>
        <v>Cruise (GT) 60,000 - 99,999</v>
      </c>
      <c r="D213" s="143">
        <f>+'raw1.5C'!D215</f>
        <v>17.415680457471137</v>
      </c>
      <c r="E213" s="143">
        <f>+'raw1.5C'!E215</f>
        <v>16.958880948385801</v>
      </c>
      <c r="F213" s="143">
        <f>+'raw1.5C'!F215</f>
        <v>16.825568934120692</v>
      </c>
      <c r="G213" s="143">
        <f>+'raw1.5C'!G215</f>
        <v>17.05882837508733</v>
      </c>
      <c r="H213" s="143">
        <f>+'raw1.5C'!H215</f>
        <v>15.856405725719933</v>
      </c>
      <c r="I213" s="143">
        <f>+'raw1.5C'!I215</f>
        <v>15.288163520139722</v>
      </c>
      <c r="J213" s="143">
        <f>+'raw1.5C'!J215</f>
        <v>14.783586442676382</v>
      </c>
      <c r="K213" s="143">
        <f>+'raw1.5C'!K215</f>
        <v>14.277125188945414</v>
      </c>
      <c r="L213" s="143">
        <f>+'raw1.5C'!L215</f>
        <v>13.756464858431348</v>
      </c>
      <c r="M213" s="143">
        <f>+'raw1.5C'!M215</f>
        <v>13.206127254063448</v>
      </c>
      <c r="N213" s="143">
        <f>+'raw1.5C'!N215</f>
        <v>12.607046672746268</v>
      </c>
      <c r="O213" s="143">
        <f>+'raw1.5C'!O215</f>
        <v>11.886339916990419</v>
      </c>
      <c r="P213" s="143">
        <f>+'raw1.5C'!P215</f>
        <v>11.079780488821752</v>
      </c>
      <c r="Q213" s="143">
        <f>+'raw1.5C'!Q215</f>
        <v>10.166823819083609</v>
      </c>
      <c r="R213" s="143">
        <f>+'raw1.5C'!R215</f>
        <v>9.1370412921154784</v>
      </c>
      <c r="S213" s="143">
        <f>+'raw1.5C'!S215</f>
        <v>7.9990816695753724</v>
      </c>
      <c r="T213" s="143">
        <f>+'raw1.5C'!T215</f>
        <v>6.8160822735304167</v>
      </c>
      <c r="U213" s="143">
        <f>+'raw1.5C'!U215</f>
        <v>5.6082852335389273</v>
      </c>
      <c r="V213" s="143">
        <f>+'raw1.5C'!V215</f>
        <v>4.4499154178311136</v>
      </c>
      <c r="W213" s="143">
        <f>+'raw1.5C'!W215</f>
        <v>3.4092444329716955</v>
      </c>
      <c r="X213" s="143">
        <f>+'raw1.5C'!X215</f>
        <v>2.5309806607032979</v>
      </c>
      <c r="Y213" s="143">
        <f>+'raw1.5C'!Y215</f>
        <v>1.8251705917463903</v>
      </c>
      <c r="Z213" s="143">
        <f>+'raw1.5C'!Z215</f>
        <v>1.2887255755090177</v>
      </c>
      <c r="AA213" s="143">
        <f>+'raw1.5C'!AA215</f>
        <v>0.89544156334723157</v>
      </c>
      <c r="AB213" s="143">
        <f>+'raw1.5C'!AB215</f>
        <v>0.61486858788276966</v>
      </c>
      <c r="AC213" s="143">
        <f>+'raw1.5C'!AC215</f>
        <v>0.4186599673934544</v>
      </c>
      <c r="AD213" s="143">
        <f>+'raw1.5C'!AD215</f>
        <v>0.28437774692690493</v>
      </c>
      <c r="AE213" s="143">
        <f>+'raw1.5C'!AE215</f>
        <v>0.19236627991357122</v>
      </c>
      <c r="AF213" s="143">
        <f>+'raw1.5C'!AF215</f>
        <v>0.12976051170429584</v>
      </c>
      <c r="AG213" s="143">
        <f>+'raw1.5C'!AG215</f>
        <v>8.7366501559746623E-2</v>
      </c>
      <c r="AH213" s="143">
        <f>+'raw1.5C'!AH215</f>
        <v>5.875163661819309E-2</v>
      </c>
      <c r="AI213" s="143">
        <f>+'raw1.5C'!AI215</f>
        <v>3.9399872605347025E-2</v>
      </c>
      <c r="AJ213" s="143">
        <f>+'raw1.5C'!AJ215</f>
        <v>2.6411845203966167E-2</v>
      </c>
      <c r="AK213" s="143">
        <f>+'raw1.5C'!AK215</f>
        <v>1.7701960611111667E-2</v>
      </c>
      <c r="AL213" s="143">
        <f>+'raw1.5C'!AL215</f>
        <v>1.1863775469188148E-2</v>
      </c>
      <c r="AM213" s="143">
        <f>+'raw1.5C'!AM215</f>
        <v>0</v>
      </c>
      <c r="AN213" s="140"/>
      <c r="AO213" s="140"/>
      <c r="AP213" s="140"/>
      <c r="AQ213" s="140"/>
      <c r="AR213" s="140"/>
      <c r="AS213" s="140"/>
      <c r="AT213" s="140"/>
      <c r="AU213" s="140"/>
      <c r="AV213" s="140"/>
      <c r="AW213" s="140"/>
      <c r="AX213" s="117"/>
      <c r="AY213" s="140"/>
      <c r="AZ213" s="140"/>
      <c r="BA213" s="140"/>
      <c r="BB213" s="140"/>
      <c r="BC213" s="140"/>
      <c r="BD213" s="140"/>
      <c r="BE213" s="140"/>
      <c r="BF213" s="140"/>
      <c r="BG213" s="140"/>
    </row>
    <row r="214" spans="1:59" x14ac:dyDescent="0.25">
      <c r="A214" s="139"/>
      <c r="B214" s="100" t="str">
        <f>+WB2C!B214</f>
        <v>Cruise</v>
      </c>
      <c r="C214" s="100" t="str">
        <f>+WB2C!C214</f>
        <v>Cruise (GT) 100,000 - 149,999</v>
      </c>
      <c r="D214" s="143">
        <f>+'raw1.5C'!D216</f>
        <v>12.995289910830802</v>
      </c>
      <c r="E214" s="143">
        <f>+'raw1.5C'!E216</f>
        <v>13.095856690862702</v>
      </c>
      <c r="F214" s="143">
        <f>+'raw1.5C'!F216</f>
        <v>12.730838927561123</v>
      </c>
      <c r="G214" s="143">
        <f>+'raw1.5C'!G216</f>
        <v>13.121430123416941</v>
      </c>
      <c r="H214" s="143">
        <f>+'raw1.5C'!H216</f>
        <v>12.196542175336662</v>
      </c>
      <c r="I214" s="143">
        <f>+'raw1.5C'!I216</f>
        <v>11.759457621242314</v>
      </c>
      <c r="J214" s="143">
        <f>+'raw1.5C'!J216</f>
        <v>11.371343460161818</v>
      </c>
      <c r="K214" s="143">
        <f>+'raw1.5C'!K216</f>
        <v>10.98178001506883</v>
      </c>
      <c r="L214" s="143">
        <f>+'raw1.5C'!L216</f>
        <v>10.581294823784965</v>
      </c>
      <c r="M214" s="143">
        <f>+'raw1.5C'!M216</f>
        <v>10.15798225734002</v>
      </c>
      <c r="N214" s="143">
        <f>+'raw1.5C'!N216</f>
        <v>9.6971772235353964</v>
      </c>
      <c r="O214" s="143">
        <f>+'raw1.5C'!O216</f>
        <v>9.1428189096352792</v>
      </c>
      <c r="P214" s="143">
        <f>+'raw1.5C'!P216</f>
        <v>8.5224238306535369</v>
      </c>
      <c r="Q214" s="143">
        <f>+'raw1.5C'!Q216</f>
        <v>7.8201893697470064</v>
      </c>
      <c r="R214" s="143">
        <f>+'raw1.5C'!R216</f>
        <v>7.0280939706478955</v>
      </c>
      <c r="S214" s="143">
        <f>+'raw1.5C'!S216</f>
        <v>6.1527901489483883</v>
      </c>
      <c r="T214" s="143">
        <f>+'raw1.5C'!T216</f>
        <v>5.2428423160762581</v>
      </c>
      <c r="U214" s="143">
        <f>+'raw1.5C'!U216</f>
        <v>4.3138204562477966</v>
      </c>
      <c r="V214" s="143">
        <f>+'raw1.5C'!V216</f>
        <v>3.422817377977621</v>
      </c>
      <c r="W214" s="143">
        <f>+'raw1.5C'!W216</f>
        <v>2.6223467179150459</v>
      </c>
      <c r="X214" s="143">
        <f>+'raw1.5C'!X216</f>
        <v>1.9467975849758763</v>
      </c>
      <c r="Y214" s="143">
        <f>+'raw1.5C'!Y216</f>
        <v>1.4038976098669618</v>
      </c>
      <c r="Z214" s="143">
        <f>+'raw1.5C'!Z216</f>
        <v>0.99127104250588904</v>
      </c>
      <c r="AA214" s="143">
        <f>+'raw1.5C'!AA216</f>
        <v>0.68876206763547865</v>
      </c>
      <c r="AB214" s="143">
        <f>+'raw1.5C'!AB216</f>
        <v>0.47294896423075755</v>
      </c>
      <c r="AC214" s="143">
        <f>+'raw1.5C'!AC216</f>
        <v>0.32202783138657987</v>
      </c>
      <c r="AD214" s="143">
        <f>+'raw1.5C'!AD216</f>
        <v>0.21873968439740676</v>
      </c>
      <c r="AE214" s="143">
        <f>+'raw1.5C'!AE216</f>
        <v>0.1479656541755123</v>
      </c>
      <c r="AF214" s="143">
        <f>+'raw1.5C'!AF216</f>
        <v>9.9810107099341017E-2</v>
      </c>
      <c r="AG214" s="143">
        <f>+'raw1.5C'!AG216</f>
        <v>6.7201182879462779E-2</v>
      </c>
      <c r="AH214" s="143">
        <f>+'raw1.5C'!AH216</f>
        <v>4.5190998911029144E-2</v>
      </c>
      <c r="AI214" s="143">
        <f>+'raw1.5C'!AI216</f>
        <v>3.0305872355078652E-2</v>
      </c>
      <c r="AJ214" s="143">
        <f>+'raw1.5C'!AJ216</f>
        <v>2.0315649683214119E-2</v>
      </c>
      <c r="AK214" s="143">
        <f>+'raw1.5C'!AK216</f>
        <v>1.3616119120196711E-2</v>
      </c>
      <c r="AL214" s="143">
        <f>+'raw1.5C'!AL216</f>
        <v>9.1254626282658395E-3</v>
      </c>
      <c r="AM214" s="143">
        <f>+'raw1.5C'!AM216</f>
        <v>0</v>
      </c>
      <c r="AN214" s="140"/>
      <c r="AO214" s="140"/>
      <c r="AP214" s="140"/>
      <c r="AQ214" s="140"/>
      <c r="AR214" s="140"/>
      <c r="AS214" s="140"/>
      <c r="AT214" s="140"/>
      <c r="AU214" s="140"/>
      <c r="AV214" s="140"/>
      <c r="AW214" s="140"/>
      <c r="AX214" s="117"/>
      <c r="AY214" s="140"/>
      <c r="AZ214" s="140"/>
      <c r="BA214" s="140"/>
      <c r="BB214" s="140"/>
      <c r="BC214" s="140"/>
      <c r="BD214" s="140"/>
      <c r="BE214" s="140"/>
      <c r="BF214" s="140"/>
      <c r="BG214" s="140"/>
    </row>
    <row r="215" spans="1:59" x14ac:dyDescent="0.25">
      <c r="A215" s="139"/>
      <c r="B215" s="100" t="str">
        <f>+WB2C!B215</f>
        <v>Cruise</v>
      </c>
      <c r="C215" s="100" t="str">
        <f>+WB2C!C215</f>
        <v>Cruise (GT) &gt;150,000</v>
      </c>
      <c r="D215" s="143">
        <f>+'raw1.5C'!D217</f>
        <v>9.4946063999693617</v>
      </c>
      <c r="E215" s="143">
        <f>+'raw1.5C'!E217</f>
        <v>9.1609889974996666</v>
      </c>
      <c r="F215" s="143">
        <f>+'raw1.5C'!F217</f>
        <v>9.0547742759841423</v>
      </c>
      <c r="G215" s="143">
        <f>+'raw1.5C'!G217</f>
        <v>9.7276601666715461</v>
      </c>
      <c r="H215" s="143">
        <f>+'raw1.5C'!H217</f>
        <v>9.041988287421221</v>
      </c>
      <c r="I215" s="143">
        <f>+'raw1.5C'!I217</f>
        <v>8.7179527237410817</v>
      </c>
      <c r="J215" s="143">
        <f>+'raw1.5C'!J217</f>
        <v>8.4302216891394401</v>
      </c>
      <c r="K215" s="143">
        <f>+'raw1.5C'!K217</f>
        <v>8.1414162181215026</v>
      </c>
      <c r="L215" s="143">
        <f>+'raw1.5C'!L217</f>
        <v>7.844513837363376</v>
      </c>
      <c r="M215" s="143">
        <f>+'raw1.5C'!M217</f>
        <v>7.5306882290320738</v>
      </c>
      <c r="N215" s="143">
        <f>+'raw1.5C'!N217</f>
        <v>7.1890673287352955</v>
      </c>
      <c r="O215" s="143">
        <f>+'raw1.5C'!O217</f>
        <v>6.7780900772110471</v>
      </c>
      <c r="P215" s="143">
        <f>+'raw1.5C'!P217</f>
        <v>6.3181560272907191</v>
      </c>
      <c r="Q215" s="143">
        <f>+'raw1.5C'!Q217</f>
        <v>5.7975498030626502</v>
      </c>
      <c r="R215" s="143">
        <f>+'raw1.5C'!R217</f>
        <v>5.2103245700242784</v>
      </c>
      <c r="S215" s="143">
        <f>+'raw1.5C'!S217</f>
        <v>4.5614122151974881</v>
      </c>
      <c r="T215" s="143">
        <f>+'raw1.5C'!T217</f>
        <v>3.8868162904909012</v>
      </c>
      <c r="U215" s="143">
        <f>+'raw1.5C'!U217</f>
        <v>3.1980797080590571</v>
      </c>
      <c r="V215" s="143">
        <f>+'raw1.5C'!V217</f>
        <v>2.5375286041513792</v>
      </c>
      <c r="W215" s="143">
        <f>+'raw1.5C'!W217</f>
        <v>1.9440943152636476</v>
      </c>
      <c r="X215" s="143">
        <f>+'raw1.5C'!X217</f>
        <v>1.4432714377791178</v>
      </c>
      <c r="Y215" s="143">
        <f>+'raw1.5C'!Y217</f>
        <v>1.0407889025157511</v>
      </c>
      <c r="Z215" s="143">
        <f>+'raw1.5C'!Z217</f>
        <v>0.73488543122679473</v>
      </c>
      <c r="AA215" s="143">
        <f>+'raw1.5C'!AA217</f>
        <v>0.51061837517961239</v>
      </c>
      <c r="AB215" s="143">
        <f>+'raw1.5C'!AB217</f>
        <v>0.35062388451130549</v>
      </c>
      <c r="AC215" s="143">
        <f>+'raw1.5C'!AC217</f>
        <v>0.23873749114803822</v>
      </c>
      <c r="AD215" s="143">
        <f>+'raw1.5C'!AD217</f>
        <v>0.16216413110226235</v>
      </c>
      <c r="AE215" s="143">
        <f>+'raw1.5C'!AE217</f>
        <v>0.10969532944354132</v>
      </c>
      <c r="AF215" s="143">
        <f>+'raw1.5C'!AF217</f>
        <v>7.3994891862339499E-2</v>
      </c>
      <c r="AG215" s="143">
        <f>+'raw1.5C'!AG217</f>
        <v>4.9820047334865336E-2</v>
      </c>
      <c r="AH215" s="143">
        <f>+'raw1.5C'!AH217</f>
        <v>3.3502649929475742E-2</v>
      </c>
      <c r="AI215" s="143">
        <f>+'raw1.5C'!AI217</f>
        <v>2.2467461591599819E-2</v>
      </c>
      <c r="AJ215" s="143">
        <f>+'raw1.5C'!AJ217</f>
        <v>1.5061143055646769E-2</v>
      </c>
      <c r="AK215" s="143">
        <f>+'raw1.5C'!AK217</f>
        <v>1.0094401170022799E-2</v>
      </c>
      <c r="AL215" s="143">
        <f>+'raw1.5C'!AL217</f>
        <v>6.7652228816895968E-3</v>
      </c>
      <c r="AM215" s="143">
        <f>+'raw1.5C'!AM217</f>
        <v>0</v>
      </c>
      <c r="AN215" s="140"/>
      <c r="AO215" s="140"/>
      <c r="AP215" s="140"/>
      <c r="AQ215" s="140"/>
      <c r="AR215" s="140"/>
      <c r="AS215" s="140"/>
      <c r="AT215" s="140"/>
      <c r="AU215" s="140"/>
      <c r="AV215" s="140"/>
      <c r="AW215" s="140"/>
      <c r="AX215" s="117"/>
      <c r="AY215" s="140"/>
      <c r="AZ215" s="140"/>
      <c r="BA215" s="140"/>
      <c r="BB215" s="140"/>
      <c r="BC215" s="140"/>
      <c r="BD215" s="140"/>
      <c r="BE215" s="140"/>
      <c r="BF215" s="140"/>
      <c r="BG215" s="140"/>
    </row>
    <row r="216" spans="1:59" x14ac:dyDescent="0.25">
      <c r="A216" s="139"/>
      <c r="B216" s="100" t="str">
        <f>+WB2C!B216</f>
        <v>Ferry RoRo and Passenger</v>
      </c>
      <c r="C216" s="100" t="str">
        <f>+WB2C!C216</f>
        <v>Ferry RoRo and Passenger (GT) 0 - 1,999</v>
      </c>
      <c r="D216" s="143">
        <f>+'raw1.5C'!D218</f>
        <v>773.95137559783825</v>
      </c>
      <c r="E216" s="143">
        <f>+'raw1.5C'!E218</f>
        <v>147.3092138141526</v>
      </c>
      <c r="F216" s="143">
        <f>+'raw1.5C'!F218</f>
        <v>650.24737676452594</v>
      </c>
      <c r="G216" s="143">
        <f>+'raw1.5C'!G218</f>
        <v>827.76409825946587</v>
      </c>
      <c r="H216" s="143">
        <f>+'raw1.5C'!H218</f>
        <v>769.41763517329468</v>
      </c>
      <c r="I216" s="143">
        <f>+'raw1.5C'!I218</f>
        <v>741.84420008428242</v>
      </c>
      <c r="J216" s="143">
        <f>+'raw1.5C'!J218</f>
        <v>717.36005730816976</v>
      </c>
      <c r="K216" s="143">
        <f>+'raw1.5C'!K218</f>
        <v>692.78448659604419</v>
      </c>
      <c r="L216" s="143">
        <f>+'raw1.5C'!L218</f>
        <v>667.51991862507737</v>
      </c>
      <c r="M216" s="143">
        <f>+'raw1.5C'!M218</f>
        <v>640.81528799035266</v>
      </c>
      <c r="N216" s="143">
        <f>+'raw1.5C'!N218</f>
        <v>611.7454488270148</v>
      </c>
      <c r="O216" s="143">
        <f>+'raw1.5C'!O218</f>
        <v>576.77381040787327</v>
      </c>
      <c r="P216" s="143">
        <f>+'raw1.5C'!P218</f>
        <v>537.63624931219294</v>
      </c>
      <c r="Q216" s="143">
        <f>+'raw1.5C'!Q218</f>
        <v>493.33585904744291</v>
      </c>
      <c r="R216" s="143">
        <f>+'raw1.5C'!R218</f>
        <v>443.36660054408662</v>
      </c>
      <c r="S216" s="143">
        <f>+'raw1.5C'!S218</f>
        <v>388.1481470784762</v>
      </c>
      <c r="T216" s="143">
        <f>+'raw1.5C'!T218</f>
        <v>330.74417965602822</v>
      </c>
      <c r="U216" s="143">
        <f>+'raw1.5C'!U218</f>
        <v>272.13692916342865</v>
      </c>
      <c r="V216" s="143">
        <f>+'raw1.5C'!V218</f>
        <v>215.92808967767158</v>
      </c>
      <c r="W216" s="143">
        <f>+'raw1.5C'!W218</f>
        <v>165.43047867966328</v>
      </c>
      <c r="X216" s="143">
        <f>+'raw1.5C'!X218</f>
        <v>122.81352964303373</v>
      </c>
      <c r="Y216" s="143">
        <f>+'raw1.5C'!Y218</f>
        <v>88.564739372900348</v>
      </c>
      <c r="Z216" s="143">
        <f>+'raw1.5C'!Z218</f>
        <v>62.534233914506579</v>
      </c>
      <c r="AA216" s="143">
        <f>+'raw1.5C'!AA218</f>
        <v>43.450485691657178</v>
      </c>
      <c r="AB216" s="143">
        <f>+'raw1.5C'!AB218</f>
        <v>29.835937791609698</v>
      </c>
      <c r="AC216" s="143">
        <f>+'raw1.5C'!AC218</f>
        <v>20.315093320997551</v>
      </c>
      <c r="AD216" s="143">
        <f>+'raw1.5C'!AD218</f>
        <v>13.799170967320491</v>
      </c>
      <c r="AE216" s="143">
        <f>+'raw1.5C'!AE218</f>
        <v>9.3343983963593917</v>
      </c>
      <c r="AF216" s="143">
        <f>+'raw1.5C'!AF218</f>
        <v>6.2965105573989009</v>
      </c>
      <c r="AG216" s="143">
        <f>+'raw1.5C'!AG218</f>
        <v>4.2393798560809808</v>
      </c>
      <c r="AH216" s="143">
        <f>+'raw1.5C'!AH218</f>
        <v>2.8508696164356273</v>
      </c>
      <c r="AI216" s="143">
        <f>+'raw1.5C'!AI218</f>
        <v>1.9118429063001785</v>
      </c>
      <c r="AJ216" s="143">
        <f>+'raw1.5C'!AJ218</f>
        <v>1.2816107148693752</v>
      </c>
      <c r="AK216" s="143">
        <f>+'raw1.5C'!AK218</f>
        <v>0.85897150381562581</v>
      </c>
      <c r="AL216" s="143">
        <f>+'raw1.5C'!AL218</f>
        <v>0.57567889114512671</v>
      </c>
      <c r="AM216" s="143">
        <f>+'raw1.5C'!AM218</f>
        <v>0</v>
      </c>
      <c r="AN216" s="140"/>
      <c r="AO216" s="140"/>
      <c r="AP216" s="140"/>
      <c r="AQ216" s="140"/>
      <c r="AR216" s="140"/>
      <c r="AS216" s="140"/>
      <c r="AT216" s="140"/>
      <c r="AU216" s="140"/>
      <c r="AV216" s="140"/>
      <c r="AW216" s="140"/>
      <c r="AX216" s="117"/>
      <c r="AY216" s="140"/>
      <c r="AZ216" s="140"/>
      <c r="BA216" s="140"/>
      <c r="BB216" s="140"/>
      <c r="BC216" s="140"/>
      <c r="BD216" s="140"/>
      <c r="BE216" s="140"/>
      <c r="BF216" s="140"/>
      <c r="BG216" s="140"/>
    </row>
    <row r="217" spans="1:59" x14ac:dyDescent="0.25">
      <c r="A217" s="139"/>
      <c r="B217" s="100" t="str">
        <f>+WB2C!B217</f>
        <v>Ferry RoRo and Passenger</v>
      </c>
      <c r="C217" s="100" t="str">
        <f>+WB2C!C217</f>
        <v>Ferry RoRo and Passenger (GT) 2,000 - 4,999</v>
      </c>
      <c r="D217" s="143">
        <f>+'raw1.5C'!D219</f>
        <v>460.9963689394919</v>
      </c>
      <c r="E217" s="143">
        <f>+'raw1.5C'!E219</f>
        <v>433.5061804839666</v>
      </c>
      <c r="F217" s="143">
        <f>+'raw1.5C'!F219</f>
        <v>403.62730153276328</v>
      </c>
      <c r="G217" s="143">
        <f>+'raw1.5C'!G219</f>
        <v>403.23222175265818</v>
      </c>
      <c r="H217" s="143">
        <f>+'raw1.5C'!H219</f>
        <v>374.80966272754864</v>
      </c>
      <c r="I217" s="143">
        <f>+'raw1.5C'!I219</f>
        <v>361.37769881938453</v>
      </c>
      <c r="J217" s="143">
        <f>+'raw1.5C'!J219</f>
        <v>349.45063492511724</v>
      </c>
      <c r="K217" s="143">
        <f>+'raw1.5C'!K219</f>
        <v>337.47903335417823</v>
      </c>
      <c r="L217" s="143">
        <f>+'raw1.5C'!L219</f>
        <v>325.17179763813886</v>
      </c>
      <c r="M217" s="143">
        <f>+'raw1.5C'!M219</f>
        <v>312.16305811371842</v>
      </c>
      <c r="N217" s="143">
        <f>+'raw1.5C'!N219</f>
        <v>298.00214456785108</v>
      </c>
      <c r="O217" s="143">
        <f>+'raw1.5C'!O219</f>
        <v>280.96626262064825</v>
      </c>
      <c r="P217" s="143">
        <f>+'raw1.5C'!P219</f>
        <v>261.90101716270283</v>
      </c>
      <c r="Q217" s="143">
        <f>+'raw1.5C'!Q219</f>
        <v>240.32078092326441</v>
      </c>
      <c r="R217" s="143">
        <f>+'raw1.5C'!R219</f>
        <v>215.97904495282441</v>
      </c>
      <c r="S217" s="143">
        <f>+'raw1.5C'!S219</f>
        <v>189.08024646723882</v>
      </c>
      <c r="T217" s="143">
        <f>+'raw1.5C'!T219</f>
        <v>161.11680933600513</v>
      </c>
      <c r="U217" s="143">
        <f>+'raw1.5C'!U219</f>
        <v>132.56721184000713</v>
      </c>
      <c r="V217" s="143">
        <f>+'raw1.5C'!V219</f>
        <v>105.1859624289269</v>
      </c>
      <c r="W217" s="143">
        <f>+'raw1.5C'!W219</f>
        <v>80.586847875947427</v>
      </c>
      <c r="X217" s="143">
        <f>+'raw1.5C'!X219</f>
        <v>59.826673473006139</v>
      </c>
      <c r="Y217" s="143">
        <f>+'raw1.5C'!Y219</f>
        <v>43.142915598020558</v>
      </c>
      <c r="Z217" s="143">
        <f>+'raw1.5C'!Z219</f>
        <v>30.462565518325871</v>
      </c>
      <c r="AA217" s="143">
        <f>+'raw1.5C'!AA219</f>
        <v>21.166218634656339</v>
      </c>
      <c r="AB217" s="143">
        <f>+'raw1.5C'!AB219</f>
        <v>14.53410640674316</v>
      </c>
      <c r="AC217" s="143">
        <f>+'raw1.5C'!AC219</f>
        <v>9.8961772226689515</v>
      </c>
      <c r="AD217" s="143">
        <f>+'raw1.5C'!AD219</f>
        <v>6.7220484425422331</v>
      </c>
      <c r="AE217" s="143">
        <f>+'raw1.5C'!AE219</f>
        <v>4.5471049203545295</v>
      </c>
      <c r="AF217" s="143">
        <f>+'raw1.5C'!AF219</f>
        <v>3.0672457849859311</v>
      </c>
      <c r="AG217" s="143">
        <f>+'raw1.5C'!AG219</f>
        <v>2.0651470169042812</v>
      </c>
      <c r="AH217" s="143">
        <f>+'raw1.5C'!AH219</f>
        <v>1.3887561586443093</v>
      </c>
      <c r="AI217" s="143">
        <f>+'raw1.5C'!AI219</f>
        <v>0.93132411078286859</v>
      </c>
      <c r="AJ217" s="143">
        <f>+'raw1.5C'!AJ219</f>
        <v>0.6243164412003791</v>
      </c>
      <c r="AK217" s="143">
        <f>+'raw1.5C'!AK219</f>
        <v>0.41843441704477891</v>
      </c>
      <c r="AL217" s="143">
        <f>+'raw1.5C'!AL219</f>
        <v>0.28043288997512594</v>
      </c>
      <c r="AM217" s="143">
        <f>+'raw1.5C'!AM219</f>
        <v>0</v>
      </c>
      <c r="AN217" s="140"/>
      <c r="AO217" s="140"/>
      <c r="AP217" s="140"/>
      <c r="AQ217" s="140"/>
      <c r="AR217" s="140"/>
      <c r="AS217" s="140"/>
      <c r="AT217" s="140"/>
      <c r="AU217" s="140"/>
      <c r="AV217" s="140"/>
      <c r="AW217" s="140"/>
      <c r="AX217" s="117"/>
      <c r="AY217" s="140"/>
      <c r="AZ217" s="140"/>
      <c r="BA217" s="140"/>
      <c r="BB217" s="140"/>
      <c r="BC217" s="140"/>
      <c r="BD217" s="140"/>
      <c r="BE217" s="140"/>
      <c r="BF217" s="140"/>
      <c r="BG217" s="140"/>
    </row>
    <row r="218" spans="1:59" x14ac:dyDescent="0.25">
      <c r="A218" s="139"/>
      <c r="B218" s="100" t="str">
        <f>+WB2C!B218</f>
        <v>Ferry RoRo and Passenger</v>
      </c>
      <c r="C218" s="100" t="str">
        <f>+WB2C!C218</f>
        <v>Ferry RoRo and Passenger (GT) 5,000 - 9,999</v>
      </c>
      <c r="D218" s="143">
        <f>+'raw1.5C'!D220</f>
        <v>389.44101809731916</v>
      </c>
      <c r="E218" s="143">
        <f>+'raw1.5C'!E220</f>
        <v>328.51964622982194</v>
      </c>
      <c r="F218" s="143">
        <f>+'raw1.5C'!F220</f>
        <v>353.13969701987702</v>
      </c>
      <c r="G218" s="143">
        <f>+'raw1.5C'!G220</f>
        <v>310.58070364593726</v>
      </c>
      <c r="H218" s="143">
        <f>+'raw1.5C'!H220</f>
        <v>288.68885595810173</v>
      </c>
      <c r="I218" s="143">
        <f>+'raw1.5C'!I220</f>
        <v>278.34318272838806</v>
      </c>
      <c r="J218" s="143">
        <f>+'raw1.5C'!J220</f>
        <v>269.15662546217885</v>
      </c>
      <c r="K218" s="143">
        <f>+'raw1.5C'!K220</f>
        <v>259.93576403520746</v>
      </c>
      <c r="L218" s="143">
        <f>+'raw1.5C'!L220</f>
        <v>250.45638782858933</v>
      </c>
      <c r="M218" s="143">
        <f>+'raw1.5C'!M220</f>
        <v>240.4366938232836</v>
      </c>
      <c r="N218" s="143">
        <f>+'raw1.5C'!N220</f>
        <v>229.52956325165346</v>
      </c>
      <c r="O218" s="143">
        <f>+'raw1.5C'!O220</f>
        <v>216.40805183226877</v>
      </c>
      <c r="P218" s="143">
        <f>+'raw1.5C'!P220</f>
        <v>201.72346803642486</v>
      </c>
      <c r="Q218" s="143">
        <f>+'raw1.5C'!Q220</f>
        <v>185.10176819567761</v>
      </c>
      <c r="R218" s="143">
        <f>+'raw1.5C'!R220</f>
        <v>166.35308424179405</v>
      </c>
      <c r="S218" s="143">
        <f>+'raw1.5C'!S220</f>
        <v>145.6348794203353</v>
      </c>
      <c r="T218" s="143">
        <f>+'raw1.5C'!T220</f>
        <v>124.09666022042029</v>
      </c>
      <c r="U218" s="143">
        <f>+'raw1.5C'!U220</f>
        <v>102.10696395910733</v>
      </c>
      <c r="V218" s="143">
        <f>+'raw1.5C'!V220</f>
        <v>81.01716197891092</v>
      </c>
      <c r="W218" s="143">
        <f>+'raw1.5C'!W220</f>
        <v>62.070237862271888</v>
      </c>
      <c r="X218" s="143">
        <f>+'raw1.5C'!X220</f>
        <v>46.080172520140344</v>
      </c>
      <c r="Y218" s="143">
        <f>+'raw1.5C'!Y220</f>
        <v>33.229876882184392</v>
      </c>
      <c r="Z218" s="143">
        <f>+'raw1.5C'!Z220</f>
        <v>23.463117586236759</v>
      </c>
      <c r="AA218" s="143">
        <f>+'raw1.5C'!AA220</f>
        <v>16.302811934279603</v>
      </c>
      <c r="AB218" s="143">
        <f>+'raw1.5C'!AB220</f>
        <v>11.194574121708214</v>
      </c>
      <c r="AC218" s="143">
        <f>+'raw1.5C'!AC220</f>
        <v>7.6223117087769259</v>
      </c>
      <c r="AD218" s="143">
        <f>+'raw1.5C'!AD220</f>
        <v>5.1775091934678228</v>
      </c>
      <c r="AE218" s="143">
        <f>+'raw1.5C'!AE220</f>
        <v>3.5023070318568941</v>
      </c>
      <c r="AF218" s="143">
        <f>+'raw1.5C'!AF220</f>
        <v>2.3624782514039895</v>
      </c>
      <c r="AG218" s="143">
        <f>+'raw1.5C'!AG220</f>
        <v>1.5906338309339532</v>
      </c>
      <c r="AH218" s="143">
        <f>+'raw1.5C'!AH220</f>
        <v>1.0696587268488424</v>
      </c>
      <c r="AI218" s="143">
        <f>+'raw1.5C'!AI220</f>
        <v>0.71733180545972419</v>
      </c>
      <c r="AJ218" s="143">
        <f>+'raw1.5C'!AJ220</f>
        <v>0.48086593567088348</v>
      </c>
      <c r="AK218" s="143">
        <f>+'raw1.5C'!AK220</f>
        <v>0.32228985846066827</v>
      </c>
      <c r="AL218" s="143">
        <f>+'raw1.5C'!AL220</f>
        <v>0.21599723334452042</v>
      </c>
      <c r="AM218" s="143">
        <f>+'raw1.5C'!AM220</f>
        <v>0</v>
      </c>
      <c r="AN218" s="140"/>
      <c r="AO218" s="140"/>
      <c r="AP218" s="140"/>
      <c r="AQ218" s="140"/>
      <c r="AR218" s="140"/>
      <c r="AS218" s="140"/>
      <c r="AT218" s="140"/>
      <c r="AU218" s="140"/>
      <c r="AV218" s="140"/>
      <c r="AW218" s="140"/>
      <c r="AX218" s="117"/>
      <c r="AY218" s="140"/>
      <c r="AZ218" s="140"/>
      <c r="BA218" s="140"/>
      <c r="BB218" s="140"/>
      <c r="BC218" s="140"/>
      <c r="BD218" s="140"/>
      <c r="BE218" s="140"/>
      <c r="BF218" s="140"/>
      <c r="BG218" s="140"/>
    </row>
    <row r="219" spans="1:59" x14ac:dyDescent="0.25">
      <c r="A219" s="139"/>
      <c r="B219" s="100" t="str">
        <f>+WB2C!B219</f>
        <v>Ferry RoRo and Passenger</v>
      </c>
      <c r="C219" s="100" t="str">
        <f>+WB2C!C219</f>
        <v>Ferry RoRo and Passenger (GT) 10,000 - 19,999</v>
      </c>
      <c r="D219" s="143">
        <f>+'raw1.5C'!D221</f>
        <v>237.43652311723969</v>
      </c>
      <c r="E219" s="143">
        <f>+'raw1.5C'!E221</f>
        <v>217.18231260579648</v>
      </c>
      <c r="F219" s="143">
        <f>+'raw1.5C'!F221</f>
        <v>203.52548013122308</v>
      </c>
      <c r="G219" s="143">
        <f>+'raw1.5C'!G221</f>
        <v>205.42803228071719</v>
      </c>
      <c r="H219" s="143">
        <f>+'raw1.5C'!H221</f>
        <v>190.94806253144378</v>
      </c>
      <c r="I219" s="143">
        <f>+'raw1.5C'!I221</f>
        <v>184.10510265257699</v>
      </c>
      <c r="J219" s="143">
        <f>+'raw1.5C'!J221</f>
        <v>178.02881922454122</v>
      </c>
      <c r="K219" s="143">
        <f>+'raw1.5C'!K221</f>
        <v>171.92984592504314</v>
      </c>
      <c r="L219" s="143">
        <f>+'raw1.5C'!L221</f>
        <v>165.65988266424068</v>
      </c>
      <c r="M219" s="143">
        <f>+'raw1.5C'!M221</f>
        <v>159.03253589284773</v>
      </c>
      <c r="N219" s="143">
        <f>+'raw1.5C'!N221</f>
        <v>151.81821013192356</v>
      </c>
      <c r="O219" s="143">
        <f>+'raw1.5C'!O221</f>
        <v>143.13922190184323</v>
      </c>
      <c r="P219" s="143">
        <f>+'raw1.5C'!P221</f>
        <v>133.42636750158894</v>
      </c>
      <c r="Q219" s="143">
        <f>+'raw1.5C'!Q221</f>
        <v>122.43224245981548</v>
      </c>
      <c r="R219" s="143">
        <f>+'raw1.5C'!R221</f>
        <v>110.03126195044655</v>
      </c>
      <c r="S219" s="143">
        <f>+'raw1.5C'!S221</f>
        <v>96.327577211187602</v>
      </c>
      <c r="T219" s="143">
        <f>+'raw1.5C'!T221</f>
        <v>82.081508678503397</v>
      </c>
      <c r="U219" s="143">
        <f>+'raw1.5C'!U221</f>
        <v>67.536818746440218</v>
      </c>
      <c r="V219" s="143">
        <f>+'raw1.5C'!V221</f>
        <v>53.587347735772696</v>
      </c>
      <c r="W219" s="143">
        <f>+'raw1.5C'!W221</f>
        <v>41.055244828663653</v>
      </c>
      <c r="X219" s="143">
        <f>+'raw1.5C'!X221</f>
        <v>30.478903089742019</v>
      </c>
      <c r="Y219" s="143">
        <f>+'raw1.5C'!Y221</f>
        <v>21.979305670643615</v>
      </c>
      <c r="Z219" s="143">
        <f>+'raw1.5C'!Z221</f>
        <v>15.519258023210931</v>
      </c>
      <c r="AA219" s="143">
        <f>+'raw1.5C'!AA221</f>
        <v>10.783202359279803</v>
      </c>
      <c r="AB219" s="143">
        <f>+'raw1.5C'!AB221</f>
        <v>7.4044501382313692</v>
      </c>
      <c r="AC219" s="143">
        <f>+'raw1.5C'!AC221</f>
        <v>5.0416412783627802</v>
      </c>
      <c r="AD219" s="143">
        <f>+'raw1.5C'!AD221</f>
        <v>3.4245705326945575</v>
      </c>
      <c r="AE219" s="143">
        <f>+'raw1.5C'!AE221</f>
        <v>2.3165381285808428</v>
      </c>
      <c r="AF219" s="143">
        <f>+'raw1.5C'!AF221</f>
        <v>1.5626188388225697</v>
      </c>
      <c r="AG219" s="143">
        <f>+'raw1.5C'!AG221</f>
        <v>1.0520961995771927</v>
      </c>
      <c r="AH219" s="143">
        <f>+'raw1.5C'!AH221</f>
        <v>0.70750656717861193</v>
      </c>
      <c r="AI219" s="143">
        <f>+'raw1.5C'!AI221</f>
        <v>0.47446624841173707</v>
      </c>
      <c r="AJ219" s="143">
        <f>+'raw1.5C'!AJ221</f>
        <v>0.31806014281012374</v>
      </c>
      <c r="AK219" s="143">
        <f>+'raw1.5C'!AK221</f>
        <v>0.21317284258291364</v>
      </c>
      <c r="AL219" s="143">
        <f>+'raw1.5C'!AL221</f>
        <v>0.14286749338628521</v>
      </c>
      <c r="AM219" s="143">
        <f>+'raw1.5C'!AM221</f>
        <v>0</v>
      </c>
      <c r="AN219" s="140"/>
      <c r="AO219" s="140"/>
      <c r="AP219" s="140"/>
      <c r="AQ219" s="140"/>
      <c r="AR219" s="140"/>
      <c r="AS219" s="140"/>
      <c r="AT219" s="140"/>
      <c r="AU219" s="140"/>
      <c r="AV219" s="140"/>
      <c r="AW219" s="140"/>
      <c r="AX219" s="117"/>
      <c r="AY219" s="140"/>
      <c r="AZ219" s="140"/>
      <c r="BA219" s="140"/>
      <c r="BB219" s="140"/>
      <c r="BC219" s="140"/>
      <c r="BD219" s="140"/>
      <c r="BE219" s="140"/>
      <c r="BF219" s="140"/>
      <c r="BG219" s="140"/>
    </row>
    <row r="220" spans="1:59" x14ac:dyDescent="0.25">
      <c r="A220" s="139"/>
      <c r="B220" s="100" t="str">
        <f>+WB2C!B220</f>
        <v>Ferry RoRo and Passenger</v>
      </c>
      <c r="C220" s="100" t="str">
        <f>+WB2C!C220</f>
        <v>Ferry RoRo and Passenger (GT) &gt;20,000</v>
      </c>
      <c r="D220" s="143">
        <f>+'raw1.5C'!D222</f>
        <v>173.0768195759274</v>
      </c>
      <c r="E220" s="143">
        <f>+'raw1.5C'!E222</f>
        <v>171.5077584206326</v>
      </c>
      <c r="F220" s="143">
        <f>+'raw1.5C'!F222</f>
        <v>164.27483317803612</v>
      </c>
      <c r="G220" s="143">
        <f>+'raw1.5C'!G222</f>
        <v>159.42280134757547</v>
      </c>
      <c r="H220" s="143">
        <f>+'raw1.5C'!H222</f>
        <v>148.18559425744067</v>
      </c>
      <c r="I220" s="143">
        <f>+'raw1.5C'!I222</f>
        <v>142.87510268875707</v>
      </c>
      <c r="J220" s="143">
        <f>+'raw1.5C'!J222</f>
        <v>138.15959178635217</v>
      </c>
      <c r="K220" s="143">
        <f>+'raw1.5C'!K222</f>
        <v>133.42647236757011</v>
      </c>
      <c r="L220" s="143">
        <f>+'raw1.5C'!L222</f>
        <v>128.56065587560474</v>
      </c>
      <c r="M220" s="143">
        <f>+'raw1.5C'!M222</f>
        <v>123.41749125455877</v>
      </c>
      <c r="N220" s="143">
        <f>+'raw1.5C'!N222</f>
        <v>117.81880051176442</v>
      </c>
      <c r="O220" s="143">
        <f>+'raw1.5C'!O222</f>
        <v>111.08345577258434</v>
      </c>
      <c r="P220" s="143">
        <f>+'raw1.5C'!P222</f>
        <v>103.54577729522003</v>
      </c>
      <c r="Q220" s="143">
        <f>+'raw1.5C'!Q222</f>
        <v>95.013766385774261</v>
      </c>
      <c r="R220" s="143">
        <f>+'raw1.5C'!R222</f>
        <v>85.389962709561715</v>
      </c>
      <c r="S220" s="143">
        <f>+'raw1.5C'!S222</f>
        <v>74.755193025688584</v>
      </c>
      <c r="T220" s="143">
        <f>+'raw1.5C'!T222</f>
        <v>63.699505403823338</v>
      </c>
      <c r="U220" s="143">
        <f>+'raw1.5C'!U222</f>
        <v>52.412072097093251</v>
      </c>
      <c r="V220" s="143">
        <f>+'raw1.5C'!V222</f>
        <v>41.586559526352652</v>
      </c>
      <c r="W220" s="143">
        <f>+'raw1.5C'!W222</f>
        <v>31.860998072805327</v>
      </c>
      <c r="X220" s="143">
        <f>+'raw1.5C'!X222</f>
        <v>23.653208662039287</v>
      </c>
      <c r="Y220" s="143">
        <f>+'raw1.5C'!Y222</f>
        <v>17.057080490847717</v>
      </c>
      <c r="Z220" s="143">
        <f>+'raw1.5C'!Z222</f>
        <v>12.043748661892627</v>
      </c>
      <c r="AA220" s="143">
        <f>+'raw1.5C'!AA222</f>
        <v>8.3683239747194715</v>
      </c>
      <c r="AB220" s="143">
        <f>+'raw1.5C'!AB222</f>
        <v>5.7462371146223115</v>
      </c>
      <c r="AC220" s="143">
        <f>+'raw1.5C'!AC222</f>
        <v>3.9125749639067706</v>
      </c>
      <c r="AD220" s="143">
        <f>+'raw1.5C'!AD222</f>
        <v>2.657644244912392</v>
      </c>
      <c r="AE220" s="143">
        <f>+'raw1.5C'!AE222</f>
        <v>1.7977536648073793</v>
      </c>
      <c r="AF220" s="143">
        <f>+'raw1.5C'!AF222</f>
        <v>1.2126732167846077</v>
      </c>
      <c r="AG220" s="143">
        <f>+'raw1.5C'!AG222</f>
        <v>0.81648118594902186</v>
      </c>
      <c r="AH220" s="143">
        <f>+'raw1.5C'!AH222</f>
        <v>0.54906176951201013</v>
      </c>
      <c r="AI220" s="143">
        <f>+'raw1.5C'!AI222</f>
        <v>0.36821040257695092</v>
      </c>
      <c r="AJ220" s="143">
        <f>+'raw1.5C'!AJ222</f>
        <v>0.24683115736858197</v>
      </c>
      <c r="AK220" s="143">
        <f>+'raw1.5C'!AK222</f>
        <v>0.16543317559189721</v>
      </c>
      <c r="AL220" s="143">
        <f>+'raw1.5C'!AL222</f>
        <v>0.11087258035954879</v>
      </c>
      <c r="AM220" s="143">
        <f>+'raw1.5C'!AM222</f>
        <v>0</v>
      </c>
      <c r="AN220" s="140"/>
      <c r="AO220" s="140"/>
      <c r="AP220" s="140"/>
      <c r="AQ220" s="140"/>
      <c r="AR220" s="140"/>
      <c r="AS220" s="140"/>
      <c r="AT220" s="140"/>
      <c r="AU220" s="140"/>
      <c r="AV220" s="140"/>
      <c r="AW220" s="140"/>
      <c r="AX220" s="117"/>
      <c r="AY220" s="140"/>
      <c r="AZ220" s="140"/>
      <c r="BA220" s="140"/>
      <c r="BB220" s="140"/>
      <c r="BC220" s="140"/>
      <c r="BD220" s="140"/>
      <c r="BE220" s="140"/>
      <c r="BF220" s="140"/>
      <c r="BG220" s="140"/>
    </row>
    <row r="221" spans="1:59" x14ac:dyDescent="0.25">
      <c r="A221" s="139"/>
      <c r="B221" s="100" t="str">
        <f>+WB2C!B221</f>
        <v>Refrigerated Bulk</v>
      </c>
      <c r="C221" s="100" t="str">
        <f>+WB2C!C221</f>
        <v>Refrigerated Bulk (DWT) 0 - 1,999</v>
      </c>
      <c r="D221" s="143">
        <f>+'raw1.5C'!D223</f>
        <v>232.11715674614683</v>
      </c>
      <c r="E221" s="143">
        <f>+'raw1.5C'!E223</f>
        <v>235.09791954129028</v>
      </c>
      <c r="F221" s="143">
        <f>+'raw1.5C'!F223</f>
        <v>263.42005466309746</v>
      </c>
      <c r="G221" s="143">
        <f>+'raw1.5C'!G223</f>
        <v>247.1937068107195</v>
      </c>
      <c r="H221" s="143">
        <f>+'raw1.5C'!H223</f>
        <v>229.7698072723216</v>
      </c>
      <c r="I221" s="143">
        <f>+'raw1.5C'!I223</f>
        <v>221.53560184653708</v>
      </c>
      <c r="J221" s="143">
        <f>+'raw1.5C'!J223</f>
        <v>214.22394623881459</v>
      </c>
      <c r="K221" s="143">
        <f>+'raw1.5C'!K223</f>
        <v>206.88498767067546</v>
      </c>
      <c r="L221" s="143">
        <f>+'raw1.5C'!L223</f>
        <v>199.34027508789191</v>
      </c>
      <c r="M221" s="143">
        <f>+'raw1.5C'!M223</f>
        <v>191.36551917677056</v>
      </c>
      <c r="N221" s="143">
        <f>+'raw1.5C'!N223</f>
        <v>182.68444528834436</v>
      </c>
      <c r="O221" s="143">
        <f>+'raw1.5C'!O223</f>
        <v>172.24092768200089</v>
      </c>
      <c r="P221" s="143">
        <f>+'raw1.5C'!P223</f>
        <v>160.55334806467408</v>
      </c>
      <c r="Q221" s="143">
        <f>+'raw1.5C'!Q223</f>
        <v>147.32400203996585</v>
      </c>
      <c r="R221" s="143">
        <f>+'raw1.5C'!R223</f>
        <v>132.40177206889032</v>
      </c>
      <c r="S221" s="143">
        <f>+'raw1.5C'!S223</f>
        <v>115.91198442864295</v>
      </c>
      <c r="T221" s="143">
        <f>+'raw1.5C'!T223</f>
        <v>98.769540678504825</v>
      </c>
      <c r="U221" s="143">
        <f>+'raw1.5C'!U223</f>
        <v>81.267762665043634</v>
      </c>
      <c r="V221" s="143">
        <f>+'raw1.5C'!V223</f>
        <v>64.482217825361843</v>
      </c>
      <c r="W221" s="143">
        <f>+'raw1.5C'!W223</f>
        <v>49.402206897211293</v>
      </c>
      <c r="X221" s="143">
        <f>+'raw1.5C'!X223</f>
        <v>36.675583904647219</v>
      </c>
      <c r="Y221" s="143">
        <f>+'raw1.5C'!Y223</f>
        <v>26.447929143515694</v>
      </c>
      <c r="Z221" s="143">
        <f>+'raw1.5C'!Z223</f>
        <v>18.674486023734385</v>
      </c>
      <c r="AA221" s="143">
        <f>+'raw1.5C'!AA223</f>
        <v>12.975540547640612</v>
      </c>
      <c r="AB221" s="143">
        <f>+'raw1.5C'!AB223</f>
        <v>8.9098525466252241</v>
      </c>
      <c r="AC221" s="143">
        <f>+'raw1.5C'!AC223</f>
        <v>6.0666598524655804</v>
      </c>
      <c r="AD221" s="143">
        <f>+'raw1.5C'!AD223</f>
        <v>4.120821656193165</v>
      </c>
      <c r="AE221" s="143">
        <f>+'raw1.5C'!AE223</f>
        <v>2.7875146376798394</v>
      </c>
      <c r="AF221" s="143">
        <f>+'raw1.5C'!AF223</f>
        <v>1.8803156453982692</v>
      </c>
      <c r="AG221" s="143">
        <f>+'raw1.5C'!AG223</f>
        <v>1.2659983966529422</v>
      </c>
      <c r="AH221" s="143">
        <f>+'raw1.5C'!AH223</f>
        <v>0.85135007619028269</v>
      </c>
      <c r="AI221" s="143">
        <f>+'raw1.5C'!AI223</f>
        <v>0.57093021531357036</v>
      </c>
      <c r="AJ221" s="143">
        <f>+'raw1.5C'!AJ223</f>
        <v>0.38272510726551567</v>
      </c>
      <c r="AK221" s="143">
        <f>+'raw1.5C'!AK223</f>
        <v>0.25651311831406132</v>
      </c>
      <c r="AL221" s="143">
        <f>+'raw1.5C'!AL223</f>
        <v>0.17191395390796807</v>
      </c>
      <c r="AM221" s="143">
        <f>+'raw1.5C'!AM223</f>
        <v>0</v>
      </c>
      <c r="AN221" s="140"/>
      <c r="AO221" s="140"/>
      <c r="AP221" s="140"/>
      <c r="AQ221" s="140"/>
      <c r="AR221" s="140"/>
      <c r="AS221" s="140"/>
      <c r="AT221" s="140"/>
      <c r="AU221" s="140"/>
      <c r="AV221" s="140"/>
      <c r="AW221" s="140"/>
      <c r="AX221" s="117"/>
      <c r="AY221" s="140"/>
      <c r="AZ221" s="140"/>
      <c r="BA221" s="140"/>
      <c r="BB221" s="140"/>
      <c r="BC221" s="140"/>
      <c r="BD221" s="140"/>
      <c r="BE221" s="140"/>
      <c r="BF221" s="140"/>
      <c r="BG221" s="140"/>
    </row>
    <row r="222" spans="1:59" x14ac:dyDescent="0.25">
      <c r="A222" s="139"/>
      <c r="B222" s="100" t="str">
        <f>+WB2C!B222</f>
        <v>Refrigerated Bulk</v>
      </c>
      <c r="C222" s="100" t="str">
        <f>+WB2C!C222</f>
        <v>Refrigerated Bulk (DWT) 2,000 - 5,999</v>
      </c>
      <c r="D222" s="143">
        <f>+'raw1.5C'!D224</f>
        <v>125.83395757940109</v>
      </c>
      <c r="E222" s="143">
        <f>+'raw1.5C'!E224</f>
        <v>130.21704460913836</v>
      </c>
      <c r="F222" s="143">
        <f>+'raw1.5C'!F224</f>
        <v>128.96960816744317</v>
      </c>
      <c r="G222" s="143">
        <f>+'raw1.5C'!G224</f>
        <v>129.13916630914994</v>
      </c>
      <c r="H222" s="143">
        <f>+'raw1.5C'!H224</f>
        <v>120.03655650053523</v>
      </c>
      <c r="I222" s="143">
        <f>+'raw1.5C'!I224</f>
        <v>115.73483524062335</v>
      </c>
      <c r="J222" s="143">
        <f>+'raw1.5C'!J224</f>
        <v>111.91507331503392</v>
      </c>
      <c r="K222" s="143">
        <f>+'raw1.5C'!K224</f>
        <v>108.08104775146006</v>
      </c>
      <c r="L222" s="143">
        <f>+'raw1.5C'!L224</f>
        <v>104.13953198411542</v>
      </c>
      <c r="M222" s="143">
        <f>+'raw1.5C'!M224</f>
        <v>99.973352581054186</v>
      </c>
      <c r="N222" s="143">
        <f>+'raw1.5C'!N224</f>
        <v>95.438177883108054</v>
      </c>
      <c r="O222" s="143">
        <f>+'raw1.5C'!O224</f>
        <v>89.982265698212416</v>
      </c>
      <c r="P222" s="143">
        <f>+'raw1.5C'!P224</f>
        <v>83.876429480022949</v>
      </c>
      <c r="Q222" s="143">
        <f>+'raw1.5C'!Q224</f>
        <v>76.965142220779498</v>
      </c>
      <c r="R222" s="143">
        <f>+'raw1.5C'!R224</f>
        <v>69.169456955160356</v>
      </c>
      <c r="S222" s="143">
        <f>+'raw1.5C'!S224</f>
        <v>60.554846753505629</v>
      </c>
      <c r="T222" s="143">
        <f>+'raw1.5C'!T224</f>
        <v>51.599275339669227</v>
      </c>
      <c r="U222" s="143">
        <f>+'raw1.5C'!U224</f>
        <v>42.455980185651271</v>
      </c>
      <c r="V222" s="143">
        <f>+'raw1.5C'!V224</f>
        <v>33.686860232685866</v>
      </c>
      <c r="W222" s="143">
        <f>+'raw1.5C'!W224</f>
        <v>25.808746892667038</v>
      </c>
      <c r="X222" s="143">
        <f>+'raw1.5C'!X224</f>
        <v>19.160092667626252</v>
      </c>
      <c r="Y222" s="143">
        <f>+'raw1.5C'!Y224</f>
        <v>13.816951751172072</v>
      </c>
      <c r="Z222" s="143">
        <f>+'raw1.5C'!Z224</f>
        <v>9.7559423638706964</v>
      </c>
      <c r="AA222" s="143">
        <f>+'raw1.5C'!AA224</f>
        <v>6.778693965764889</v>
      </c>
      <c r="AB222" s="143">
        <f>+'raw1.5C'!AB224</f>
        <v>4.6546934574255996</v>
      </c>
      <c r="AC222" s="143">
        <f>+'raw1.5C'!AC224</f>
        <v>3.1693500847434266</v>
      </c>
      <c r="AD222" s="143">
        <f>+'raw1.5C'!AD224</f>
        <v>2.1528034837754162</v>
      </c>
      <c r="AE222" s="143">
        <f>+'raw1.5C'!AE224</f>
        <v>1.4562559906113122</v>
      </c>
      <c r="AF222" s="143">
        <f>+'raw1.5C'!AF224</f>
        <v>0.98231624897601866</v>
      </c>
      <c r="AG222" s="143">
        <f>+'raw1.5C'!AG224</f>
        <v>0.66138406030566377</v>
      </c>
      <c r="AH222" s="143">
        <f>+'raw1.5C'!AH224</f>
        <v>0.4447630989272286</v>
      </c>
      <c r="AI222" s="143">
        <f>+'raw1.5C'!AI224</f>
        <v>0.29826589429622435</v>
      </c>
      <c r="AJ222" s="143">
        <f>+'raw1.5C'!AJ224</f>
        <v>0.19994360663758365</v>
      </c>
      <c r="AK222" s="143">
        <f>+'raw1.5C'!AK224</f>
        <v>0.13400782193781044</v>
      </c>
      <c r="AL222" s="143">
        <f>+'raw1.5C'!AL224</f>
        <v>8.9811447754955115E-2</v>
      </c>
      <c r="AM222" s="143">
        <f>+'raw1.5C'!AM224</f>
        <v>0</v>
      </c>
      <c r="AN222" s="140"/>
      <c r="AO222" s="140"/>
      <c r="AP222" s="140"/>
      <c r="AQ222" s="140"/>
      <c r="AR222" s="140"/>
      <c r="AS222" s="140"/>
      <c r="AT222" s="140"/>
      <c r="AU222" s="140"/>
      <c r="AV222" s="140"/>
      <c r="AW222" s="140"/>
      <c r="AX222" s="117"/>
      <c r="AY222" s="140"/>
      <c r="AZ222" s="140"/>
      <c r="BA222" s="140"/>
      <c r="BB222" s="140"/>
      <c r="BC222" s="140"/>
      <c r="BD222" s="140"/>
      <c r="BE222" s="140"/>
      <c r="BF222" s="140"/>
      <c r="BG222" s="140"/>
    </row>
    <row r="223" spans="1:59" x14ac:dyDescent="0.25">
      <c r="A223" s="139"/>
      <c r="B223" s="100" t="str">
        <f>+WB2C!B223</f>
        <v>Refrigerated Bulk</v>
      </c>
      <c r="C223" s="100" t="str">
        <f>+WB2C!C223</f>
        <v>Refrigerated Bulk (DWT) 6,000 - 9,999</v>
      </c>
      <c r="D223" s="143">
        <f>+'raw1.5C'!D225</f>
        <v>86.018594986984624</v>
      </c>
      <c r="E223" s="143">
        <f>+'raw1.5C'!E225</f>
        <v>99.02653566669791</v>
      </c>
      <c r="F223" s="143">
        <f>+'raw1.5C'!F225</f>
        <v>99.31210894312305</v>
      </c>
      <c r="G223" s="143">
        <f>+'raw1.5C'!G225</f>
        <v>97.393247636425741</v>
      </c>
      <c r="H223" s="143">
        <f>+'raw1.5C'!H225</f>
        <v>90.528306839875484</v>
      </c>
      <c r="I223" s="143">
        <f>+'raw1.5C'!I225</f>
        <v>87.28406563944435</v>
      </c>
      <c r="J223" s="143">
        <f>+'raw1.5C'!J225</f>
        <v>84.403305063365238</v>
      </c>
      <c r="K223" s="143">
        <f>+'raw1.5C'!K225</f>
        <v>81.511787239379728</v>
      </c>
      <c r="L223" s="143">
        <f>+'raw1.5C'!L225</f>
        <v>78.539203226618653</v>
      </c>
      <c r="M223" s="143">
        <f>+'raw1.5C'!M225</f>
        <v>75.397184008926288</v>
      </c>
      <c r="N223" s="143">
        <f>+'raw1.5C'!N225</f>
        <v>71.97687857367103</v>
      </c>
      <c r="O223" s="143">
        <f>+'raw1.5C'!O225</f>
        <v>67.862177962749669</v>
      </c>
      <c r="P223" s="143">
        <f>+'raw1.5C'!P225</f>
        <v>63.257322318862414</v>
      </c>
      <c r="Q223" s="143">
        <f>+'raw1.5C'!Q225</f>
        <v>58.045017401897191</v>
      </c>
      <c r="R223" s="143">
        <f>+'raw1.5C'!R225</f>
        <v>52.165723557359762</v>
      </c>
      <c r="S223" s="143">
        <f>+'raw1.5C'!S225</f>
        <v>45.668818794535753</v>
      </c>
      <c r="T223" s="143">
        <f>+'raw1.5C'!T225</f>
        <v>38.914770357011768</v>
      </c>
      <c r="U223" s="143">
        <f>+'raw1.5C'!U225</f>
        <v>32.019145779287449</v>
      </c>
      <c r="V223" s="143">
        <f>+'raw1.5C'!V225</f>
        <v>25.405713963504006</v>
      </c>
      <c r="W223" s="143">
        <f>+'raw1.5C'!W225</f>
        <v>19.464255106665167</v>
      </c>
      <c r="X223" s="143">
        <f>+'raw1.5C'!X225</f>
        <v>14.450020882493275</v>
      </c>
      <c r="Y223" s="143">
        <f>+'raw1.5C'!Y225</f>
        <v>10.420369295717702</v>
      </c>
      <c r="Z223" s="143">
        <f>+'raw1.5C'!Z225</f>
        <v>7.3576664440943764</v>
      </c>
      <c r="AA223" s="143">
        <f>+'raw1.5C'!AA225</f>
        <v>5.112306660543366</v>
      </c>
      <c r="AB223" s="143">
        <f>+'raw1.5C'!AB225</f>
        <v>3.5104432336619613</v>
      </c>
      <c r="AC223" s="143">
        <f>+'raw1.5C'!AC225</f>
        <v>2.390237651921971</v>
      </c>
      <c r="AD223" s="143">
        <f>+'raw1.5C'!AD225</f>
        <v>1.6235858477355174</v>
      </c>
      <c r="AE223" s="143">
        <f>+'raw1.5C'!AE225</f>
        <v>1.0982686691356387</v>
      </c>
      <c r="AF223" s="143">
        <f>+'raw1.5C'!AF225</f>
        <v>0.74083620351688473</v>
      </c>
      <c r="AG223" s="143">
        <f>+'raw1.5C'!AG225</f>
        <v>0.49879787371347056</v>
      </c>
      <c r="AH223" s="143">
        <f>+'raw1.5C'!AH225</f>
        <v>0.3354282350690268</v>
      </c>
      <c r="AI223" s="143">
        <f>+'raw1.5C'!AI225</f>
        <v>0.224944026935645</v>
      </c>
      <c r="AJ223" s="143">
        <f>+'raw1.5C'!AJ225</f>
        <v>0.15079203119491211</v>
      </c>
      <c r="AK223" s="143">
        <f>+'raw1.5C'!AK225</f>
        <v>0.10106505532150457</v>
      </c>
      <c r="AL223" s="143">
        <f>+'raw1.5C'!AL225</f>
        <v>6.7733351714881707E-2</v>
      </c>
      <c r="AM223" s="143">
        <f>+'raw1.5C'!AM225</f>
        <v>0</v>
      </c>
      <c r="AN223" s="140"/>
      <c r="AO223" s="140"/>
      <c r="AP223" s="140"/>
      <c r="AQ223" s="140"/>
      <c r="AR223" s="140"/>
      <c r="AS223" s="140"/>
      <c r="AT223" s="140"/>
      <c r="AU223" s="140"/>
      <c r="AV223" s="140"/>
      <c r="AW223" s="140"/>
      <c r="AX223" s="117"/>
      <c r="AY223" s="140"/>
      <c r="AZ223" s="140"/>
      <c r="BA223" s="140"/>
      <c r="BB223" s="140"/>
      <c r="BC223" s="140"/>
      <c r="BD223" s="140"/>
      <c r="BE223" s="140"/>
      <c r="BF223" s="140"/>
      <c r="BG223" s="140"/>
    </row>
    <row r="224" spans="1:59" x14ac:dyDescent="0.25">
      <c r="A224" s="139"/>
      <c r="B224" s="100" t="str">
        <f>+WB2C!B224</f>
        <v>Refrigerated Bulk</v>
      </c>
      <c r="C224" s="100" t="str">
        <f>+WB2C!C224</f>
        <v>Refrigerated Bulk (DWT) &gt;10,000</v>
      </c>
      <c r="D224" s="143">
        <f>+'raw1.5C'!D226</f>
        <v>70.89372343980763</v>
      </c>
      <c r="E224" s="143">
        <f>+'raw1.5C'!E226</f>
        <v>73.619723080127386</v>
      </c>
      <c r="F224" s="143">
        <f>+'raw1.5C'!F226</f>
        <v>73.142827767654907</v>
      </c>
      <c r="G224" s="143">
        <f>+'raw1.5C'!G226</f>
        <v>71.656608176589174</v>
      </c>
      <c r="H224" s="143">
        <f>+'raw1.5C'!H226</f>
        <v>66.605761380205081</v>
      </c>
      <c r="I224" s="143">
        <f>+'raw1.5C'!I226</f>
        <v>64.21882669868107</v>
      </c>
      <c r="J224" s="143">
        <f>+'raw1.5C'!J226</f>
        <v>62.099321118363392</v>
      </c>
      <c r="K224" s="143">
        <f>+'raw1.5C'!K226</f>
        <v>59.971900945227475</v>
      </c>
      <c r="L224" s="143">
        <f>+'raw1.5C'!L226</f>
        <v>57.78483671804846</v>
      </c>
      <c r="M224" s="143">
        <f>+'raw1.5C'!M226</f>
        <v>55.47311136306309</v>
      </c>
      <c r="N224" s="143">
        <f>+'raw1.5C'!N226</f>
        <v>52.956638277236138</v>
      </c>
      <c r="O224" s="143">
        <f>+'raw1.5C'!O226</f>
        <v>49.929267318815711</v>
      </c>
      <c r="P224" s="143">
        <f>+'raw1.5C'!P226</f>
        <v>46.541267179262164</v>
      </c>
      <c r="Q224" s="143">
        <f>+'raw1.5C'!Q226</f>
        <v>42.706339191993813</v>
      </c>
      <c r="R224" s="143">
        <f>+'raw1.5C'!R226</f>
        <v>38.380677345848682</v>
      </c>
      <c r="S224" s="143">
        <f>+'raw1.5C'!S226</f>
        <v>33.600611270958098</v>
      </c>
      <c r="T224" s="143">
        <f>+'raw1.5C'!T226</f>
        <v>28.631352988288906</v>
      </c>
      <c r="U224" s="143">
        <f>+'raw1.5C'!U226</f>
        <v>23.557930749168023</v>
      </c>
      <c r="V224" s="143">
        <f>+'raw1.5C'!V226</f>
        <v>18.692130461911326</v>
      </c>
      <c r="W224" s="143">
        <f>+'raw1.5C'!W226</f>
        <v>14.320731010368705</v>
      </c>
      <c r="X224" s="143">
        <f>+'raw1.5C'!X226</f>
        <v>10.631532571803165</v>
      </c>
      <c r="Y224" s="143">
        <f>+'raw1.5C'!Y226</f>
        <v>7.6667360191748788</v>
      </c>
      <c r="Z224" s="143">
        <f>+'raw1.5C'!Z226</f>
        <v>5.4133672946883324</v>
      </c>
      <c r="AA224" s="143">
        <f>+'raw1.5C'!AA226</f>
        <v>3.7613547565500109</v>
      </c>
      <c r="AB224" s="143">
        <f>+'raw1.5C'!AB226</f>
        <v>2.582791532527084</v>
      </c>
      <c r="AC224" s="143">
        <f>+'raw1.5C'!AC226</f>
        <v>1.7586057250302092</v>
      </c>
      <c r="AD224" s="143">
        <f>+'raw1.5C'!AD226</f>
        <v>1.1945453894970757</v>
      </c>
      <c r="AE224" s="143">
        <f>+'raw1.5C'!AE226</f>
        <v>0.80804583076088787</v>
      </c>
      <c r="AF224" s="143">
        <f>+'raw1.5C'!AF226</f>
        <v>0.54506663292113922</v>
      </c>
      <c r="AG224" s="143">
        <f>+'raw1.5C'!AG226</f>
        <v>0.36698810916984104</v>
      </c>
      <c r="AH224" s="143">
        <f>+'raw1.5C'!AH226</f>
        <v>0.24678969225292172</v>
      </c>
      <c r="AI224" s="143">
        <f>+'raw1.5C'!AI226</f>
        <v>0.16550147357200481</v>
      </c>
      <c r="AJ224" s="143">
        <f>+'raw1.5C'!AJ226</f>
        <v>0.11094450342001526</v>
      </c>
      <c r="AK224" s="143">
        <f>+'raw1.5C'!AK226</f>
        <v>7.4358122819284764E-2</v>
      </c>
      <c r="AL224" s="143">
        <f>+'raw1.5C'!AL226</f>
        <v>4.9834484033625399E-2</v>
      </c>
      <c r="AM224" s="143">
        <f>+'raw1.5C'!AM226</f>
        <v>0</v>
      </c>
      <c r="AN224" s="140"/>
      <c r="AO224" s="140"/>
      <c r="AP224" s="140"/>
      <c r="AQ224" s="140"/>
      <c r="AR224" s="140"/>
      <c r="AS224" s="140"/>
      <c r="AT224" s="140"/>
      <c r="AU224" s="140"/>
      <c r="AV224" s="140"/>
      <c r="AW224" s="140"/>
      <c r="AX224" s="117"/>
      <c r="AY224" s="140"/>
      <c r="AZ224" s="140"/>
      <c r="BA224" s="140"/>
      <c r="BB224" s="140"/>
      <c r="BC224" s="140"/>
      <c r="BD224" s="140"/>
      <c r="BE224" s="140"/>
      <c r="BF224" s="140"/>
      <c r="BG224" s="140"/>
    </row>
    <row r="225" spans="1:59" x14ac:dyDescent="0.25">
      <c r="A225" s="139"/>
      <c r="B225" s="100" t="str">
        <f>+WB2C!B225</f>
        <v>RoRo</v>
      </c>
      <c r="C225" s="100" t="str">
        <f>+WB2C!C225</f>
        <v>RoRo (DWT) 0 - 4,999</v>
      </c>
      <c r="D225" s="143">
        <f>+'raw1.5C'!D227</f>
        <v>328.62780752689508</v>
      </c>
      <c r="E225" s="143">
        <f>+'raw1.5C'!E227</f>
        <v>354.7135557976228</v>
      </c>
      <c r="F225" s="143">
        <f>+'raw1.5C'!F227</f>
        <v>341.28907761219909</v>
      </c>
      <c r="G225" s="143">
        <f>+'raw1.5C'!G227</f>
        <v>304.97943345809421</v>
      </c>
      <c r="H225" s="143">
        <f>+'raw1.5C'!H227</f>
        <v>283.4824015214345</v>
      </c>
      <c r="I225" s="143">
        <f>+'raw1.5C'!I227</f>
        <v>273.32331074953129</v>
      </c>
      <c r="J225" s="143">
        <f>+'raw1.5C'!J227</f>
        <v>264.30243148179414</v>
      </c>
      <c r="K225" s="143">
        <f>+'raw1.5C'!K227</f>
        <v>255.24786672300215</v>
      </c>
      <c r="L225" s="143">
        <f>+'raw1.5C'!L227</f>
        <v>245.93944945466376</v>
      </c>
      <c r="M225" s="143">
        <f>+'raw1.5C'!M227</f>
        <v>236.10045892727666</v>
      </c>
      <c r="N225" s="143">
        <f>+'raw1.5C'!N227</f>
        <v>225.39003660116401</v>
      </c>
      <c r="O225" s="143">
        <f>+'raw1.5C'!O227</f>
        <v>212.505169409415</v>
      </c>
      <c r="P225" s="143">
        <f>+'raw1.5C'!P227</f>
        <v>198.08541958577536</v>
      </c>
      <c r="Q225" s="143">
        <f>+'raw1.5C'!Q227</f>
        <v>181.76348927576942</v>
      </c>
      <c r="R225" s="143">
        <f>+'raw1.5C'!R227</f>
        <v>163.35293464949501</v>
      </c>
      <c r="S225" s="143">
        <f>+'raw1.5C'!S227</f>
        <v>143.00837912965019</v>
      </c>
      <c r="T225" s="143">
        <f>+'raw1.5C'!T227</f>
        <v>121.85859805125236</v>
      </c>
      <c r="U225" s="143">
        <f>+'raw1.5C'!U227</f>
        <v>100.26548222350243</v>
      </c>
      <c r="V225" s="143">
        <f>+'raw1.5C'!V227</f>
        <v>79.556031236501838</v>
      </c>
      <c r="W225" s="143">
        <f>+'raw1.5C'!W227</f>
        <v>60.95081167510407</v>
      </c>
      <c r="X225" s="143">
        <f>+'raw1.5C'!X227</f>
        <v>45.249124442916681</v>
      </c>
      <c r="Y225" s="143">
        <f>+'raw1.5C'!Y227</f>
        <v>32.630581702088264</v>
      </c>
      <c r="Z225" s="143">
        <f>+'raw1.5C'!Z227</f>
        <v>23.039964249577871</v>
      </c>
      <c r="AA225" s="143">
        <f>+'raw1.5C'!AA227</f>
        <v>16.008793492716688</v>
      </c>
      <c r="AB225" s="143">
        <f>+'raw1.5C'!AB227</f>
        <v>10.992681880633874</v>
      </c>
      <c r="AC225" s="143">
        <f>+'raw1.5C'!AC227</f>
        <v>7.4848446129927293</v>
      </c>
      <c r="AD225" s="143">
        <f>+'raw1.5C'!AD227</f>
        <v>5.0841336954017367</v>
      </c>
      <c r="AE225" s="143">
        <f>+'raw1.5C'!AE227</f>
        <v>3.4391435199711817</v>
      </c>
      <c r="AF225" s="143">
        <f>+'raw1.5C'!AF227</f>
        <v>2.3198713577893035</v>
      </c>
      <c r="AG225" s="143">
        <f>+'raw1.5C'!AG227</f>
        <v>1.5619470202197179</v>
      </c>
      <c r="AH225" s="143">
        <f>+'raw1.5C'!AH227</f>
        <v>1.0503676135648221</v>
      </c>
      <c r="AI225" s="143">
        <f>+'raw1.5C'!AI227</f>
        <v>0.70439484830319166</v>
      </c>
      <c r="AJ225" s="143">
        <f>+'raw1.5C'!AJ227</f>
        <v>0.4721936002739841</v>
      </c>
      <c r="AK225" s="143">
        <f>+'raw1.5C'!AK227</f>
        <v>0.316477415656437</v>
      </c>
      <c r="AL225" s="143">
        <f>+'raw1.5C'!AL227</f>
        <v>0.21210175996324918</v>
      </c>
      <c r="AM225" s="143">
        <f>+'raw1.5C'!AM227</f>
        <v>0</v>
      </c>
      <c r="AN225" s="140"/>
      <c r="AO225" s="140"/>
      <c r="AP225" s="140"/>
      <c r="AQ225" s="140"/>
      <c r="AR225" s="140"/>
      <c r="AS225" s="140"/>
      <c r="AT225" s="140"/>
      <c r="AU225" s="140"/>
      <c r="AV225" s="140"/>
      <c r="AW225" s="140"/>
      <c r="AX225" s="117"/>
      <c r="AY225" s="140"/>
      <c r="AZ225" s="140"/>
      <c r="BA225" s="140"/>
      <c r="BB225" s="140"/>
      <c r="BC225" s="140"/>
      <c r="BD225" s="140"/>
      <c r="BE225" s="140"/>
      <c r="BF225" s="140"/>
      <c r="BG225" s="140"/>
    </row>
    <row r="226" spans="1:59" x14ac:dyDescent="0.25">
      <c r="A226" s="139"/>
      <c r="B226" s="100" t="str">
        <f>+WB2C!B226</f>
        <v>RoRo</v>
      </c>
      <c r="C226" s="100" t="str">
        <f>+WB2C!C226</f>
        <v>RoRo (DWT) 5,000 - 9,999</v>
      </c>
      <c r="D226" s="143">
        <f>+'raw1.5C'!D228</f>
        <v>77.374567466198229</v>
      </c>
      <c r="E226" s="143">
        <f>+'raw1.5C'!E228</f>
        <v>75.282445564673196</v>
      </c>
      <c r="F226" s="143">
        <f>+'raw1.5C'!F228</f>
        <v>77.548509965810211</v>
      </c>
      <c r="G226" s="143">
        <f>+'raw1.5C'!G228</f>
        <v>75.094545657248432</v>
      </c>
      <c r="H226" s="143">
        <f>+'raw1.5C'!H228</f>
        <v>69.801369563508203</v>
      </c>
      <c r="I226" s="143">
        <f>+'raw1.5C'!I228</f>
        <v>67.299914638641468</v>
      </c>
      <c r="J226" s="143">
        <f>+'raw1.5C'!J228</f>
        <v>65.07871951620811</v>
      </c>
      <c r="K226" s="143">
        <f>+'raw1.5C'!K228</f>
        <v>62.849230074983055</v>
      </c>
      <c r="L226" s="143">
        <f>+'raw1.5C'!L228</f>
        <v>60.557234980008872</v>
      </c>
      <c r="M226" s="143">
        <f>+'raw1.5C'!M228</f>
        <v>58.134597771321069</v>
      </c>
      <c r="N226" s="143">
        <f>+'raw1.5C'!N228</f>
        <v>55.497389454494702</v>
      </c>
      <c r="O226" s="143">
        <f>+'raw1.5C'!O228</f>
        <v>52.324771430232651</v>
      </c>
      <c r="P226" s="143">
        <f>+'raw1.5C'!P228</f>
        <v>48.774221974424194</v>
      </c>
      <c r="Q226" s="143">
        <f>+'raw1.5C'!Q228</f>
        <v>44.755301986996308</v>
      </c>
      <c r="R226" s="143">
        <f>+'raw1.5C'!R228</f>
        <v>40.222103733980347</v>
      </c>
      <c r="S226" s="143">
        <f>+'raw1.5C'!S228</f>
        <v>35.212699866846023</v>
      </c>
      <c r="T226" s="143">
        <f>+'raw1.5C'!T228</f>
        <v>30.005026736812532</v>
      </c>
      <c r="U226" s="143">
        <f>+'raw1.5C'!U228</f>
        <v>24.688192076772982</v>
      </c>
      <c r="V226" s="143">
        <f>+'raw1.5C'!V228</f>
        <v>19.588940645139797</v>
      </c>
      <c r="W226" s="143">
        <f>+'raw1.5C'!W228</f>
        <v>15.007810389979518</v>
      </c>
      <c r="X226" s="143">
        <f>+'raw1.5C'!X228</f>
        <v>11.14161175689908</v>
      </c>
      <c r="Y226" s="143">
        <f>+'raw1.5C'!Y228</f>
        <v>8.0345703304178286</v>
      </c>
      <c r="Z226" s="143">
        <f>+'raw1.5C'!Z228</f>
        <v>5.6730895839867586</v>
      </c>
      <c r="AA226" s="143">
        <f>+'raw1.5C'!AA228</f>
        <v>3.9418168635999513</v>
      </c>
      <c r="AB226" s="143">
        <f>+'raw1.5C'!AB228</f>
        <v>2.706708586939174</v>
      </c>
      <c r="AC226" s="143">
        <f>+'raw1.5C'!AC228</f>
        <v>1.8429800303403869</v>
      </c>
      <c r="AD226" s="143">
        <f>+'raw1.5C'!AD228</f>
        <v>1.2518572337415041</v>
      </c>
      <c r="AE226" s="143">
        <f>+'raw1.5C'!AE228</f>
        <v>0.84681421679469548</v>
      </c>
      <c r="AF226" s="143">
        <f>+'raw1.5C'!AF228</f>
        <v>0.57121781498879043</v>
      </c>
      <c r="AG226" s="143">
        <f>+'raw1.5C'!AG228</f>
        <v>0.38459544794258899</v>
      </c>
      <c r="AH226" s="143">
        <f>+'raw1.5C'!AH228</f>
        <v>0.25863015685802532</v>
      </c>
      <c r="AI226" s="143">
        <f>+'raw1.5C'!AI228</f>
        <v>0.17344189572672555</v>
      </c>
      <c r="AJ226" s="143">
        <f>+'raw1.5C'!AJ228</f>
        <v>0.116267393747741</v>
      </c>
      <c r="AK226" s="143">
        <f>+'raw1.5C'!AK228</f>
        <v>7.792567344632384E-2</v>
      </c>
      <c r="AL226" s="143">
        <f>+'raw1.5C'!AL228</f>
        <v>5.2225440636906137E-2</v>
      </c>
      <c r="AM226" s="143">
        <f>+'raw1.5C'!AM228</f>
        <v>0</v>
      </c>
      <c r="AN226" s="140"/>
      <c r="AO226" s="140"/>
      <c r="AP226" s="140"/>
      <c r="AQ226" s="140"/>
      <c r="AR226" s="140"/>
      <c r="AS226" s="140"/>
      <c r="AT226" s="140"/>
      <c r="AU226" s="140"/>
      <c r="AV226" s="140"/>
      <c r="AW226" s="140"/>
      <c r="AX226" s="117"/>
      <c r="AY226" s="140"/>
      <c r="AZ226" s="140"/>
      <c r="BA226" s="140"/>
      <c r="BB226" s="140"/>
      <c r="BC226" s="140"/>
      <c r="BD226" s="140"/>
      <c r="BE226" s="140"/>
      <c r="BF226" s="140"/>
      <c r="BG226" s="140"/>
    </row>
    <row r="227" spans="1:59" x14ac:dyDescent="0.25">
      <c r="A227" s="139"/>
      <c r="B227" s="100" t="str">
        <f>+WB2C!B227</f>
        <v>RoRo</v>
      </c>
      <c r="C227" s="100" t="str">
        <f>+WB2C!C227</f>
        <v>RoRo (DWT) 10,000 - 14,999</v>
      </c>
      <c r="D227" s="143">
        <f>+'raw1.5C'!D229</f>
        <v>61.254111480326472</v>
      </c>
      <c r="E227" s="143">
        <f>+'raw1.5C'!E229</f>
        <v>62.233967513118195</v>
      </c>
      <c r="F227" s="143">
        <f>+'raw1.5C'!F229</f>
        <v>60.414601135966898</v>
      </c>
      <c r="G227" s="143">
        <f>+'raw1.5C'!G229</f>
        <v>62.720536253078038</v>
      </c>
      <c r="H227" s="143">
        <f>+'raw1.5C'!H229</f>
        <v>58.299564794023546</v>
      </c>
      <c r="I227" s="143">
        <f>+'raw1.5C'!I229</f>
        <v>56.210297285612953</v>
      </c>
      <c r="J227" s="143">
        <f>+'raw1.5C'!J229</f>
        <v>54.355108629999926</v>
      </c>
      <c r="K227" s="143">
        <f>+'raw1.5C'!K229</f>
        <v>52.492992385732947</v>
      </c>
      <c r="L227" s="143">
        <f>+'raw1.5C'!L229</f>
        <v>50.578670111218607</v>
      </c>
      <c r="M227" s="143">
        <f>+'raw1.5C'!M229</f>
        <v>48.555232809006327</v>
      </c>
      <c r="N227" s="143">
        <f>+'raw1.5C'!N229</f>
        <v>46.352581226328283</v>
      </c>
      <c r="O227" s="143">
        <f>+'raw1.5C'!O229</f>
        <v>43.702744249936778</v>
      </c>
      <c r="P227" s="143">
        <f>+'raw1.5C'!P229</f>
        <v>40.73725103185663</v>
      </c>
      <c r="Q227" s="143">
        <f>+'raw1.5C'!Q229</f>
        <v>37.380564942826936</v>
      </c>
      <c r="R227" s="143">
        <f>+'raw1.5C'!R229</f>
        <v>33.594342882593544</v>
      </c>
      <c r="S227" s="143">
        <f>+'raw1.5C'!S229</f>
        <v>29.41038392652014</v>
      </c>
      <c r="T227" s="143">
        <f>+'raw1.5C'!T229</f>
        <v>25.060826332320641</v>
      </c>
      <c r="U227" s="143">
        <f>+'raw1.5C'!U229</f>
        <v>20.6200947435219</v>
      </c>
      <c r="V227" s="143">
        <f>+'raw1.5C'!V229</f>
        <v>16.36109322107993</v>
      </c>
      <c r="W227" s="143">
        <f>+'raw1.5C'!W229</f>
        <v>12.534837349444349</v>
      </c>
      <c r="X227" s="143">
        <f>+'raw1.5C'!X229</f>
        <v>9.3057073320059089</v>
      </c>
      <c r="Y227" s="143">
        <f>+'raw1.5C'!Y229</f>
        <v>6.7106413025915286</v>
      </c>
      <c r="Z227" s="143">
        <f>+'raw1.5C'!Z229</f>
        <v>4.7382831576537514</v>
      </c>
      <c r="AA227" s="143">
        <f>+'raw1.5C'!AA229</f>
        <v>3.2922879462491452</v>
      </c>
      <c r="AB227" s="143">
        <f>+'raw1.5C'!AB229</f>
        <v>2.2606996629088676</v>
      </c>
      <c r="AC227" s="143">
        <f>+'raw1.5C'!AC229</f>
        <v>1.5392954946988966</v>
      </c>
      <c r="AD227" s="143">
        <f>+'raw1.5C'!AD229</f>
        <v>1.0455773628478329</v>
      </c>
      <c r="AE227" s="143">
        <f>+'raw1.5C'!AE229</f>
        <v>0.70727695759042031</v>
      </c>
      <c r="AF227" s="143">
        <f>+'raw1.5C'!AF229</f>
        <v>0.47709307460135458</v>
      </c>
      <c r="AG227" s="143">
        <f>+'raw1.5C'!AG229</f>
        <v>0.32122216765983697</v>
      </c>
      <c r="AH227" s="143">
        <f>+'raw1.5C'!AH229</f>
        <v>0.21601332010705468</v>
      </c>
      <c r="AI227" s="143">
        <f>+'raw1.5C'!AI229</f>
        <v>0.14486230142975301</v>
      </c>
      <c r="AJ227" s="143">
        <f>+'raw1.5C'!AJ229</f>
        <v>9.7108960721199872E-2</v>
      </c>
      <c r="AK227" s="143">
        <f>+'raw1.5C'!AK229</f>
        <v>6.5085153437690585E-2</v>
      </c>
      <c r="AL227" s="143">
        <f>+'raw1.5C'!AL229</f>
        <v>4.361978109236847E-2</v>
      </c>
      <c r="AM227" s="143">
        <f>+'raw1.5C'!AM229</f>
        <v>0</v>
      </c>
      <c r="AN227" s="140"/>
      <c r="AO227" s="140"/>
      <c r="AP227" s="140"/>
      <c r="AQ227" s="140"/>
      <c r="AR227" s="140"/>
      <c r="AS227" s="140"/>
      <c r="AT227" s="140"/>
      <c r="AU227" s="140"/>
      <c r="AV227" s="140"/>
      <c r="AW227" s="140"/>
      <c r="AX227" s="117"/>
      <c r="AY227" s="140"/>
      <c r="AZ227" s="140"/>
      <c r="BA227" s="140"/>
      <c r="BB227" s="140"/>
      <c r="BC227" s="140"/>
      <c r="BD227" s="140"/>
      <c r="BE227" s="140"/>
      <c r="BF227" s="140"/>
      <c r="BG227" s="140"/>
    </row>
    <row r="228" spans="1:59" x14ac:dyDescent="0.25">
      <c r="A228" s="139"/>
      <c r="B228" s="100" t="str">
        <f>+WB2C!B228</f>
        <v>RoRo</v>
      </c>
      <c r="C228" s="100" t="str">
        <f>+WB2C!C228</f>
        <v>RoRo (DWT) &gt;15,000</v>
      </c>
      <c r="D228" s="143">
        <f>+'raw1.5C'!D230</f>
        <v>34.947007219766803</v>
      </c>
      <c r="E228" s="143">
        <f>+'raw1.5C'!E230</f>
        <v>33.754206213716081</v>
      </c>
      <c r="F228" s="143">
        <f>+'raw1.5C'!F230</f>
        <v>32.416173503147263</v>
      </c>
      <c r="G228" s="143">
        <f>+'raw1.5C'!G230</f>
        <v>31.656441849646164</v>
      </c>
      <c r="H228" s="143">
        <f>+'raw1.5C'!H230</f>
        <v>29.425079774746244</v>
      </c>
      <c r="I228" s="143">
        <f>+'raw1.5C'!I230</f>
        <v>28.370580254501643</v>
      </c>
      <c r="J228" s="143">
        <f>+'raw1.5C'!J230</f>
        <v>27.434225508433045</v>
      </c>
      <c r="K228" s="143">
        <f>+'raw1.5C'!K230</f>
        <v>26.494374255151929</v>
      </c>
      <c r="L228" s="143">
        <f>+'raw1.5C'!L230</f>
        <v>25.528173463753692</v>
      </c>
      <c r="M228" s="143">
        <f>+'raw1.5C'!M230</f>
        <v>24.506899904557294</v>
      </c>
      <c r="N228" s="143">
        <f>+'raw1.5C'!N230</f>
        <v>23.395172934291526</v>
      </c>
      <c r="O228" s="143">
        <f>+'raw1.5C'!O230</f>
        <v>22.057741605329266</v>
      </c>
      <c r="P228" s="143">
        <f>+'raw1.5C'!P230</f>
        <v>20.560991589754146</v>
      </c>
      <c r="Q228" s="143">
        <f>+'raw1.5C'!Q230</f>
        <v>18.866797880119371</v>
      </c>
      <c r="R228" s="143">
        <f>+'raw1.5C'!R230</f>
        <v>16.955807865684609</v>
      </c>
      <c r="S228" s="143">
        <f>+'raw1.5C'!S230</f>
        <v>14.844071243092449</v>
      </c>
      <c r="T228" s="143">
        <f>+'raw1.5C'!T230</f>
        <v>12.648753325259657</v>
      </c>
      <c r="U228" s="143">
        <f>+'raw1.5C'!U230</f>
        <v>10.40741787583905</v>
      </c>
      <c r="V228" s="143">
        <f>+'raw1.5C'!V230</f>
        <v>8.2578056102691395</v>
      </c>
      <c r="W228" s="143">
        <f>+'raw1.5C'!W230</f>
        <v>6.3266096457838294</v>
      </c>
      <c r="X228" s="143">
        <f>+'raw1.5C'!X230</f>
        <v>4.6967963066644556</v>
      </c>
      <c r="Y228" s="143">
        <f>+'raw1.5C'!Y230</f>
        <v>3.3870090860216009</v>
      </c>
      <c r="Z228" s="143">
        <f>+'raw1.5C'!Z230</f>
        <v>2.3915163072296375</v>
      </c>
      <c r="AA228" s="143">
        <f>+'raw1.5C'!AA230</f>
        <v>1.6616905426667541</v>
      </c>
      <c r="AB228" s="143">
        <f>+'raw1.5C'!AB230</f>
        <v>1.1410251202193307</v>
      </c>
      <c r="AC228" s="143">
        <f>+'raw1.5C'!AC230</f>
        <v>0.77691648108264644</v>
      </c>
      <c r="AD228" s="143">
        <f>+'raw1.5C'!AD230</f>
        <v>0.52772602027417215</v>
      </c>
      <c r="AE228" s="143">
        <f>+'raw1.5C'!AE230</f>
        <v>0.35697832348263769</v>
      </c>
      <c r="AF228" s="143">
        <f>+'raw1.5C'!AF230</f>
        <v>0.2407994267148105</v>
      </c>
      <c r="AG228" s="143">
        <f>+'raw1.5C'!AG230</f>
        <v>0.1621279325532215</v>
      </c>
      <c r="AH228" s="143">
        <f>+'raw1.5C'!AH230</f>
        <v>0.10902670026808628</v>
      </c>
      <c r="AI228" s="143">
        <f>+'raw1.5C'!AI230</f>
        <v>7.3115207480258737E-2</v>
      </c>
      <c r="AJ228" s="143">
        <f>+'raw1.5C'!AJ230</f>
        <v>4.9013040254409064E-2</v>
      </c>
      <c r="AK228" s="143">
        <f>+'raw1.5C'!AK230</f>
        <v>3.284991644143407E-2</v>
      </c>
      <c r="AL228" s="143">
        <f>+'raw1.5C'!AL230</f>
        <v>2.2015868264791696E-2</v>
      </c>
      <c r="AM228" s="143">
        <f>+'raw1.5C'!AM230</f>
        <v>0</v>
      </c>
      <c r="AN228" s="140"/>
      <c r="AO228" s="140"/>
      <c r="AP228" s="140"/>
      <c r="AQ228" s="140"/>
      <c r="AR228" s="140"/>
      <c r="AS228" s="140"/>
      <c r="AT228" s="140"/>
      <c r="AU228" s="140"/>
      <c r="AV228" s="140"/>
      <c r="AW228" s="140"/>
      <c r="AX228" s="117"/>
      <c r="AY228" s="140"/>
      <c r="AZ228" s="140"/>
      <c r="BA228" s="140"/>
      <c r="BB228" s="140"/>
      <c r="BC228" s="140"/>
      <c r="BD228" s="140"/>
      <c r="BE228" s="140"/>
      <c r="BF228" s="140"/>
      <c r="BG228" s="140"/>
    </row>
    <row r="229" spans="1:59" x14ac:dyDescent="0.25">
      <c r="A229" s="139"/>
      <c r="B229" s="100" t="str">
        <f>+WB2C!B229</f>
        <v>Vehicle Carrier</v>
      </c>
      <c r="C229" s="100" t="str">
        <f>+WB2C!C229</f>
        <v>Vehicle Carrier (GT) 0 - 29,999</v>
      </c>
      <c r="D229" s="143">
        <f>+'raw1.5C'!D231</f>
        <v>162.32046617925252</v>
      </c>
      <c r="E229" s="143">
        <f>+'raw1.5C'!E231</f>
        <v>158.84020714698221</v>
      </c>
      <c r="F229" s="143">
        <f>+'raw1.5C'!F231</f>
        <v>167.15472469712569</v>
      </c>
      <c r="G229" s="143">
        <f>+'raw1.5C'!G231</f>
        <v>166.2483400492745</v>
      </c>
      <c r="H229" s="143">
        <f>+'raw1.5C'!H231</f>
        <v>154.53002240754742</v>
      </c>
      <c r="I229" s="143">
        <f>+'raw1.5C'!I231</f>
        <v>148.99216709026129</v>
      </c>
      <c r="J229" s="143">
        <f>+'raw1.5C'!J231</f>
        <v>144.07476598212304</v>
      </c>
      <c r="K229" s="143">
        <f>+'raw1.5C'!K231</f>
        <v>139.13900246538523</v>
      </c>
      <c r="L229" s="143">
        <f>+'raw1.5C'!L231</f>
        <v>134.06486057391274</v>
      </c>
      <c r="M229" s="143">
        <f>+'raw1.5C'!M231</f>
        <v>128.70149615162492</v>
      </c>
      <c r="N229" s="143">
        <f>+'raw1.5C'!N231</f>
        <v>122.86310268111052</v>
      </c>
      <c r="O229" s="143">
        <f>+'raw1.5C'!O231</f>
        <v>115.83939043240255</v>
      </c>
      <c r="P229" s="143">
        <f>+'raw1.5C'!P231</f>
        <v>107.97899327406334</v>
      </c>
      <c r="Q229" s="143">
        <f>+'raw1.5C'!Q231</f>
        <v>99.081692267006162</v>
      </c>
      <c r="R229" s="143">
        <f>+'raw1.5C'!R231</f>
        <v>89.045854403122235</v>
      </c>
      <c r="S229" s="143">
        <f>+'raw1.5C'!S231</f>
        <v>77.9557669639007</v>
      </c>
      <c r="T229" s="143">
        <f>+'raw1.5C'!T231</f>
        <v>66.426740377351138</v>
      </c>
      <c r="U229" s="143">
        <f>+'raw1.5C'!U231</f>
        <v>54.656046130362178</v>
      </c>
      <c r="V229" s="143">
        <f>+'raw1.5C'!V231</f>
        <v>43.36704932529161</v>
      </c>
      <c r="W229" s="143">
        <f>+'raw1.5C'!W231</f>
        <v>33.225097019646462</v>
      </c>
      <c r="X229" s="143">
        <f>+'raw1.5C'!X231</f>
        <v>24.665898752650136</v>
      </c>
      <c r="Y229" s="143">
        <f>+'raw1.5C'!Y231</f>
        <v>17.787363499577744</v>
      </c>
      <c r="Z229" s="143">
        <f>+'raw1.5C'!Z231</f>
        <v>12.559390539405866</v>
      </c>
      <c r="AA229" s="143">
        <f>+'raw1.5C'!AA231</f>
        <v>8.7266059687315671</v>
      </c>
      <c r="AB229" s="143">
        <f>+'raw1.5C'!AB231</f>
        <v>5.9922569027797374</v>
      </c>
      <c r="AC229" s="143">
        <f>+'raw1.5C'!AC231</f>
        <v>4.0800882155477378</v>
      </c>
      <c r="AD229" s="143">
        <f>+'raw1.5C'!AD231</f>
        <v>2.7714288070682689</v>
      </c>
      <c r="AE229" s="143">
        <f>+'raw1.5C'!AE231</f>
        <v>1.8747228129564666</v>
      </c>
      <c r="AF229" s="143">
        <f>+'raw1.5C'!AF231</f>
        <v>1.2645926906849019</v>
      </c>
      <c r="AG229" s="143">
        <f>+'raw1.5C'!AG231</f>
        <v>0.8514380671905829</v>
      </c>
      <c r="AH229" s="143">
        <f>+'raw1.5C'!AH231</f>
        <v>0.57256933759982032</v>
      </c>
      <c r="AI229" s="143">
        <f>+'raw1.5C'!AI231</f>
        <v>0.38397498789293583</v>
      </c>
      <c r="AJ229" s="143">
        <f>+'raw1.5C'!AJ231</f>
        <v>0.25739900339288624</v>
      </c>
      <c r="AK229" s="143">
        <f>+'raw1.5C'!AK231</f>
        <v>0.17251604286685893</v>
      </c>
      <c r="AL229" s="143">
        <f>+'raw1.5C'!AL231</f>
        <v>0.11561948658503549</v>
      </c>
      <c r="AM229" s="143">
        <f>+'raw1.5C'!AM231</f>
        <v>0</v>
      </c>
      <c r="AN229" s="140"/>
      <c r="AO229" s="140"/>
      <c r="AP229" s="140"/>
      <c r="AQ229" s="140"/>
      <c r="AR229" s="140"/>
      <c r="AS229" s="140"/>
      <c r="AT229" s="140"/>
      <c r="AU229" s="140"/>
      <c r="AV229" s="140"/>
      <c r="AW229" s="140"/>
      <c r="AX229" s="117"/>
      <c r="AY229" s="140"/>
      <c r="AZ229" s="140"/>
      <c r="BA229" s="140"/>
      <c r="BB229" s="140"/>
      <c r="BC229" s="140"/>
      <c r="BD229" s="140"/>
      <c r="BE229" s="140"/>
      <c r="BF229" s="140"/>
      <c r="BG229" s="140"/>
    </row>
    <row r="230" spans="1:59" x14ac:dyDescent="0.25">
      <c r="A230" s="139"/>
      <c r="B230" s="100" t="str">
        <f>+WB2C!B230</f>
        <v>Vehicle Carrier</v>
      </c>
      <c r="C230" s="100" t="str">
        <f>+WB2C!C230</f>
        <v>Vehicle Carrier (GT) 30,000 - 49,999</v>
      </c>
      <c r="D230" s="143">
        <f>+'raw1.5C'!D232</f>
        <v>80.209284751810856</v>
      </c>
      <c r="E230" s="143">
        <f>+'raw1.5C'!E232</f>
        <v>85.238488155230911</v>
      </c>
      <c r="F230" s="143">
        <f>+'raw1.5C'!F232</f>
        <v>83.16438307615816</v>
      </c>
      <c r="G230" s="143">
        <f>+'raw1.5C'!G232</f>
        <v>81.033378340180647</v>
      </c>
      <c r="H230" s="143">
        <f>+'raw1.5C'!H232</f>
        <v>75.321592786766757</v>
      </c>
      <c r="I230" s="143">
        <f>+'raw1.5C'!I232</f>
        <v>72.622310947406319</v>
      </c>
      <c r="J230" s="143">
        <f>+'raw1.5C'!J232</f>
        <v>70.225453184326781</v>
      </c>
      <c r="K230" s="143">
        <f>+'raw1.5C'!K232</f>
        <v>67.819645148403339</v>
      </c>
      <c r="L230" s="143">
        <f>+'raw1.5C'!L232</f>
        <v>65.346388215302056</v>
      </c>
      <c r="M230" s="143">
        <f>+'raw1.5C'!M232</f>
        <v>62.732157370779341</v>
      </c>
      <c r="N230" s="143">
        <f>+'raw1.5C'!N232</f>
        <v>59.886386117635944</v>
      </c>
      <c r="O230" s="143">
        <f>+'raw1.5C'!O232</f>
        <v>56.462862419093021</v>
      </c>
      <c r="P230" s="143">
        <f>+'raw1.5C'!P232</f>
        <v>52.631518679678869</v>
      </c>
      <c r="Q230" s="143">
        <f>+'raw1.5C'!Q232</f>
        <v>48.294763446528009</v>
      </c>
      <c r="R230" s="143">
        <f>+'raw1.5C'!R232</f>
        <v>43.403058384427659</v>
      </c>
      <c r="S230" s="143">
        <f>+'raw1.5C'!S232</f>
        <v>37.997487110622664</v>
      </c>
      <c r="T230" s="143">
        <f>+'raw1.5C'!T232</f>
        <v>32.377966500642593</v>
      </c>
      <c r="U230" s="143">
        <f>+'raw1.5C'!U232</f>
        <v>26.640651349344601</v>
      </c>
      <c r="V230" s="143">
        <f>+'raw1.5C'!V232</f>
        <v>21.138126939685893</v>
      </c>
      <c r="W230" s="143">
        <f>+'raw1.5C'!W232</f>
        <v>16.194699185472974</v>
      </c>
      <c r="X230" s="143">
        <f>+'raw1.5C'!X232</f>
        <v>12.022743235401171</v>
      </c>
      <c r="Y230" s="143">
        <f>+'raw1.5C'!Y232</f>
        <v>8.6699822428807032</v>
      </c>
      <c r="Z230" s="143">
        <f>+'raw1.5C'!Z232</f>
        <v>6.1217444035839099</v>
      </c>
      <c r="AA230" s="143">
        <f>+'raw1.5C'!AA232</f>
        <v>4.253554428755872</v>
      </c>
      <c r="AB230" s="143">
        <f>+'raw1.5C'!AB232</f>
        <v>2.9207679341074333</v>
      </c>
      <c r="AC230" s="143">
        <f>+'raw1.5C'!AC232</f>
        <v>1.9887316284409131</v>
      </c>
      <c r="AD230" s="143">
        <f>+'raw1.5C'!AD232</f>
        <v>1.3508600386594873</v>
      </c>
      <c r="AE230" s="143">
        <f>+'raw1.5C'!AE232</f>
        <v>0.91378429968228736</v>
      </c>
      <c r="AF230" s="143">
        <f>+'raw1.5C'!AF232</f>
        <v>0.61639242785897441</v>
      </c>
      <c r="AG230" s="143">
        <f>+'raw1.5C'!AG232</f>
        <v>0.41501107927716563</v>
      </c>
      <c r="AH230" s="143">
        <f>+'raw1.5C'!AH232</f>
        <v>0.27908385579044664</v>
      </c>
      <c r="AI230" s="143">
        <f>+'raw1.5C'!AI232</f>
        <v>0.18715850310368456</v>
      </c>
      <c r="AJ230" s="143">
        <f>+'raw1.5C'!AJ232</f>
        <v>0.1254623704521747</v>
      </c>
      <c r="AK230" s="143">
        <f>+'raw1.5C'!AK232</f>
        <v>8.4088405136782646E-2</v>
      </c>
      <c r="AL230" s="143">
        <f>+'raw1.5C'!AL232</f>
        <v>5.6355676075717349E-2</v>
      </c>
      <c r="AM230" s="143">
        <f>+'raw1.5C'!AM232</f>
        <v>0</v>
      </c>
      <c r="AN230" s="140"/>
      <c r="AO230" s="140"/>
      <c r="AP230" s="140"/>
      <c r="AQ230" s="140"/>
      <c r="AR230" s="140"/>
      <c r="AS230" s="140"/>
      <c r="AT230" s="140"/>
      <c r="AU230" s="140"/>
      <c r="AV230" s="140"/>
      <c r="AW230" s="140"/>
      <c r="AX230" s="117"/>
      <c r="AY230" s="140"/>
      <c r="AZ230" s="140"/>
      <c r="BA230" s="140"/>
      <c r="BB230" s="140"/>
      <c r="BC230" s="140"/>
      <c r="BD230" s="140"/>
      <c r="BE230" s="140"/>
      <c r="BF230" s="140"/>
      <c r="BG230" s="140"/>
    </row>
    <row r="231" spans="1:59" x14ac:dyDescent="0.25">
      <c r="A231" s="139"/>
      <c r="B231" s="100" t="str">
        <f>+WB2C!B231</f>
        <v>Vehicle Carrier</v>
      </c>
      <c r="C231" s="100" t="str">
        <f>+WB2C!C231</f>
        <v>Vehicle Carrier (GT) &gt;50,000</v>
      </c>
      <c r="D231" s="143">
        <f>+'raw1.5C'!D233</f>
        <v>67.13307751498013</v>
      </c>
      <c r="E231" s="143">
        <f>+'raw1.5C'!E233</f>
        <v>67.555817753172846</v>
      </c>
      <c r="F231" s="143">
        <f>+'raw1.5C'!F233</f>
        <v>68.57833094852424</v>
      </c>
      <c r="G231" s="143">
        <f>+'raw1.5C'!G233</f>
        <v>65.569770394673512</v>
      </c>
      <c r="H231" s="143">
        <f>+'raw1.5C'!H233</f>
        <v>60.947965467465451</v>
      </c>
      <c r="I231" s="143">
        <f>+'raw1.5C'!I233</f>
        <v>58.763787859883038</v>
      </c>
      <c r="J231" s="143">
        <f>+'raw1.5C'!J233</f>
        <v>56.824322710916306</v>
      </c>
      <c r="K231" s="143">
        <f>+'raw1.5C'!K233</f>
        <v>54.877615270595506</v>
      </c>
      <c r="L231" s="143">
        <f>+'raw1.5C'!L233</f>
        <v>52.876330213101205</v>
      </c>
      <c r="M231" s="143">
        <f>+'raw1.5C'!M233</f>
        <v>50.760973310240452</v>
      </c>
      <c r="N231" s="143">
        <f>+'raw1.5C'!N233</f>
        <v>48.458260878814521</v>
      </c>
      <c r="O231" s="143">
        <f>+'raw1.5C'!O233</f>
        <v>45.688048560727403</v>
      </c>
      <c r="P231" s="143">
        <f>+'raw1.5C'!P233</f>
        <v>42.587840542226367</v>
      </c>
      <c r="Q231" s="143">
        <f>+'raw1.5C'!Q233</f>
        <v>39.078668757460733</v>
      </c>
      <c r="R231" s="143">
        <f>+'raw1.5C'!R233</f>
        <v>35.120448276835184</v>
      </c>
      <c r="S231" s="143">
        <f>+'raw1.5C'!S233</f>
        <v>30.74642272667883</v>
      </c>
      <c r="T231" s="143">
        <f>+'raw1.5C'!T233</f>
        <v>26.199275814233971</v>
      </c>
      <c r="U231" s="143">
        <f>+'raw1.5C'!U233</f>
        <v>21.556813104938854</v>
      </c>
      <c r="V231" s="143">
        <f>+'raw1.5C'!V233</f>
        <v>17.104335995842387</v>
      </c>
      <c r="W231" s="143">
        <f>+'raw1.5C'!W233</f>
        <v>13.104263069774191</v>
      </c>
      <c r="X231" s="143">
        <f>+'raw1.5C'!X233</f>
        <v>9.7284419039021337</v>
      </c>
      <c r="Y231" s="143">
        <f>+'raw1.5C'!Y233</f>
        <v>7.0154886373495469</v>
      </c>
      <c r="Z231" s="143">
        <f>+'raw1.5C'!Z233</f>
        <v>4.953531287721697</v>
      </c>
      <c r="AA231" s="143">
        <f>+'raw1.5C'!AA233</f>
        <v>3.4418481984537164</v>
      </c>
      <c r="AB231" s="143">
        <f>+'raw1.5C'!AB233</f>
        <v>2.3633974880273065</v>
      </c>
      <c r="AC231" s="143">
        <f>+'raw1.5C'!AC233</f>
        <v>1.6092217666906312</v>
      </c>
      <c r="AD231" s="143">
        <f>+'raw1.5C'!AD233</f>
        <v>1.0930752781699329</v>
      </c>
      <c r="AE231" s="143">
        <f>+'raw1.5C'!AE233</f>
        <v>0.73940674753671565</v>
      </c>
      <c r="AF231" s="143">
        <f>+'raw1.5C'!AF233</f>
        <v>0.49876619728302213</v>
      </c>
      <c r="AG231" s="143">
        <f>+'raw1.5C'!AG233</f>
        <v>0.33581447221923555</v>
      </c>
      <c r="AH231" s="143">
        <f>+'raw1.5C'!AH233</f>
        <v>0.22582625480845731</v>
      </c>
      <c r="AI231" s="143">
        <f>+'raw1.5C'!AI233</f>
        <v>0.15144302665503345</v>
      </c>
      <c r="AJ231" s="143">
        <f>+'raw1.5C'!AJ233</f>
        <v>0.10152037336004059</v>
      </c>
      <c r="AK231" s="143">
        <f>+'raw1.5C'!AK233</f>
        <v>6.8041806112619632E-2</v>
      </c>
      <c r="AL231" s="143">
        <f>+'raw1.5C'!AL233</f>
        <v>4.5601316598312076E-2</v>
      </c>
      <c r="AM231" s="143">
        <f>+'raw1.5C'!AM233</f>
        <v>0</v>
      </c>
      <c r="AN231" s="140"/>
      <c r="AO231" s="140"/>
      <c r="AP231" s="140"/>
      <c r="AQ231" s="140"/>
      <c r="AR231" s="140"/>
      <c r="AS231" s="140"/>
      <c r="AT231" s="140"/>
      <c r="AU231" s="140"/>
      <c r="AV231" s="140"/>
      <c r="AW231" s="140"/>
      <c r="AX231" s="117"/>
      <c r="AY231" s="140"/>
      <c r="AZ231" s="140"/>
      <c r="BA231" s="140"/>
      <c r="BB231" s="140"/>
      <c r="BC231" s="140"/>
      <c r="BD231" s="140"/>
      <c r="BE231" s="140"/>
      <c r="BF231" s="140"/>
      <c r="BG231" s="140"/>
    </row>
    <row r="232" spans="1:59" x14ac:dyDescent="0.25">
      <c r="A232" s="139"/>
      <c r="B232" s="100" t="str">
        <f>+WB2C!B232</f>
        <v>Offshore</v>
      </c>
      <c r="C232" s="100" t="str">
        <f>+WB2C!C232</f>
        <v>Offshore (GT) 0-+</v>
      </c>
      <c r="D232" s="143">
        <f>+'raw1.5C'!D234</f>
        <v>222.90150763332261</v>
      </c>
      <c r="E232" s="143">
        <f>+'raw1.5C'!E234</f>
        <v>238.73073219348157</v>
      </c>
      <c r="F232" s="143">
        <f>+'raw1.5C'!F234</f>
        <v>225.87193004556323</v>
      </c>
      <c r="G232" s="143">
        <f>+'raw1.5C'!G234</f>
        <v>188.81967176003101</v>
      </c>
      <c r="H232" s="143">
        <f>+'raw1.5C'!H234</f>
        <v>175.51037261133044</v>
      </c>
      <c r="I232" s="143">
        <f>+'raw1.5C'!I234</f>
        <v>169.22064952023322</v>
      </c>
      <c r="J232" s="143">
        <f>+'raw1.5C'!J234</f>
        <v>163.63561893962185</v>
      </c>
      <c r="K232" s="143">
        <f>+'raw1.5C'!K234</f>
        <v>158.02973290888409</v>
      </c>
      <c r="L232" s="143">
        <f>+'raw1.5C'!L234</f>
        <v>152.2666810424553</v>
      </c>
      <c r="M232" s="143">
        <f>+'raw1.5C'!M234</f>
        <v>146.17513925956797</v>
      </c>
      <c r="N232" s="143">
        <f>+'raw1.5C'!N234</f>
        <v>139.54407432152593</v>
      </c>
      <c r="O232" s="143">
        <f>+'raw1.5C'!O234</f>
        <v>131.56676133936401</v>
      </c>
      <c r="P232" s="143">
        <f>+'raw1.5C'!P234</f>
        <v>122.63916777120453</v>
      </c>
      <c r="Q232" s="143">
        <f>+'raw1.5C'!Q234</f>
        <v>112.53389119999306</v>
      </c>
      <c r="R232" s="143">
        <f>+'raw1.5C'!R234</f>
        <v>101.13550002968843</v>
      </c>
      <c r="S232" s="143">
        <f>+'raw1.5C'!S234</f>
        <v>88.539725121841514</v>
      </c>
      <c r="T232" s="143">
        <f>+'raw1.5C'!T234</f>
        <v>75.445416840990447</v>
      </c>
      <c r="U232" s="143">
        <f>+'raw1.5C'!U234</f>
        <v>62.076629980048551</v>
      </c>
      <c r="V232" s="143">
        <f>+'raw1.5C'!V234</f>
        <v>49.25494002752523</v>
      </c>
      <c r="W232" s="143">
        <f>+'raw1.5C'!W234</f>
        <v>37.73602738881727</v>
      </c>
      <c r="X232" s="143">
        <f>+'raw1.5C'!X234</f>
        <v>28.014757348922366</v>
      </c>
      <c r="Y232" s="143">
        <f>+'raw1.5C'!Y234</f>
        <v>20.202331863711638</v>
      </c>
      <c r="Z232" s="143">
        <f>+'raw1.5C'!Z234</f>
        <v>14.26456347446101</v>
      </c>
      <c r="AA232" s="143">
        <f>+'raw1.5C'!AA234</f>
        <v>9.9114064784444906</v>
      </c>
      <c r="AB232" s="143">
        <f>+'raw1.5C'!AB234</f>
        <v>6.8058182183912139</v>
      </c>
      <c r="AC232" s="143">
        <f>+'raw1.5C'!AC234</f>
        <v>4.6340367511841301</v>
      </c>
      <c r="AD232" s="143">
        <f>+'raw1.5C'!AD234</f>
        <v>3.1477022718050804</v>
      </c>
      <c r="AE232" s="143">
        <f>+'raw1.5C'!AE234</f>
        <v>2.1292516128495733</v>
      </c>
      <c r="AF232" s="143">
        <f>+'raw1.5C'!AF234</f>
        <v>1.4362848777586914</v>
      </c>
      <c r="AG232" s="143">
        <f>+'raw1.5C'!AG234</f>
        <v>0.96703676152959384</v>
      </c>
      <c r="AH232" s="143">
        <f>+'raw1.5C'!AH234</f>
        <v>0.65030636909465045</v>
      </c>
      <c r="AI232" s="143">
        <f>+'raw1.5C'!AI234</f>
        <v>0.43610679755669784</v>
      </c>
      <c r="AJ232" s="143">
        <f>+'raw1.5C'!AJ234</f>
        <v>0.29234574803934099</v>
      </c>
      <c r="AK232" s="143">
        <f>+'raw1.5C'!AK234</f>
        <v>0.19593833284473686</v>
      </c>
      <c r="AL232" s="143">
        <f>+'raw1.5C'!AL234</f>
        <v>0.13131700141835478</v>
      </c>
      <c r="AM232" s="143">
        <f>+'raw1.5C'!AM234</f>
        <v>0</v>
      </c>
      <c r="AN232" s="140"/>
      <c r="AO232" s="140"/>
      <c r="AP232" s="140"/>
      <c r="AQ232" s="140"/>
      <c r="AR232" s="140"/>
      <c r="AS232" s="140"/>
      <c r="AT232" s="140"/>
      <c r="AU232" s="140"/>
      <c r="AV232" s="140"/>
      <c r="AW232" s="140"/>
      <c r="AX232" s="117"/>
      <c r="AY232" s="140"/>
      <c r="AZ232" s="140"/>
      <c r="BA232" s="140"/>
      <c r="BB232" s="140"/>
      <c r="BC232" s="140"/>
      <c r="BD232" s="140"/>
      <c r="BE232" s="140"/>
      <c r="BF232" s="140"/>
      <c r="BG232" s="140"/>
    </row>
    <row r="233" spans="1:59" x14ac:dyDescent="0.25">
      <c r="A233" s="139"/>
      <c r="B233" s="100" t="str">
        <f>+WB2C!B233</f>
        <v>Bulk Carrier</v>
      </c>
      <c r="C233" s="100" t="str">
        <f>+WB2C!C233</f>
        <v>Bulk Carrier Default</v>
      </c>
      <c r="D233" s="143">
        <f>+'raw1.5C'!D235</f>
        <v>7.7</v>
      </c>
      <c r="E233" s="143">
        <f>+'raw1.5C'!E235</f>
        <v>7.7</v>
      </c>
      <c r="F233" s="143">
        <f>+'raw1.5C'!F235</f>
        <v>7.6</v>
      </c>
      <c r="G233" s="143">
        <f>+'raw1.5C'!G235</f>
        <v>7.5</v>
      </c>
      <c r="H233" s="143">
        <f>+'raw1.5C'!H235</f>
        <v>7.2</v>
      </c>
      <c r="I233" s="143">
        <f>+'raw1.5C'!I235</f>
        <v>7</v>
      </c>
      <c r="J233" s="143">
        <f>+'raw1.5C'!J235</f>
        <v>6.7</v>
      </c>
      <c r="K233" s="143">
        <f>+'raw1.5C'!K235</f>
        <v>6.5</v>
      </c>
      <c r="L233" s="143">
        <f>+'raw1.5C'!L235</f>
        <v>6.2</v>
      </c>
      <c r="M233" s="143">
        <f>+'raw1.5C'!M235</f>
        <v>5.9</v>
      </c>
      <c r="N233" s="143">
        <f>+'raw1.5C'!N235</f>
        <v>5.6</v>
      </c>
      <c r="O233" s="143">
        <f>+'raw1.5C'!O235</f>
        <v>5.3</v>
      </c>
      <c r="P233" s="143">
        <f>+'raw1.5C'!P235</f>
        <v>4.9000000000000004</v>
      </c>
      <c r="Q233" s="143">
        <f>+'raw1.5C'!Q235</f>
        <v>4.5</v>
      </c>
      <c r="R233" s="143">
        <f>+'raw1.5C'!R235</f>
        <v>4</v>
      </c>
      <c r="S233" s="143">
        <f>+'raw1.5C'!S235</f>
        <v>3.4</v>
      </c>
      <c r="T233" s="143">
        <f>+'raw1.5C'!T235</f>
        <v>2.9</v>
      </c>
      <c r="U233" s="143">
        <f>+'raw1.5C'!U235</f>
        <v>2.2999999999999998</v>
      </c>
      <c r="V233" s="143">
        <f>+'raw1.5C'!V235</f>
        <v>1.8</v>
      </c>
      <c r="W233" s="143">
        <f>+'raw1.5C'!W235</f>
        <v>1.4</v>
      </c>
      <c r="X233" s="143">
        <f>+'raw1.5C'!X235</f>
        <v>1</v>
      </c>
      <c r="Y233" s="143">
        <f>+'raw1.5C'!Y235</f>
        <v>0.7</v>
      </c>
      <c r="Z233" s="143">
        <f>+'raw1.5C'!Z235</f>
        <v>0.5</v>
      </c>
      <c r="AA233" s="143">
        <f>+'raw1.5C'!AA235</f>
        <v>0.4</v>
      </c>
      <c r="AB233" s="143">
        <f>+'raw1.5C'!AB235</f>
        <v>0.3</v>
      </c>
      <c r="AC233" s="143">
        <f>+'raw1.5C'!AC235</f>
        <v>0.2</v>
      </c>
      <c r="AD233" s="143">
        <f>+'raw1.5C'!AD235</f>
        <v>0.1</v>
      </c>
      <c r="AE233" s="143">
        <f>+'raw1.5C'!AE235</f>
        <v>0.1</v>
      </c>
      <c r="AF233" s="143">
        <f>+'raw1.5C'!AF235</f>
        <v>0.1</v>
      </c>
      <c r="AG233" s="143">
        <f>+'raw1.5C'!AG235</f>
        <v>0</v>
      </c>
      <c r="AH233" s="143">
        <f>+'raw1.5C'!AH235</f>
        <v>0</v>
      </c>
      <c r="AI233" s="143">
        <f>+'raw1.5C'!AI235</f>
        <v>0</v>
      </c>
      <c r="AJ233" s="143">
        <f>+'raw1.5C'!AJ235</f>
        <v>0</v>
      </c>
      <c r="AK233" s="143">
        <f>+'raw1.5C'!AK235</f>
        <v>0</v>
      </c>
      <c r="AL233" s="143">
        <f>+'raw1.5C'!AL235</f>
        <v>0</v>
      </c>
      <c r="AM233" s="143">
        <f>+'raw1.5C'!AM235</f>
        <v>0</v>
      </c>
      <c r="AN233" s="140"/>
      <c r="AO233" s="140"/>
      <c r="AP233" s="140"/>
      <c r="AQ233" s="140"/>
      <c r="AR233" s="140"/>
      <c r="AS233" s="140"/>
      <c r="AT233" s="140"/>
      <c r="AU233" s="140"/>
      <c r="AV233" s="140"/>
      <c r="AW233" s="140"/>
      <c r="AX233" s="117"/>
      <c r="AY233" s="140"/>
      <c r="AZ233" s="140"/>
      <c r="BA233" s="140"/>
      <c r="BB233" s="140"/>
      <c r="BC233" s="140"/>
      <c r="BD233" s="140"/>
      <c r="BE233" s="140"/>
      <c r="BF233" s="140"/>
      <c r="BG233" s="140"/>
    </row>
    <row r="234" spans="1:59" x14ac:dyDescent="0.25">
      <c r="A234" s="139"/>
      <c r="B234" s="100" t="str">
        <f>+WB2C!B234</f>
        <v>Chemical Tanker</v>
      </c>
      <c r="C234" s="100" t="str">
        <f>+WB2C!C234</f>
        <v>Chemical Tanker Default</v>
      </c>
      <c r="D234" s="143">
        <f>+'raw1.5C'!D236</f>
        <v>20</v>
      </c>
      <c r="E234" s="143">
        <f>+'raw1.5C'!E236</f>
        <v>19.3</v>
      </c>
      <c r="F234" s="143">
        <f>+'raw1.5C'!F236</f>
        <v>18.5</v>
      </c>
      <c r="G234" s="143">
        <f>+'raw1.5C'!G236</f>
        <v>18.3</v>
      </c>
      <c r="H234" s="143">
        <f>+'raw1.5C'!H236</f>
        <v>17.600000000000001</v>
      </c>
      <c r="I234" s="143">
        <f>+'raw1.5C'!I236</f>
        <v>17</v>
      </c>
      <c r="J234" s="143">
        <f>+'raw1.5C'!J236</f>
        <v>16.399999999999999</v>
      </c>
      <c r="K234" s="143">
        <f>+'raw1.5C'!K236</f>
        <v>15.8</v>
      </c>
      <c r="L234" s="143">
        <f>+'raw1.5C'!L236</f>
        <v>15.1</v>
      </c>
      <c r="M234" s="143">
        <f>+'raw1.5C'!M236</f>
        <v>14.5</v>
      </c>
      <c r="N234" s="143">
        <f>+'raw1.5C'!N236</f>
        <v>13.7</v>
      </c>
      <c r="O234" s="143">
        <f>+'raw1.5C'!O236</f>
        <v>12.9</v>
      </c>
      <c r="P234" s="143">
        <f>+'raw1.5C'!P236</f>
        <v>11.9</v>
      </c>
      <c r="Q234" s="143">
        <f>+'raw1.5C'!Q236</f>
        <v>10.9</v>
      </c>
      <c r="R234" s="143">
        <f>+'raw1.5C'!R236</f>
        <v>9.6</v>
      </c>
      <c r="S234" s="143">
        <f>+'raw1.5C'!S236</f>
        <v>8.3000000000000007</v>
      </c>
      <c r="T234" s="143">
        <f>+'raw1.5C'!T236</f>
        <v>7</v>
      </c>
      <c r="U234" s="143">
        <f>+'raw1.5C'!U236</f>
        <v>5.6</v>
      </c>
      <c r="V234" s="143">
        <f>+'raw1.5C'!V236</f>
        <v>4.4000000000000004</v>
      </c>
      <c r="W234" s="143">
        <f>+'raw1.5C'!W236</f>
        <v>3.4</v>
      </c>
      <c r="X234" s="143">
        <f>+'raw1.5C'!X236</f>
        <v>2.5</v>
      </c>
      <c r="Y234" s="143">
        <f>+'raw1.5C'!Y236</f>
        <v>1.8</v>
      </c>
      <c r="Z234" s="143">
        <f>+'raw1.5C'!Z236</f>
        <v>1.3</v>
      </c>
      <c r="AA234" s="143">
        <f>+'raw1.5C'!AA236</f>
        <v>0.9</v>
      </c>
      <c r="AB234" s="143">
        <f>+'raw1.5C'!AB236</f>
        <v>0.6</v>
      </c>
      <c r="AC234" s="143">
        <f>+'raw1.5C'!AC236</f>
        <v>0.4</v>
      </c>
      <c r="AD234" s="143">
        <f>+'raw1.5C'!AD236</f>
        <v>0.3</v>
      </c>
      <c r="AE234" s="143">
        <f>+'raw1.5C'!AE236</f>
        <v>0.2</v>
      </c>
      <c r="AF234" s="143">
        <f>+'raw1.5C'!AF236</f>
        <v>0.1</v>
      </c>
      <c r="AG234" s="143">
        <f>+'raw1.5C'!AG236</f>
        <v>0.1</v>
      </c>
      <c r="AH234" s="143">
        <f>+'raw1.5C'!AH236</f>
        <v>0.1</v>
      </c>
      <c r="AI234" s="143">
        <f>+'raw1.5C'!AI236</f>
        <v>0</v>
      </c>
      <c r="AJ234" s="143">
        <f>+'raw1.5C'!AJ236</f>
        <v>0</v>
      </c>
      <c r="AK234" s="143">
        <f>+'raw1.5C'!AK236</f>
        <v>0</v>
      </c>
      <c r="AL234" s="143">
        <f>+'raw1.5C'!AL236</f>
        <v>0</v>
      </c>
      <c r="AM234" s="143">
        <f>+'raw1.5C'!AM236</f>
        <v>0</v>
      </c>
      <c r="AN234" s="140"/>
      <c r="AO234" s="140"/>
      <c r="AP234" s="140"/>
      <c r="AQ234" s="140"/>
      <c r="AR234" s="140"/>
      <c r="AS234" s="140"/>
      <c r="AT234" s="140"/>
      <c r="AU234" s="140"/>
      <c r="AV234" s="140"/>
      <c r="AW234" s="140"/>
      <c r="AX234" s="117"/>
      <c r="AY234" s="140"/>
      <c r="AZ234" s="140"/>
      <c r="BA234" s="140"/>
      <c r="BB234" s="140"/>
      <c r="BC234" s="140"/>
      <c r="BD234" s="140"/>
      <c r="BE234" s="140"/>
      <c r="BF234" s="140"/>
      <c r="BG234" s="140"/>
    </row>
    <row r="235" spans="1:59" x14ac:dyDescent="0.25">
      <c r="A235" s="139"/>
      <c r="B235" s="100" t="str">
        <f>+WB2C!B235</f>
        <v>Container</v>
      </c>
      <c r="C235" s="100" t="str">
        <f>+WB2C!C235</f>
        <v>Container Default</v>
      </c>
      <c r="D235" s="143">
        <f>+'raw1.5C'!D237</f>
        <v>17.100000000000001</v>
      </c>
      <c r="E235" s="143">
        <f>+'raw1.5C'!E237</f>
        <v>17.100000000000001</v>
      </c>
      <c r="F235" s="143">
        <f>+'raw1.5C'!F237</f>
        <v>16.5</v>
      </c>
      <c r="G235" s="143">
        <f>+'raw1.5C'!G237</f>
        <v>16</v>
      </c>
      <c r="H235" s="143">
        <f>+'raw1.5C'!H237</f>
        <v>15.4</v>
      </c>
      <c r="I235" s="143">
        <f>+'raw1.5C'!I237</f>
        <v>14.8</v>
      </c>
      <c r="J235" s="143">
        <f>+'raw1.5C'!J237</f>
        <v>14.3</v>
      </c>
      <c r="K235" s="143">
        <f>+'raw1.5C'!K237</f>
        <v>13.8</v>
      </c>
      <c r="L235" s="143">
        <f>+'raw1.5C'!L237</f>
        <v>13.2</v>
      </c>
      <c r="M235" s="143">
        <f>+'raw1.5C'!M237</f>
        <v>12.6</v>
      </c>
      <c r="N235" s="143">
        <f>+'raw1.5C'!N237</f>
        <v>12</v>
      </c>
      <c r="O235" s="143">
        <f>+'raw1.5C'!O237</f>
        <v>11.3</v>
      </c>
      <c r="P235" s="143">
        <f>+'raw1.5C'!P237</f>
        <v>10.4</v>
      </c>
      <c r="Q235" s="143">
        <f>+'raw1.5C'!Q237</f>
        <v>9.5</v>
      </c>
      <c r="R235" s="143">
        <f>+'raw1.5C'!R237</f>
        <v>8.4</v>
      </c>
      <c r="S235" s="143">
        <f>+'raw1.5C'!S237</f>
        <v>7.3</v>
      </c>
      <c r="T235" s="143">
        <f>+'raw1.5C'!T237</f>
        <v>6.1</v>
      </c>
      <c r="U235" s="143">
        <f>+'raw1.5C'!U237</f>
        <v>4.9000000000000004</v>
      </c>
      <c r="V235" s="143">
        <f>+'raw1.5C'!V237</f>
        <v>3.9</v>
      </c>
      <c r="W235" s="143">
        <f>+'raw1.5C'!W237</f>
        <v>2.9</v>
      </c>
      <c r="X235" s="143">
        <f>+'raw1.5C'!X237</f>
        <v>2.2000000000000002</v>
      </c>
      <c r="Y235" s="143">
        <f>+'raw1.5C'!Y237</f>
        <v>1.6</v>
      </c>
      <c r="Z235" s="143">
        <f>+'raw1.5C'!Z237</f>
        <v>1.1000000000000001</v>
      </c>
      <c r="AA235" s="143">
        <f>+'raw1.5C'!AA237</f>
        <v>0.8</v>
      </c>
      <c r="AB235" s="143">
        <f>+'raw1.5C'!AB237</f>
        <v>0.5</v>
      </c>
      <c r="AC235" s="143">
        <f>+'raw1.5C'!AC237</f>
        <v>0.4</v>
      </c>
      <c r="AD235" s="143">
        <f>+'raw1.5C'!AD237</f>
        <v>0.3</v>
      </c>
      <c r="AE235" s="143">
        <f>+'raw1.5C'!AE237</f>
        <v>0.2</v>
      </c>
      <c r="AF235" s="143">
        <f>+'raw1.5C'!AF237</f>
        <v>0.1</v>
      </c>
      <c r="AG235" s="143">
        <f>+'raw1.5C'!AG237</f>
        <v>0.1</v>
      </c>
      <c r="AH235" s="143">
        <f>+'raw1.5C'!AH237</f>
        <v>0.1</v>
      </c>
      <c r="AI235" s="143">
        <f>+'raw1.5C'!AI237</f>
        <v>0</v>
      </c>
      <c r="AJ235" s="143">
        <f>+'raw1.5C'!AJ237</f>
        <v>0</v>
      </c>
      <c r="AK235" s="143">
        <f>+'raw1.5C'!AK237</f>
        <v>0</v>
      </c>
      <c r="AL235" s="143">
        <f>+'raw1.5C'!AL237</f>
        <v>0</v>
      </c>
      <c r="AM235" s="143">
        <f>+'raw1.5C'!AM237</f>
        <v>0</v>
      </c>
      <c r="AN235" s="140"/>
      <c r="AO235" s="140"/>
      <c r="AP235" s="140"/>
      <c r="AQ235" s="140"/>
      <c r="AR235" s="140"/>
      <c r="AS235" s="140"/>
      <c r="AT235" s="140"/>
      <c r="AU235" s="140"/>
      <c r="AV235" s="140"/>
      <c r="AW235" s="140"/>
      <c r="AX235" s="117"/>
      <c r="AY235" s="140"/>
      <c r="AZ235" s="140"/>
      <c r="BA235" s="140"/>
      <c r="BB235" s="140"/>
      <c r="BC235" s="140"/>
      <c r="BD235" s="140"/>
      <c r="BE235" s="140"/>
      <c r="BF235" s="140"/>
      <c r="BG235" s="140"/>
    </row>
    <row r="236" spans="1:59" x14ac:dyDescent="0.25">
      <c r="A236" s="139"/>
      <c r="B236" s="100" t="str">
        <f>+WB2C!B236</f>
        <v>General Cargo</v>
      </c>
      <c r="C236" s="100" t="str">
        <f>+WB2C!C236</f>
        <v>General Cargo Default</v>
      </c>
      <c r="D236" s="143">
        <f>+'raw1.5C'!D238</f>
        <v>26</v>
      </c>
      <c r="E236" s="143">
        <f>+'raw1.5C'!E238</f>
        <v>26</v>
      </c>
      <c r="F236" s="143">
        <f>+'raw1.5C'!F238</f>
        <v>24.8</v>
      </c>
      <c r="G236" s="143">
        <f>+'raw1.5C'!G238</f>
        <v>24.6</v>
      </c>
      <c r="H236" s="143">
        <f>+'raw1.5C'!H238</f>
        <v>23.6</v>
      </c>
      <c r="I236" s="143">
        <f>+'raw1.5C'!I238</f>
        <v>22.8</v>
      </c>
      <c r="J236" s="143">
        <f>+'raw1.5C'!J238</f>
        <v>22</v>
      </c>
      <c r="K236" s="143">
        <f>+'raw1.5C'!K238</f>
        <v>21.2</v>
      </c>
      <c r="L236" s="143">
        <f>+'raw1.5C'!L238</f>
        <v>20.3</v>
      </c>
      <c r="M236" s="143">
        <f>+'raw1.5C'!M238</f>
        <v>19.399999999999999</v>
      </c>
      <c r="N236" s="143">
        <f>+'raw1.5C'!N238</f>
        <v>18.399999999999999</v>
      </c>
      <c r="O236" s="143">
        <f>+'raw1.5C'!O238</f>
        <v>17.3</v>
      </c>
      <c r="P236" s="143">
        <f>+'raw1.5C'!P238</f>
        <v>16</v>
      </c>
      <c r="Q236" s="143">
        <f>+'raw1.5C'!Q238</f>
        <v>14.6</v>
      </c>
      <c r="R236" s="143">
        <f>+'raw1.5C'!R238</f>
        <v>12.9</v>
      </c>
      <c r="S236" s="143">
        <f>+'raw1.5C'!S238</f>
        <v>11.2</v>
      </c>
      <c r="T236" s="143">
        <f>+'raw1.5C'!T238</f>
        <v>9.4</v>
      </c>
      <c r="U236" s="143">
        <f>+'raw1.5C'!U238</f>
        <v>7.6</v>
      </c>
      <c r="V236" s="143">
        <f>+'raw1.5C'!V238</f>
        <v>5.9</v>
      </c>
      <c r="W236" s="143">
        <f>+'raw1.5C'!W238</f>
        <v>4.5</v>
      </c>
      <c r="X236" s="143">
        <f>+'raw1.5C'!X238</f>
        <v>3.3</v>
      </c>
      <c r="Y236" s="143">
        <f>+'raw1.5C'!Y238</f>
        <v>2.4</v>
      </c>
      <c r="Z236" s="143">
        <f>+'raw1.5C'!Z238</f>
        <v>1.7</v>
      </c>
      <c r="AA236" s="143">
        <f>+'raw1.5C'!AA238</f>
        <v>1.2</v>
      </c>
      <c r="AB236" s="143">
        <f>+'raw1.5C'!AB238</f>
        <v>0.8</v>
      </c>
      <c r="AC236" s="143">
        <f>+'raw1.5C'!AC238</f>
        <v>0.6</v>
      </c>
      <c r="AD236" s="143">
        <f>+'raw1.5C'!AD238</f>
        <v>0.4</v>
      </c>
      <c r="AE236" s="143">
        <f>+'raw1.5C'!AE238</f>
        <v>0.3</v>
      </c>
      <c r="AF236" s="143">
        <f>+'raw1.5C'!AF238</f>
        <v>0.2</v>
      </c>
      <c r="AG236" s="143">
        <f>+'raw1.5C'!AG238</f>
        <v>0.1</v>
      </c>
      <c r="AH236" s="143">
        <f>+'raw1.5C'!AH238</f>
        <v>0.1</v>
      </c>
      <c r="AI236" s="143">
        <f>+'raw1.5C'!AI238</f>
        <v>0.1</v>
      </c>
      <c r="AJ236" s="143">
        <f>+'raw1.5C'!AJ238</f>
        <v>0</v>
      </c>
      <c r="AK236" s="143">
        <f>+'raw1.5C'!AK238</f>
        <v>0</v>
      </c>
      <c r="AL236" s="143">
        <f>+'raw1.5C'!AL238</f>
        <v>0</v>
      </c>
      <c r="AM236" s="143">
        <f>+'raw1.5C'!AM238</f>
        <v>0</v>
      </c>
      <c r="AN236" s="140"/>
      <c r="AO236" s="140"/>
      <c r="AP236" s="140"/>
      <c r="AQ236" s="140"/>
      <c r="AR236" s="140"/>
      <c r="AS236" s="140"/>
      <c r="AT236" s="140"/>
      <c r="AU236" s="140"/>
      <c r="AV236" s="140"/>
      <c r="AW236" s="140"/>
      <c r="AX236" s="117"/>
      <c r="AY236" s="140"/>
      <c r="AZ236" s="140"/>
      <c r="BA236" s="140"/>
      <c r="BB236" s="140"/>
      <c r="BC236" s="140"/>
      <c r="BD236" s="140"/>
      <c r="BE236" s="140"/>
      <c r="BF236" s="140"/>
      <c r="BG236" s="140"/>
    </row>
    <row r="237" spans="1:59" x14ac:dyDescent="0.25">
      <c r="A237" s="139"/>
      <c r="B237" s="100" t="str">
        <f>+WB2C!B237</f>
        <v>Liquefied Gas Tanker</v>
      </c>
      <c r="C237" s="100" t="str">
        <f>+WB2C!C237</f>
        <v>Liquefied Gas Tanker Default</v>
      </c>
      <c r="D237" s="143">
        <f>+'raw1.5C'!D239</f>
        <v>21.4</v>
      </c>
      <c r="E237" s="143">
        <f>+'raw1.5C'!E239</f>
        <v>20.8</v>
      </c>
      <c r="F237" s="143">
        <f>+'raw1.5C'!F239</f>
        <v>20.3</v>
      </c>
      <c r="G237" s="143">
        <f>+'raw1.5C'!G239</f>
        <v>19.899999999999999</v>
      </c>
      <c r="H237" s="143">
        <f>+'raw1.5C'!H239</f>
        <v>19.100000000000001</v>
      </c>
      <c r="I237" s="143">
        <f>+'raw1.5C'!I239</f>
        <v>18.399999999999999</v>
      </c>
      <c r="J237" s="143">
        <f>+'raw1.5C'!J239</f>
        <v>17.8</v>
      </c>
      <c r="K237" s="143">
        <f>+'raw1.5C'!K239</f>
        <v>17.100000000000001</v>
      </c>
      <c r="L237" s="143">
        <f>+'raw1.5C'!L239</f>
        <v>16.399999999999999</v>
      </c>
      <c r="M237" s="143">
        <f>+'raw1.5C'!M239</f>
        <v>15.7</v>
      </c>
      <c r="N237" s="143">
        <f>+'raw1.5C'!N239</f>
        <v>14.9</v>
      </c>
      <c r="O237" s="143">
        <f>+'raw1.5C'!O239</f>
        <v>14</v>
      </c>
      <c r="P237" s="143">
        <f>+'raw1.5C'!P239</f>
        <v>13</v>
      </c>
      <c r="Q237" s="143">
        <f>+'raw1.5C'!Q239</f>
        <v>11.8</v>
      </c>
      <c r="R237" s="143">
        <f>+'raw1.5C'!R239</f>
        <v>10.5</v>
      </c>
      <c r="S237" s="143">
        <f>+'raw1.5C'!S239</f>
        <v>9.1</v>
      </c>
      <c r="T237" s="143">
        <f>+'raw1.5C'!T239</f>
        <v>7.6</v>
      </c>
      <c r="U237" s="143">
        <f>+'raw1.5C'!U239</f>
        <v>6.1</v>
      </c>
      <c r="V237" s="143">
        <f>+'raw1.5C'!V239</f>
        <v>4.8</v>
      </c>
      <c r="W237" s="143">
        <f>+'raw1.5C'!W239</f>
        <v>3.6</v>
      </c>
      <c r="X237" s="143">
        <f>+'raw1.5C'!X239</f>
        <v>2.7</v>
      </c>
      <c r="Y237" s="143">
        <f>+'raw1.5C'!Y239</f>
        <v>1.9</v>
      </c>
      <c r="Z237" s="143">
        <f>+'raw1.5C'!Z239</f>
        <v>1.4</v>
      </c>
      <c r="AA237" s="143">
        <f>+'raw1.5C'!AA239</f>
        <v>1</v>
      </c>
      <c r="AB237" s="143">
        <f>+'raw1.5C'!AB239</f>
        <v>0.7</v>
      </c>
      <c r="AC237" s="143">
        <f>+'raw1.5C'!AC239</f>
        <v>0.5</v>
      </c>
      <c r="AD237" s="143">
        <f>+'raw1.5C'!AD239</f>
        <v>0.3</v>
      </c>
      <c r="AE237" s="143">
        <f>+'raw1.5C'!AE239</f>
        <v>0.2</v>
      </c>
      <c r="AF237" s="143">
        <f>+'raw1.5C'!AF239</f>
        <v>0.1</v>
      </c>
      <c r="AG237" s="143">
        <f>+'raw1.5C'!AG239</f>
        <v>0.1</v>
      </c>
      <c r="AH237" s="143">
        <f>+'raw1.5C'!AH239</f>
        <v>0.1</v>
      </c>
      <c r="AI237" s="143">
        <f>+'raw1.5C'!AI239</f>
        <v>0</v>
      </c>
      <c r="AJ237" s="143">
        <f>+'raw1.5C'!AJ239</f>
        <v>0</v>
      </c>
      <c r="AK237" s="143">
        <f>+'raw1.5C'!AK239</f>
        <v>0</v>
      </c>
      <c r="AL237" s="143">
        <f>+'raw1.5C'!AL239</f>
        <v>0</v>
      </c>
      <c r="AM237" s="143">
        <f>+'raw1.5C'!AM239</f>
        <v>0</v>
      </c>
      <c r="AN237" s="140"/>
      <c r="AO237" s="140"/>
      <c r="AP237" s="140"/>
      <c r="AQ237" s="140"/>
      <c r="AR237" s="140"/>
      <c r="AS237" s="140"/>
      <c r="AT237" s="140"/>
      <c r="AU237" s="140"/>
      <c r="AV237" s="140"/>
      <c r="AW237" s="140"/>
      <c r="AX237" s="117"/>
      <c r="AY237" s="140"/>
      <c r="AZ237" s="140"/>
      <c r="BA237" s="140"/>
      <c r="BB237" s="140"/>
      <c r="BC237" s="140"/>
      <c r="BD237" s="140"/>
      <c r="BE237" s="140"/>
      <c r="BF237" s="140"/>
      <c r="BG237" s="140"/>
    </row>
    <row r="238" spans="1:59" x14ac:dyDescent="0.25">
      <c r="A238" s="139"/>
      <c r="B238" s="100" t="str">
        <f>+WB2C!B238</f>
        <v>Oil Tanker</v>
      </c>
      <c r="C238" s="100" t="str">
        <f>+WB2C!C238</f>
        <v>Oil Tanker Default</v>
      </c>
      <c r="D238" s="143">
        <f>+'raw1.5C'!D240</f>
        <v>10.199999999999999</v>
      </c>
      <c r="E238" s="143">
        <f>+'raw1.5C'!E240</f>
        <v>9.9</v>
      </c>
      <c r="F238" s="143">
        <f>+'raw1.5C'!F240</f>
        <v>9.5</v>
      </c>
      <c r="G238" s="143">
        <f>+'raw1.5C'!G240</f>
        <v>9.4</v>
      </c>
      <c r="H238" s="143">
        <f>+'raw1.5C'!H240</f>
        <v>9</v>
      </c>
      <c r="I238" s="143">
        <f>+'raw1.5C'!I240</f>
        <v>8.6999999999999993</v>
      </c>
      <c r="J238" s="143">
        <f>+'raw1.5C'!J240</f>
        <v>8.4</v>
      </c>
      <c r="K238" s="143">
        <f>+'raw1.5C'!K240</f>
        <v>8.1</v>
      </c>
      <c r="L238" s="143">
        <f>+'raw1.5C'!L240</f>
        <v>7.8</v>
      </c>
      <c r="M238" s="143">
        <f>+'raw1.5C'!M240</f>
        <v>7.4</v>
      </c>
      <c r="N238" s="143">
        <f>+'raw1.5C'!N240</f>
        <v>7.1</v>
      </c>
      <c r="O238" s="143">
        <f>+'raw1.5C'!O240</f>
        <v>6.6</v>
      </c>
      <c r="P238" s="143">
        <f>+'raw1.5C'!P240</f>
        <v>6.1</v>
      </c>
      <c r="Q238" s="143">
        <f>+'raw1.5C'!Q240</f>
        <v>5.6</v>
      </c>
      <c r="R238" s="143">
        <f>+'raw1.5C'!R240</f>
        <v>5</v>
      </c>
      <c r="S238" s="143">
        <f>+'raw1.5C'!S240</f>
        <v>4.3</v>
      </c>
      <c r="T238" s="143">
        <f>+'raw1.5C'!T240</f>
        <v>3.6</v>
      </c>
      <c r="U238" s="143">
        <f>+'raw1.5C'!U240</f>
        <v>2.9</v>
      </c>
      <c r="V238" s="143">
        <f>+'raw1.5C'!V240</f>
        <v>2.2999999999999998</v>
      </c>
      <c r="W238" s="143">
        <f>+'raw1.5C'!W240</f>
        <v>1.7</v>
      </c>
      <c r="X238" s="143">
        <f>+'raw1.5C'!X240</f>
        <v>1.3</v>
      </c>
      <c r="Y238" s="143">
        <f>+'raw1.5C'!Y240</f>
        <v>0.9</v>
      </c>
      <c r="Z238" s="143">
        <f>+'raw1.5C'!Z240</f>
        <v>0.7</v>
      </c>
      <c r="AA238" s="143">
        <f>+'raw1.5C'!AA240</f>
        <v>0.5</v>
      </c>
      <c r="AB238" s="143">
        <f>+'raw1.5C'!AB240</f>
        <v>0.3</v>
      </c>
      <c r="AC238" s="143">
        <f>+'raw1.5C'!AC240</f>
        <v>0.2</v>
      </c>
      <c r="AD238" s="143">
        <f>+'raw1.5C'!AD240</f>
        <v>0.1</v>
      </c>
      <c r="AE238" s="143">
        <f>+'raw1.5C'!AE240</f>
        <v>0.1</v>
      </c>
      <c r="AF238" s="143">
        <f>+'raw1.5C'!AF240</f>
        <v>0.1</v>
      </c>
      <c r="AG238" s="143">
        <f>+'raw1.5C'!AG240</f>
        <v>0</v>
      </c>
      <c r="AH238" s="143">
        <f>+'raw1.5C'!AH240</f>
        <v>0</v>
      </c>
      <c r="AI238" s="143">
        <f>+'raw1.5C'!AI240</f>
        <v>0</v>
      </c>
      <c r="AJ238" s="143">
        <f>+'raw1.5C'!AJ240</f>
        <v>0</v>
      </c>
      <c r="AK238" s="143">
        <f>+'raw1.5C'!AK240</f>
        <v>0</v>
      </c>
      <c r="AL238" s="143">
        <f>+'raw1.5C'!AL240</f>
        <v>0</v>
      </c>
      <c r="AM238" s="143">
        <f>+'raw1.5C'!AM240</f>
        <v>0</v>
      </c>
      <c r="AN238" s="140"/>
      <c r="AO238" s="140"/>
      <c r="AP238" s="140"/>
      <c r="AQ238" s="140"/>
      <c r="AR238" s="140"/>
      <c r="AS238" s="140"/>
      <c r="AT238" s="140"/>
      <c r="AU238" s="140"/>
      <c r="AV238" s="140"/>
      <c r="AW238" s="140"/>
      <c r="AX238" s="117"/>
      <c r="AY238" s="140"/>
      <c r="AZ238" s="140"/>
      <c r="BA238" s="140"/>
      <c r="BB238" s="140"/>
      <c r="BC238" s="140"/>
      <c r="BD238" s="140"/>
      <c r="BE238" s="140"/>
      <c r="BF238" s="140"/>
      <c r="BG238" s="140"/>
    </row>
    <row r="239" spans="1:59" x14ac:dyDescent="0.25">
      <c r="A239" s="139"/>
      <c r="B239" s="100" t="str">
        <f>+WB2C!B239</f>
        <v>Other Liquids Tankers</v>
      </c>
      <c r="C239" s="100" t="str">
        <f>+WB2C!C239</f>
        <v>Other Liquids Tankers Default</v>
      </c>
      <c r="D239" s="143">
        <f>+'raw1.5C'!D241</f>
        <v>22.1</v>
      </c>
      <c r="E239" s="143">
        <f>+'raw1.5C'!E241</f>
        <v>26.3</v>
      </c>
      <c r="F239" s="143">
        <f>+'raw1.5C'!F241</f>
        <v>24.2</v>
      </c>
      <c r="G239" s="143">
        <f>+'raw1.5C'!G241</f>
        <v>24.4</v>
      </c>
      <c r="H239" s="143">
        <f>+'raw1.5C'!H241</f>
        <v>23.4</v>
      </c>
      <c r="I239" s="143">
        <f>+'raw1.5C'!I241</f>
        <v>22.6</v>
      </c>
      <c r="J239" s="143">
        <f>+'raw1.5C'!J241</f>
        <v>21.8</v>
      </c>
      <c r="K239" s="143">
        <f>+'raw1.5C'!K241</f>
        <v>21</v>
      </c>
      <c r="L239" s="143">
        <f>+'raw1.5C'!L241</f>
        <v>20.2</v>
      </c>
      <c r="M239" s="143">
        <f>+'raw1.5C'!M241</f>
        <v>19.3</v>
      </c>
      <c r="N239" s="143">
        <f>+'raw1.5C'!N241</f>
        <v>18.3</v>
      </c>
      <c r="O239" s="143">
        <f>+'raw1.5C'!O241</f>
        <v>17.2</v>
      </c>
      <c r="P239" s="143">
        <f>+'raw1.5C'!P241</f>
        <v>15.9</v>
      </c>
      <c r="Q239" s="143">
        <f>+'raw1.5C'!Q241</f>
        <v>14.5</v>
      </c>
      <c r="R239" s="143">
        <f>+'raw1.5C'!R241</f>
        <v>12.9</v>
      </c>
      <c r="S239" s="143">
        <f>+'raw1.5C'!S241</f>
        <v>11.1</v>
      </c>
      <c r="T239" s="143">
        <f>+'raw1.5C'!T241</f>
        <v>9.3000000000000007</v>
      </c>
      <c r="U239" s="143">
        <f>+'raw1.5C'!U241</f>
        <v>7.5</v>
      </c>
      <c r="V239" s="143">
        <f>+'raw1.5C'!V241</f>
        <v>5.9</v>
      </c>
      <c r="W239" s="143">
        <f>+'raw1.5C'!W241</f>
        <v>4.5</v>
      </c>
      <c r="X239" s="143">
        <f>+'raw1.5C'!X241</f>
        <v>3.3</v>
      </c>
      <c r="Y239" s="143">
        <f>+'raw1.5C'!Y241</f>
        <v>2.4</v>
      </c>
      <c r="Z239" s="143">
        <f>+'raw1.5C'!Z241</f>
        <v>1.7</v>
      </c>
      <c r="AA239" s="143">
        <f>+'raw1.5C'!AA241</f>
        <v>1.2</v>
      </c>
      <c r="AB239" s="143">
        <f>+'raw1.5C'!AB241</f>
        <v>0.8</v>
      </c>
      <c r="AC239" s="143">
        <f>+'raw1.5C'!AC241</f>
        <v>0.6</v>
      </c>
      <c r="AD239" s="143">
        <f>+'raw1.5C'!AD241</f>
        <v>0.4</v>
      </c>
      <c r="AE239" s="143">
        <f>+'raw1.5C'!AE241</f>
        <v>0.3</v>
      </c>
      <c r="AF239" s="143">
        <f>+'raw1.5C'!AF241</f>
        <v>0.2</v>
      </c>
      <c r="AG239" s="143">
        <f>+'raw1.5C'!AG241</f>
        <v>0.1</v>
      </c>
      <c r="AH239" s="143">
        <f>+'raw1.5C'!AH241</f>
        <v>0.1</v>
      </c>
      <c r="AI239" s="143">
        <f>+'raw1.5C'!AI241</f>
        <v>0.1</v>
      </c>
      <c r="AJ239" s="143">
        <f>+'raw1.5C'!AJ241</f>
        <v>0</v>
      </c>
      <c r="AK239" s="143">
        <f>+'raw1.5C'!AK241</f>
        <v>0</v>
      </c>
      <c r="AL239" s="143">
        <f>+'raw1.5C'!AL241</f>
        <v>0</v>
      </c>
      <c r="AM239" s="143">
        <f>+'raw1.5C'!AM241</f>
        <v>0</v>
      </c>
      <c r="AN239" s="140"/>
      <c r="AO239" s="140"/>
      <c r="AP239" s="140"/>
      <c r="AQ239" s="140"/>
      <c r="AR239" s="140"/>
      <c r="AS239" s="140"/>
      <c r="AT239" s="140"/>
      <c r="AU239" s="140"/>
      <c r="AV239" s="140"/>
      <c r="AW239" s="140"/>
      <c r="AX239" s="117"/>
      <c r="AY239" s="140"/>
      <c r="AZ239" s="140"/>
      <c r="BA239" s="140"/>
      <c r="BB239" s="140"/>
      <c r="BC239" s="140"/>
      <c r="BD239" s="140"/>
      <c r="BE239" s="140"/>
      <c r="BF239" s="140"/>
      <c r="BG239" s="140"/>
    </row>
    <row r="240" spans="1:59" x14ac:dyDescent="0.25">
      <c r="A240" s="139"/>
      <c r="B240" s="100" t="str">
        <f>+WB2C!B240</f>
        <v>Ferry Passenger Only</v>
      </c>
      <c r="C240" s="100" t="str">
        <f>+WB2C!C240</f>
        <v>Ferry Passenger Only Default</v>
      </c>
      <c r="D240" s="143">
        <f>+'raw1.5C'!D242</f>
        <v>139.80000000000001</v>
      </c>
      <c r="E240" s="143">
        <f>+'raw1.5C'!E242</f>
        <v>123.6</v>
      </c>
      <c r="F240" s="143">
        <f>+'raw1.5C'!F242</f>
        <v>106.8</v>
      </c>
      <c r="G240" s="143">
        <f>+'raw1.5C'!G242</f>
        <v>90</v>
      </c>
      <c r="H240" s="143">
        <f>+'raw1.5C'!H242</f>
        <v>86.4</v>
      </c>
      <c r="I240" s="143">
        <f>+'raw1.5C'!I242</f>
        <v>83.5</v>
      </c>
      <c r="J240" s="143">
        <f>+'raw1.5C'!J242</f>
        <v>80.5</v>
      </c>
      <c r="K240" s="143">
        <f>+'raw1.5C'!K242</f>
        <v>77.599999999999994</v>
      </c>
      <c r="L240" s="143">
        <f>+'raw1.5C'!L242</f>
        <v>74.5</v>
      </c>
      <c r="M240" s="143">
        <f>+'raw1.5C'!M242</f>
        <v>71.099999999999994</v>
      </c>
      <c r="N240" s="143">
        <f>+'raw1.5C'!N242</f>
        <v>67.5</v>
      </c>
      <c r="O240" s="143">
        <f>+'raw1.5C'!O242</f>
        <v>63.4</v>
      </c>
      <c r="P240" s="143">
        <f>+'raw1.5C'!P242</f>
        <v>58.7</v>
      </c>
      <c r="Q240" s="143">
        <f>+'raw1.5C'!Q242</f>
        <v>53.4</v>
      </c>
      <c r="R240" s="143">
        <f>+'raw1.5C'!R242</f>
        <v>47.5</v>
      </c>
      <c r="S240" s="143">
        <f>+'raw1.5C'!S242</f>
        <v>41</v>
      </c>
      <c r="T240" s="143">
        <f>+'raw1.5C'!T242</f>
        <v>34.299999999999997</v>
      </c>
      <c r="U240" s="143">
        <f>+'raw1.5C'!U242</f>
        <v>27.8</v>
      </c>
      <c r="V240" s="143">
        <f>+'raw1.5C'!V242</f>
        <v>21.8</v>
      </c>
      <c r="W240" s="143">
        <f>+'raw1.5C'!W242</f>
        <v>16.5</v>
      </c>
      <c r="X240" s="143">
        <f>+'raw1.5C'!X242</f>
        <v>12.2</v>
      </c>
      <c r="Y240" s="143">
        <f>+'raw1.5C'!Y242</f>
        <v>8.8000000000000007</v>
      </c>
      <c r="Z240" s="143">
        <f>+'raw1.5C'!Z242</f>
        <v>6.2</v>
      </c>
      <c r="AA240" s="143">
        <f>+'raw1.5C'!AA242</f>
        <v>4.4000000000000004</v>
      </c>
      <c r="AB240" s="143">
        <f>+'raw1.5C'!AB242</f>
        <v>3</v>
      </c>
      <c r="AC240" s="143">
        <f>+'raw1.5C'!AC242</f>
        <v>2.1</v>
      </c>
      <c r="AD240" s="143">
        <f>+'raw1.5C'!AD242</f>
        <v>1.4</v>
      </c>
      <c r="AE240" s="143">
        <f>+'raw1.5C'!AE242</f>
        <v>1</v>
      </c>
      <c r="AF240" s="143">
        <f>+'raw1.5C'!AF242</f>
        <v>0.7</v>
      </c>
      <c r="AG240" s="143">
        <f>+'raw1.5C'!AG242</f>
        <v>0.4</v>
      </c>
      <c r="AH240" s="143">
        <f>+'raw1.5C'!AH242</f>
        <v>0.3</v>
      </c>
      <c r="AI240" s="143">
        <f>+'raw1.5C'!AI242</f>
        <v>0.2</v>
      </c>
      <c r="AJ240" s="143">
        <f>+'raw1.5C'!AJ242</f>
        <v>0.1</v>
      </c>
      <c r="AK240" s="143">
        <f>+'raw1.5C'!AK242</f>
        <v>0.1</v>
      </c>
      <c r="AL240" s="143">
        <f>+'raw1.5C'!AL242</f>
        <v>0.1</v>
      </c>
      <c r="AM240" s="143">
        <f>+'raw1.5C'!AM242</f>
        <v>0</v>
      </c>
      <c r="AN240" s="140"/>
      <c r="AO240" s="140"/>
      <c r="AP240" s="140"/>
      <c r="AQ240" s="140"/>
      <c r="AR240" s="140"/>
      <c r="AS240" s="140"/>
      <c r="AT240" s="140"/>
      <c r="AU240" s="140"/>
      <c r="AV240" s="140"/>
      <c r="AW240" s="140"/>
      <c r="AX240" s="117"/>
      <c r="AY240" s="140"/>
      <c r="AZ240" s="140"/>
      <c r="BA240" s="140"/>
      <c r="BB240" s="140"/>
      <c r="BC240" s="140"/>
      <c r="BD240" s="140"/>
      <c r="BE240" s="140"/>
      <c r="BF240" s="140"/>
      <c r="BG240" s="140"/>
    </row>
    <row r="241" spans="1:59" x14ac:dyDescent="0.25">
      <c r="A241" s="139"/>
      <c r="B241" s="100" t="str">
        <f>+WB2C!B241</f>
        <v>Cruise</v>
      </c>
      <c r="C241" s="100" t="str">
        <f>+WB2C!C241</f>
        <v>Cruise Default</v>
      </c>
      <c r="D241" s="143">
        <f>+'raw1.5C'!D243</f>
        <v>13.6</v>
      </c>
      <c r="E241" s="143">
        <f>+'raw1.5C'!E243</f>
        <v>13.4</v>
      </c>
      <c r="F241" s="143">
        <f>+'raw1.5C'!F243</f>
        <v>12.9</v>
      </c>
      <c r="G241" s="143">
        <f>+'raw1.5C'!G243</f>
        <v>13</v>
      </c>
      <c r="H241" s="143">
        <f>+'raw1.5C'!H243</f>
        <v>12.4</v>
      </c>
      <c r="I241" s="143">
        <f>+'raw1.5C'!I243</f>
        <v>12</v>
      </c>
      <c r="J241" s="143">
        <f>+'raw1.5C'!J243</f>
        <v>11.6</v>
      </c>
      <c r="K241" s="143">
        <f>+'raw1.5C'!K243</f>
        <v>11.2</v>
      </c>
      <c r="L241" s="143">
        <f>+'raw1.5C'!L243</f>
        <v>10.7</v>
      </c>
      <c r="M241" s="143">
        <f>+'raw1.5C'!M243</f>
        <v>10.199999999999999</v>
      </c>
      <c r="N241" s="143">
        <f>+'raw1.5C'!N243</f>
        <v>9.6999999999999993</v>
      </c>
      <c r="O241" s="143">
        <f>+'raw1.5C'!O243</f>
        <v>9.1</v>
      </c>
      <c r="P241" s="143">
        <f>+'raw1.5C'!P243</f>
        <v>8.5</v>
      </c>
      <c r="Q241" s="143">
        <f>+'raw1.5C'!Q243</f>
        <v>7.7</v>
      </c>
      <c r="R241" s="143">
        <f>+'raw1.5C'!R243</f>
        <v>6.8</v>
      </c>
      <c r="S241" s="143">
        <f>+'raw1.5C'!S243</f>
        <v>5.9</v>
      </c>
      <c r="T241" s="143">
        <f>+'raw1.5C'!T243</f>
        <v>4.9000000000000004</v>
      </c>
      <c r="U241" s="143">
        <f>+'raw1.5C'!U243</f>
        <v>4</v>
      </c>
      <c r="V241" s="143">
        <f>+'raw1.5C'!V243</f>
        <v>3.1</v>
      </c>
      <c r="W241" s="143">
        <f>+'raw1.5C'!W243</f>
        <v>2.4</v>
      </c>
      <c r="X241" s="143">
        <f>+'raw1.5C'!X243</f>
        <v>1.8</v>
      </c>
      <c r="Y241" s="143">
        <f>+'raw1.5C'!Y243</f>
        <v>1.3</v>
      </c>
      <c r="Z241" s="143">
        <f>+'raw1.5C'!Z243</f>
        <v>0.9</v>
      </c>
      <c r="AA241" s="143">
        <f>+'raw1.5C'!AA243</f>
        <v>0.6</v>
      </c>
      <c r="AB241" s="143">
        <f>+'raw1.5C'!AB243</f>
        <v>0.4</v>
      </c>
      <c r="AC241" s="143">
        <f>+'raw1.5C'!AC243</f>
        <v>0.3</v>
      </c>
      <c r="AD241" s="143">
        <f>+'raw1.5C'!AD243</f>
        <v>0.2</v>
      </c>
      <c r="AE241" s="143">
        <f>+'raw1.5C'!AE243</f>
        <v>0.1</v>
      </c>
      <c r="AF241" s="143">
        <f>+'raw1.5C'!AF243</f>
        <v>0.1</v>
      </c>
      <c r="AG241" s="143">
        <f>+'raw1.5C'!AG243</f>
        <v>0.1</v>
      </c>
      <c r="AH241" s="143">
        <f>+'raw1.5C'!AH243</f>
        <v>0</v>
      </c>
      <c r="AI241" s="143">
        <f>+'raw1.5C'!AI243</f>
        <v>0</v>
      </c>
      <c r="AJ241" s="143">
        <f>+'raw1.5C'!AJ243</f>
        <v>0</v>
      </c>
      <c r="AK241" s="143">
        <f>+'raw1.5C'!AK243</f>
        <v>0</v>
      </c>
      <c r="AL241" s="143">
        <f>+'raw1.5C'!AL243</f>
        <v>0</v>
      </c>
      <c r="AM241" s="143">
        <f>+'raw1.5C'!AM243</f>
        <v>0</v>
      </c>
      <c r="AN241" s="140"/>
      <c r="AO241" s="140"/>
      <c r="AP241" s="140"/>
      <c r="AQ241" s="140"/>
      <c r="AR241" s="140"/>
      <c r="AS241" s="140"/>
      <c r="AT241" s="140"/>
      <c r="AU241" s="140"/>
      <c r="AV241" s="140"/>
      <c r="AW241" s="140"/>
      <c r="AX241" s="117"/>
      <c r="AY241" s="140"/>
      <c r="AZ241" s="140"/>
      <c r="BA241" s="140"/>
      <c r="BB241" s="140"/>
      <c r="BC241" s="140"/>
      <c r="BD241" s="140"/>
      <c r="BE241" s="140"/>
      <c r="BF241" s="140"/>
      <c r="BG241" s="140"/>
    </row>
    <row r="242" spans="1:59" x14ac:dyDescent="0.25">
      <c r="A242" s="139"/>
      <c r="B242" s="100" t="str">
        <f>+WB2C!B242</f>
        <v>Ferry RoRo and Passenger</v>
      </c>
      <c r="C242" s="100" t="str">
        <f>+WB2C!C242</f>
        <v>Ferry RoRo and Passenger Default</v>
      </c>
      <c r="D242" s="143">
        <f>+'raw1.5C'!D244</f>
        <v>124.3</v>
      </c>
      <c r="E242" s="143">
        <f>+'raw1.5C'!E244</f>
        <v>125.1</v>
      </c>
      <c r="F242" s="143">
        <f>+'raw1.5C'!F244</f>
        <v>120.3</v>
      </c>
      <c r="G242" s="143">
        <f>+'raw1.5C'!G244</f>
        <v>117.5</v>
      </c>
      <c r="H242" s="143">
        <f>+'raw1.5C'!H244</f>
        <v>112.8</v>
      </c>
      <c r="I242" s="143">
        <f>+'raw1.5C'!I244</f>
        <v>108.9</v>
      </c>
      <c r="J242" s="143">
        <f>+'raw1.5C'!J244</f>
        <v>105.1</v>
      </c>
      <c r="K242" s="143">
        <f>+'raw1.5C'!K244</f>
        <v>101.2</v>
      </c>
      <c r="L242" s="143">
        <f>+'raw1.5C'!L244</f>
        <v>97.2</v>
      </c>
      <c r="M242" s="143">
        <f>+'raw1.5C'!M244</f>
        <v>92.9</v>
      </c>
      <c r="N242" s="143">
        <f>+'raw1.5C'!N244</f>
        <v>88.1</v>
      </c>
      <c r="O242" s="143">
        <f>+'raw1.5C'!O244</f>
        <v>82.7</v>
      </c>
      <c r="P242" s="143">
        <f>+'raw1.5C'!P244</f>
        <v>76.599999999999994</v>
      </c>
      <c r="Q242" s="143">
        <f>+'raw1.5C'!Q244</f>
        <v>69.7</v>
      </c>
      <c r="R242" s="143">
        <f>+'raw1.5C'!R244</f>
        <v>61.9</v>
      </c>
      <c r="S242" s="143">
        <f>+'raw1.5C'!S244</f>
        <v>53.5</v>
      </c>
      <c r="T242" s="143">
        <f>+'raw1.5C'!T244</f>
        <v>44.8</v>
      </c>
      <c r="U242" s="143">
        <f>+'raw1.5C'!U244</f>
        <v>36.299999999999997</v>
      </c>
      <c r="V242" s="143">
        <f>+'raw1.5C'!V244</f>
        <v>28.4</v>
      </c>
      <c r="W242" s="143">
        <f>+'raw1.5C'!W244</f>
        <v>21.5</v>
      </c>
      <c r="X242" s="143">
        <f>+'raw1.5C'!X244</f>
        <v>15.9</v>
      </c>
      <c r="Y242" s="143">
        <f>+'raw1.5C'!Y244</f>
        <v>11.5</v>
      </c>
      <c r="Z242" s="143">
        <f>+'raw1.5C'!Z244</f>
        <v>8.1</v>
      </c>
      <c r="AA242" s="143">
        <f>+'raw1.5C'!AA244</f>
        <v>5.7</v>
      </c>
      <c r="AB242" s="143">
        <f>+'raw1.5C'!AB244</f>
        <v>3.9</v>
      </c>
      <c r="AC242" s="143">
        <f>+'raw1.5C'!AC244</f>
        <v>2.7</v>
      </c>
      <c r="AD242" s="143">
        <f>+'raw1.5C'!AD244</f>
        <v>1.9</v>
      </c>
      <c r="AE242" s="143">
        <f>+'raw1.5C'!AE244</f>
        <v>1.3</v>
      </c>
      <c r="AF242" s="143">
        <f>+'raw1.5C'!AF244</f>
        <v>0.9</v>
      </c>
      <c r="AG242" s="143">
        <f>+'raw1.5C'!AG244</f>
        <v>0.6</v>
      </c>
      <c r="AH242" s="143">
        <f>+'raw1.5C'!AH244</f>
        <v>0.4</v>
      </c>
      <c r="AI242" s="143">
        <f>+'raw1.5C'!AI244</f>
        <v>0.3</v>
      </c>
      <c r="AJ242" s="143">
        <f>+'raw1.5C'!AJ244</f>
        <v>0.2</v>
      </c>
      <c r="AK242" s="143">
        <f>+'raw1.5C'!AK244</f>
        <v>0.1</v>
      </c>
      <c r="AL242" s="143">
        <f>+'raw1.5C'!AL244</f>
        <v>0.1</v>
      </c>
      <c r="AM242" s="143">
        <f>+'raw1.5C'!AM244</f>
        <v>0</v>
      </c>
      <c r="AN242" s="140"/>
      <c r="AO242" s="140"/>
      <c r="AP242" s="140"/>
      <c r="AQ242" s="140"/>
      <c r="AR242" s="140"/>
      <c r="AS242" s="140"/>
      <c r="AT242" s="140"/>
      <c r="AU242" s="140"/>
      <c r="AV242" s="140"/>
      <c r="AW242" s="140"/>
      <c r="AX242" s="117"/>
      <c r="AY242" s="140"/>
      <c r="AZ242" s="140"/>
      <c r="BA242" s="140"/>
      <c r="BB242" s="140"/>
      <c r="BC242" s="140"/>
      <c r="BD242" s="140"/>
      <c r="BE242" s="140"/>
      <c r="BF242" s="140"/>
      <c r="BG242" s="140"/>
    </row>
    <row r="243" spans="1:59" x14ac:dyDescent="0.25">
      <c r="A243" s="139"/>
      <c r="B243" s="100" t="str">
        <f>+WB2C!B243</f>
        <v>Refrigerated Bulk</v>
      </c>
      <c r="C243" s="100" t="str">
        <f>+WB2C!C243</f>
        <v>Refrigerated Bulk Default</v>
      </c>
      <c r="D243" s="143">
        <f>+'raw1.5C'!D245</f>
        <v>63.9</v>
      </c>
      <c r="E243" s="143">
        <f>+'raw1.5C'!E245</f>
        <v>66.099999999999994</v>
      </c>
      <c r="F243" s="143">
        <f>+'raw1.5C'!F245</f>
        <v>65.7</v>
      </c>
      <c r="G243" s="143">
        <f>+'raw1.5C'!G245</f>
        <v>65</v>
      </c>
      <c r="H243" s="143">
        <f>+'raw1.5C'!H245</f>
        <v>62.4</v>
      </c>
      <c r="I243" s="143">
        <f>+'raw1.5C'!I245</f>
        <v>60.3</v>
      </c>
      <c r="J243" s="143">
        <f>+'raw1.5C'!J245</f>
        <v>58.2</v>
      </c>
      <c r="K243" s="143">
        <f>+'raw1.5C'!K245</f>
        <v>56</v>
      </c>
      <c r="L243" s="143">
        <f>+'raw1.5C'!L245</f>
        <v>53.8</v>
      </c>
      <c r="M243" s="143">
        <f>+'raw1.5C'!M245</f>
        <v>51.4</v>
      </c>
      <c r="N243" s="143">
        <f>+'raw1.5C'!N245</f>
        <v>48.7</v>
      </c>
      <c r="O243" s="143">
        <f>+'raw1.5C'!O245</f>
        <v>45.8</v>
      </c>
      <c r="P243" s="143">
        <f>+'raw1.5C'!P245</f>
        <v>42.4</v>
      </c>
      <c r="Q243" s="143">
        <f>+'raw1.5C'!Q245</f>
        <v>38.6</v>
      </c>
      <c r="R243" s="143">
        <f>+'raw1.5C'!R245</f>
        <v>34.299999999999997</v>
      </c>
      <c r="S243" s="143">
        <f>+'raw1.5C'!S245</f>
        <v>29.6</v>
      </c>
      <c r="T243" s="143">
        <f>+'raw1.5C'!T245</f>
        <v>24.8</v>
      </c>
      <c r="U243" s="143">
        <f>+'raw1.5C'!U245</f>
        <v>20.100000000000001</v>
      </c>
      <c r="V243" s="143">
        <f>+'raw1.5C'!V245</f>
        <v>15.7</v>
      </c>
      <c r="W243" s="143">
        <f>+'raw1.5C'!W245</f>
        <v>11.9</v>
      </c>
      <c r="X243" s="143">
        <f>+'raw1.5C'!X245</f>
        <v>8.8000000000000007</v>
      </c>
      <c r="Y243" s="143">
        <f>+'raw1.5C'!Y245</f>
        <v>6.4</v>
      </c>
      <c r="Z243" s="143">
        <f>+'raw1.5C'!Z245</f>
        <v>4.5</v>
      </c>
      <c r="AA243" s="143">
        <f>+'raw1.5C'!AA245</f>
        <v>3.2</v>
      </c>
      <c r="AB243" s="143">
        <f>+'raw1.5C'!AB245</f>
        <v>2.2000000000000002</v>
      </c>
      <c r="AC243" s="143">
        <f>+'raw1.5C'!AC245</f>
        <v>1.5</v>
      </c>
      <c r="AD243" s="143">
        <f>+'raw1.5C'!AD245</f>
        <v>1</v>
      </c>
      <c r="AE243" s="143">
        <f>+'raw1.5C'!AE245</f>
        <v>0.7</v>
      </c>
      <c r="AF243" s="143">
        <f>+'raw1.5C'!AF245</f>
        <v>0.5</v>
      </c>
      <c r="AG243" s="143">
        <f>+'raw1.5C'!AG245</f>
        <v>0.3</v>
      </c>
      <c r="AH243" s="143">
        <f>+'raw1.5C'!AH245</f>
        <v>0.2</v>
      </c>
      <c r="AI243" s="143">
        <f>+'raw1.5C'!AI245</f>
        <v>0.1</v>
      </c>
      <c r="AJ243" s="143">
        <f>+'raw1.5C'!AJ245</f>
        <v>0.1</v>
      </c>
      <c r="AK243" s="143">
        <f>+'raw1.5C'!AK245</f>
        <v>0.1</v>
      </c>
      <c r="AL243" s="143">
        <f>+'raw1.5C'!AL245</f>
        <v>0</v>
      </c>
      <c r="AM243" s="143">
        <f>+'raw1.5C'!AM245</f>
        <v>0</v>
      </c>
      <c r="AN243" s="140"/>
      <c r="AO243" s="140"/>
      <c r="AP243" s="140"/>
      <c r="AQ243" s="140"/>
      <c r="AR243" s="140"/>
      <c r="AS243" s="140"/>
      <c r="AT243" s="140"/>
      <c r="AU243" s="140"/>
      <c r="AV243" s="140"/>
      <c r="AW243" s="140"/>
      <c r="AX243" s="117"/>
      <c r="AY243" s="140"/>
      <c r="AZ243" s="140"/>
      <c r="BA243" s="140"/>
      <c r="BB243" s="140"/>
      <c r="BC243" s="140"/>
      <c r="BD243" s="140"/>
      <c r="BE243" s="140"/>
      <c r="BF243" s="140"/>
      <c r="BG243" s="140"/>
    </row>
    <row r="244" spans="1:59" x14ac:dyDescent="0.25">
      <c r="A244" s="139"/>
      <c r="B244" s="100" t="str">
        <f>+WB2C!B244</f>
        <v>RoRo</v>
      </c>
      <c r="C244" s="100" t="str">
        <f>+WB2C!C244</f>
        <v>RoRo Default</v>
      </c>
      <c r="D244" s="143">
        <f>+'raw1.5C'!D246</f>
        <v>48.3</v>
      </c>
      <c r="E244" s="143">
        <f>+'raw1.5C'!E246</f>
        <v>47.3</v>
      </c>
      <c r="F244" s="143">
        <f>+'raw1.5C'!F246</f>
        <v>45.5</v>
      </c>
      <c r="G244" s="143">
        <f>+'raw1.5C'!G246</f>
        <v>47.6</v>
      </c>
      <c r="H244" s="143">
        <f>+'raw1.5C'!H246</f>
        <v>45.7</v>
      </c>
      <c r="I244" s="143">
        <f>+'raw1.5C'!I246</f>
        <v>44.1</v>
      </c>
      <c r="J244" s="143">
        <f>+'raw1.5C'!J246</f>
        <v>42.6</v>
      </c>
      <c r="K244" s="143">
        <f>+'raw1.5C'!K246</f>
        <v>41</v>
      </c>
      <c r="L244" s="143">
        <f>+'raw1.5C'!L246</f>
        <v>39.4</v>
      </c>
      <c r="M244" s="143">
        <f>+'raw1.5C'!M246</f>
        <v>37.6</v>
      </c>
      <c r="N244" s="143">
        <f>+'raw1.5C'!N246</f>
        <v>35.700000000000003</v>
      </c>
      <c r="O244" s="143">
        <f>+'raw1.5C'!O246</f>
        <v>33.5</v>
      </c>
      <c r="P244" s="143">
        <f>+'raw1.5C'!P246</f>
        <v>31</v>
      </c>
      <c r="Q244" s="143">
        <f>+'raw1.5C'!Q246</f>
        <v>28.2</v>
      </c>
      <c r="R244" s="143">
        <f>+'raw1.5C'!R246</f>
        <v>25.1</v>
      </c>
      <c r="S244" s="143">
        <f>+'raw1.5C'!S246</f>
        <v>21.7</v>
      </c>
      <c r="T244" s="143">
        <f>+'raw1.5C'!T246</f>
        <v>18.2</v>
      </c>
      <c r="U244" s="143">
        <f>+'raw1.5C'!U246</f>
        <v>14.7</v>
      </c>
      <c r="V244" s="143">
        <f>+'raw1.5C'!V246</f>
        <v>11.5</v>
      </c>
      <c r="W244" s="143">
        <f>+'raw1.5C'!W246</f>
        <v>8.6999999999999993</v>
      </c>
      <c r="X244" s="143">
        <f>+'raw1.5C'!X246</f>
        <v>6.4</v>
      </c>
      <c r="Y244" s="143">
        <f>+'raw1.5C'!Y246</f>
        <v>4.5999999999999996</v>
      </c>
      <c r="Z244" s="143">
        <f>+'raw1.5C'!Z246</f>
        <v>3.3</v>
      </c>
      <c r="AA244" s="143">
        <f>+'raw1.5C'!AA246</f>
        <v>2.2999999999999998</v>
      </c>
      <c r="AB244" s="143">
        <f>+'raw1.5C'!AB246</f>
        <v>1.6</v>
      </c>
      <c r="AC244" s="143">
        <f>+'raw1.5C'!AC246</f>
        <v>1.1000000000000001</v>
      </c>
      <c r="AD244" s="143">
        <f>+'raw1.5C'!AD246</f>
        <v>0.8</v>
      </c>
      <c r="AE244" s="143">
        <f>+'raw1.5C'!AE246</f>
        <v>0.5</v>
      </c>
      <c r="AF244" s="143">
        <f>+'raw1.5C'!AF246</f>
        <v>0.3</v>
      </c>
      <c r="AG244" s="143">
        <f>+'raw1.5C'!AG246</f>
        <v>0.2</v>
      </c>
      <c r="AH244" s="143">
        <f>+'raw1.5C'!AH246</f>
        <v>0.2</v>
      </c>
      <c r="AI244" s="143">
        <f>+'raw1.5C'!AI246</f>
        <v>0.1</v>
      </c>
      <c r="AJ244" s="143">
        <f>+'raw1.5C'!AJ246</f>
        <v>0.1</v>
      </c>
      <c r="AK244" s="143">
        <f>+'raw1.5C'!AK246</f>
        <v>0.1</v>
      </c>
      <c r="AL244" s="143">
        <f>+'raw1.5C'!AL246</f>
        <v>0</v>
      </c>
      <c r="AM244" s="143">
        <f>+'raw1.5C'!AM246</f>
        <v>0</v>
      </c>
      <c r="AN244" s="140"/>
      <c r="AO244" s="140"/>
      <c r="AP244" s="140"/>
      <c r="AQ244" s="140"/>
      <c r="AR244" s="140"/>
      <c r="AS244" s="140"/>
      <c r="AT244" s="140"/>
      <c r="AU244" s="140"/>
      <c r="AV244" s="140"/>
      <c r="AW244" s="140"/>
      <c r="AX244" s="117"/>
      <c r="AY244" s="140"/>
      <c r="AZ244" s="140"/>
      <c r="BA244" s="140"/>
      <c r="BB244" s="140"/>
      <c r="BC244" s="140"/>
      <c r="BD244" s="140"/>
      <c r="BE244" s="140"/>
      <c r="BF244" s="140"/>
      <c r="BG244" s="140"/>
    </row>
    <row r="245" spans="1:59" x14ac:dyDescent="0.25">
      <c r="A245" s="139"/>
      <c r="B245" s="100" t="str">
        <f>+WB2C!B245</f>
        <v>Vehicle Carrier</v>
      </c>
      <c r="C245" s="100" t="str">
        <f>+WB2C!C245</f>
        <v>Vehicle Carrier Default</v>
      </c>
      <c r="D245" s="143">
        <f>+'raw1.5C'!D247</f>
        <v>65.8</v>
      </c>
      <c r="E245" s="143">
        <f>+'raw1.5C'!E247</f>
        <v>66.8</v>
      </c>
      <c r="F245" s="143">
        <f>+'raw1.5C'!F247</f>
        <v>66.2</v>
      </c>
      <c r="G245" s="143">
        <f>+'raw1.5C'!G247</f>
        <v>64</v>
      </c>
      <c r="H245" s="143">
        <f>+'raw1.5C'!H247</f>
        <v>61.4</v>
      </c>
      <c r="I245" s="143">
        <f>+'raw1.5C'!I247</f>
        <v>59.3</v>
      </c>
      <c r="J245" s="143">
        <f>+'raw1.5C'!J247</f>
        <v>57.2</v>
      </c>
      <c r="K245" s="143">
        <f>+'raw1.5C'!K247</f>
        <v>55.1</v>
      </c>
      <c r="L245" s="143">
        <f>+'raw1.5C'!L247</f>
        <v>52.9</v>
      </c>
      <c r="M245" s="143">
        <f>+'raw1.5C'!M247</f>
        <v>50.5</v>
      </c>
      <c r="N245" s="143">
        <f>+'raw1.5C'!N247</f>
        <v>47.9</v>
      </c>
      <c r="O245" s="143">
        <f>+'raw1.5C'!O247</f>
        <v>45</v>
      </c>
      <c r="P245" s="143">
        <f>+'raw1.5C'!P247</f>
        <v>41.7</v>
      </c>
      <c r="Q245" s="143">
        <f>+'raw1.5C'!Q247</f>
        <v>37.9</v>
      </c>
      <c r="R245" s="143">
        <f>+'raw1.5C'!R247</f>
        <v>33.700000000000003</v>
      </c>
      <c r="S245" s="143">
        <f>+'raw1.5C'!S247</f>
        <v>29.1</v>
      </c>
      <c r="T245" s="143">
        <f>+'raw1.5C'!T247</f>
        <v>24.4</v>
      </c>
      <c r="U245" s="143">
        <f>+'raw1.5C'!U247</f>
        <v>19.7</v>
      </c>
      <c r="V245" s="143">
        <f>+'raw1.5C'!V247</f>
        <v>15.5</v>
      </c>
      <c r="W245" s="143">
        <f>+'raw1.5C'!W247</f>
        <v>11.7</v>
      </c>
      <c r="X245" s="143">
        <f>+'raw1.5C'!X247</f>
        <v>8.6999999999999993</v>
      </c>
      <c r="Y245" s="143">
        <f>+'raw1.5C'!Y247</f>
        <v>6.2</v>
      </c>
      <c r="Z245" s="143">
        <f>+'raw1.5C'!Z247</f>
        <v>4.4000000000000004</v>
      </c>
      <c r="AA245" s="143">
        <f>+'raw1.5C'!AA247</f>
        <v>3.1</v>
      </c>
      <c r="AB245" s="143">
        <f>+'raw1.5C'!AB247</f>
        <v>2.1</v>
      </c>
      <c r="AC245" s="143">
        <f>+'raw1.5C'!AC247</f>
        <v>1.5</v>
      </c>
      <c r="AD245" s="143">
        <f>+'raw1.5C'!AD247</f>
        <v>1</v>
      </c>
      <c r="AE245" s="143">
        <f>+'raw1.5C'!AE247</f>
        <v>0.7</v>
      </c>
      <c r="AF245" s="143">
        <f>+'raw1.5C'!AF247</f>
        <v>0.5</v>
      </c>
      <c r="AG245" s="143">
        <f>+'raw1.5C'!AG247</f>
        <v>0.3</v>
      </c>
      <c r="AH245" s="143">
        <f>+'raw1.5C'!AH247</f>
        <v>0.2</v>
      </c>
      <c r="AI245" s="143">
        <f>+'raw1.5C'!AI247</f>
        <v>0.1</v>
      </c>
      <c r="AJ245" s="143">
        <f>+'raw1.5C'!AJ247</f>
        <v>0.1</v>
      </c>
      <c r="AK245" s="143">
        <f>+'raw1.5C'!AK247</f>
        <v>0.1</v>
      </c>
      <c r="AL245" s="143">
        <f>+'raw1.5C'!AL247</f>
        <v>0</v>
      </c>
      <c r="AM245" s="143">
        <f>+'raw1.5C'!AM247</f>
        <v>0</v>
      </c>
      <c r="AN245" s="140"/>
      <c r="AO245" s="140"/>
      <c r="AP245" s="140"/>
      <c r="AQ245" s="140"/>
      <c r="AR245" s="140"/>
      <c r="AS245" s="140"/>
      <c r="AT245" s="140"/>
      <c r="AU245" s="140"/>
      <c r="AV245" s="140"/>
      <c r="AW245" s="140"/>
      <c r="AX245" s="117"/>
      <c r="AY245" s="140"/>
      <c r="AZ245" s="140"/>
      <c r="BA245" s="140"/>
      <c r="BB245" s="140"/>
      <c r="BC245" s="140"/>
      <c r="BD245" s="140"/>
      <c r="BE245" s="140"/>
      <c r="BF245" s="140"/>
      <c r="BG245" s="140"/>
    </row>
    <row r="246" spans="1:59" x14ac:dyDescent="0.25">
      <c r="A246" s="139"/>
      <c r="B246" s="100" t="str">
        <f>+WB2C!B246</f>
        <v>Offshore</v>
      </c>
      <c r="C246" s="100" t="str">
        <f>+WB2C!C246</f>
        <v>Offshore Default</v>
      </c>
      <c r="D246" s="143">
        <f>+'raw1.5C'!D248</f>
        <v>120.8</v>
      </c>
      <c r="E246" s="143">
        <f>+'raw1.5C'!E248</f>
        <v>130.69999999999999</v>
      </c>
      <c r="F246" s="143">
        <f>+'raw1.5C'!F248</f>
        <v>120.5</v>
      </c>
      <c r="G246" s="143">
        <f>+'raw1.5C'!G248</f>
        <v>123.7</v>
      </c>
      <c r="H246" s="143">
        <f>+'raw1.5C'!H248</f>
        <v>118.7</v>
      </c>
      <c r="I246" s="143">
        <f>+'raw1.5C'!I248</f>
        <v>114.7</v>
      </c>
      <c r="J246" s="143">
        <f>+'raw1.5C'!J248</f>
        <v>110.6</v>
      </c>
      <c r="K246" s="143">
        <f>+'raw1.5C'!K248</f>
        <v>106.6</v>
      </c>
      <c r="L246" s="143">
        <f>+'raw1.5C'!L248</f>
        <v>102.3</v>
      </c>
      <c r="M246" s="143">
        <f>+'raw1.5C'!M248</f>
        <v>97.7</v>
      </c>
      <c r="N246" s="143">
        <f>+'raw1.5C'!N248</f>
        <v>92.7</v>
      </c>
      <c r="O246" s="143">
        <f>+'raw1.5C'!O248</f>
        <v>87.1</v>
      </c>
      <c r="P246" s="143">
        <f>+'raw1.5C'!P248</f>
        <v>80.599999999999994</v>
      </c>
      <c r="Q246" s="143">
        <f>+'raw1.5C'!Q248</f>
        <v>73.400000000000006</v>
      </c>
      <c r="R246" s="143">
        <f>+'raw1.5C'!R248</f>
        <v>65.2</v>
      </c>
      <c r="S246" s="143">
        <f>+'raw1.5C'!S248</f>
        <v>56.3</v>
      </c>
      <c r="T246" s="143">
        <f>+'raw1.5C'!T248</f>
        <v>47.2</v>
      </c>
      <c r="U246" s="143">
        <f>+'raw1.5C'!U248</f>
        <v>38.200000000000003</v>
      </c>
      <c r="V246" s="143">
        <f>+'raw1.5C'!V248</f>
        <v>29.9</v>
      </c>
      <c r="W246" s="143">
        <f>+'raw1.5C'!W248</f>
        <v>22.7</v>
      </c>
      <c r="X246" s="143">
        <f>+'raw1.5C'!X248</f>
        <v>16.7</v>
      </c>
      <c r="Y246" s="143">
        <f>+'raw1.5C'!Y248</f>
        <v>12.1</v>
      </c>
      <c r="Z246" s="143">
        <f>+'raw1.5C'!Z248</f>
        <v>8.6</v>
      </c>
      <c r="AA246" s="143">
        <f>+'raw1.5C'!AA248</f>
        <v>6</v>
      </c>
      <c r="AB246" s="143">
        <f>+'raw1.5C'!AB248</f>
        <v>4.2</v>
      </c>
      <c r="AC246" s="143">
        <f>+'raw1.5C'!AC248</f>
        <v>2.9</v>
      </c>
      <c r="AD246" s="143">
        <f>+'raw1.5C'!AD248</f>
        <v>2</v>
      </c>
      <c r="AE246" s="143">
        <f>+'raw1.5C'!AE248</f>
        <v>1.3</v>
      </c>
      <c r="AF246" s="143">
        <f>+'raw1.5C'!AF248</f>
        <v>0.9</v>
      </c>
      <c r="AG246" s="143">
        <f>+'raw1.5C'!AG248</f>
        <v>0.6</v>
      </c>
      <c r="AH246" s="143">
        <f>+'raw1.5C'!AH248</f>
        <v>0.4</v>
      </c>
      <c r="AI246" s="143">
        <f>+'raw1.5C'!AI248</f>
        <v>0.3</v>
      </c>
      <c r="AJ246" s="143">
        <f>+'raw1.5C'!AJ248</f>
        <v>0.2</v>
      </c>
      <c r="AK246" s="143">
        <f>+'raw1.5C'!AK248</f>
        <v>0.1</v>
      </c>
      <c r="AL246" s="143">
        <f>+'raw1.5C'!AL248</f>
        <v>0.1</v>
      </c>
      <c r="AM246" s="143">
        <f>+'raw1.5C'!AM248</f>
        <v>0</v>
      </c>
      <c r="AN246" s="140"/>
      <c r="AO246" s="140"/>
      <c r="AP246" s="140"/>
      <c r="AQ246" s="140"/>
      <c r="AR246" s="140"/>
      <c r="AS246" s="140"/>
      <c r="AT246" s="140"/>
      <c r="AU246" s="140"/>
      <c r="AV246" s="140"/>
      <c r="AW246" s="140"/>
      <c r="AX246" s="117"/>
      <c r="AY246" s="140"/>
      <c r="AZ246" s="140"/>
      <c r="BA246" s="140"/>
      <c r="BB246" s="140"/>
      <c r="BC246" s="140"/>
      <c r="BD246" s="140"/>
      <c r="BE246" s="140"/>
      <c r="BF246" s="140"/>
      <c r="BG246" s="140"/>
    </row>
    <row r="247" spans="1:59" x14ac:dyDescent="0.25">
      <c r="A247" s="139"/>
      <c r="B247" s="100"/>
      <c r="C247" s="100"/>
      <c r="D247" s="100"/>
      <c r="E247" s="100"/>
      <c r="F247" s="100"/>
      <c r="G247" s="100"/>
      <c r="H247" s="100"/>
      <c r="I247" s="100"/>
      <c r="J247" s="140"/>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17"/>
      <c r="AY247" s="140"/>
      <c r="AZ247" s="140"/>
      <c r="BA247" s="140"/>
      <c r="BB247" s="140"/>
      <c r="BC247" s="140"/>
      <c r="BD247" s="140"/>
      <c r="BE247" s="140"/>
      <c r="BF247" s="140"/>
      <c r="BG247" s="140"/>
    </row>
    <row r="248" spans="1:59" hidden="1" x14ac:dyDescent="0.25">
      <c r="A248" s="139"/>
      <c r="B248" s="135" t="str">
        <f>+WB2C!B248</f>
        <v>WTT Emissions (MT CO2)</v>
      </c>
      <c r="C248" s="135"/>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17"/>
      <c r="AY248" s="140"/>
      <c r="AZ248" s="140"/>
      <c r="BA248" s="140"/>
      <c r="BB248" s="140"/>
      <c r="BC248" s="140"/>
      <c r="BD248" s="140"/>
      <c r="BE248" s="140"/>
      <c r="BF248" s="140"/>
      <c r="BG248" s="140"/>
    </row>
    <row r="249" spans="1:59" hidden="1" x14ac:dyDescent="0.25">
      <c r="A249" s="139"/>
      <c r="B249" s="137" t="str">
        <f>+WB2C!B249</f>
        <v>Transport mode/category</v>
      </c>
      <c r="C249" s="137"/>
      <c r="D249" s="138">
        <v>2015</v>
      </c>
      <c r="E249" s="136">
        <v>2016</v>
      </c>
      <c r="F249" s="136">
        <v>2017</v>
      </c>
      <c r="G249" s="136">
        <v>2018</v>
      </c>
      <c r="H249" s="136">
        <v>2019</v>
      </c>
      <c r="I249" s="138">
        <v>2020</v>
      </c>
      <c r="J249" s="136">
        <v>2021</v>
      </c>
      <c r="K249" s="136">
        <v>2022</v>
      </c>
      <c r="L249" s="136">
        <v>2023</v>
      </c>
      <c r="M249" s="136">
        <v>2024</v>
      </c>
      <c r="N249" s="138">
        <v>2025</v>
      </c>
      <c r="O249" s="136">
        <v>2026</v>
      </c>
      <c r="P249" s="136">
        <v>2027</v>
      </c>
      <c r="Q249" s="136">
        <v>2028</v>
      </c>
      <c r="R249" s="136">
        <v>2029</v>
      </c>
      <c r="S249" s="138">
        <v>2030</v>
      </c>
      <c r="T249" s="136">
        <v>2031</v>
      </c>
      <c r="U249" s="136">
        <v>2032</v>
      </c>
      <c r="V249" s="136">
        <v>2033</v>
      </c>
      <c r="W249" s="136">
        <v>2034</v>
      </c>
      <c r="X249" s="138">
        <v>2035</v>
      </c>
      <c r="Y249" s="136">
        <v>2036</v>
      </c>
      <c r="Z249" s="136">
        <v>2037</v>
      </c>
      <c r="AA249" s="136">
        <v>2038</v>
      </c>
      <c r="AB249" s="136">
        <v>2039</v>
      </c>
      <c r="AC249" s="138">
        <v>2040</v>
      </c>
      <c r="AD249" s="136">
        <v>2041</v>
      </c>
      <c r="AE249" s="136">
        <v>2042</v>
      </c>
      <c r="AF249" s="136">
        <v>2043</v>
      </c>
      <c r="AG249" s="136">
        <v>2044</v>
      </c>
      <c r="AH249" s="138">
        <v>2045</v>
      </c>
      <c r="AI249" s="136">
        <v>2046</v>
      </c>
      <c r="AJ249" s="136">
        <v>2047</v>
      </c>
      <c r="AK249" s="136">
        <v>2048</v>
      </c>
      <c r="AL249" s="136">
        <v>2049</v>
      </c>
      <c r="AM249" s="138">
        <v>2050</v>
      </c>
      <c r="AN249" s="136"/>
      <c r="AO249" s="136"/>
      <c r="AP249" s="136"/>
      <c r="AQ249" s="136"/>
      <c r="AR249" s="136"/>
      <c r="AS249" s="136"/>
      <c r="AT249" s="136"/>
      <c r="AU249" s="136"/>
      <c r="AV249" s="136"/>
      <c r="AW249" s="136"/>
      <c r="AX249" s="134"/>
      <c r="AY249" s="100"/>
      <c r="AZ249" s="140"/>
      <c r="BA249" s="140"/>
      <c r="BB249" s="140"/>
      <c r="BC249" s="140"/>
      <c r="BD249" s="140"/>
      <c r="BE249" s="140"/>
      <c r="BF249" s="140"/>
      <c r="BG249" s="140"/>
    </row>
    <row r="250" spans="1:59" hidden="1" x14ac:dyDescent="0.25">
      <c r="A250" s="139"/>
      <c r="B250" s="100" t="str">
        <f>+WB2C!B250</f>
        <v>Bulk Carrier</v>
      </c>
      <c r="C250" s="100" t="str">
        <f>+WB2C!C250</f>
        <v>Bulk Carrier (DWT) 0 - 9,999</v>
      </c>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00"/>
      <c r="AY250" s="140"/>
      <c r="AZ250" s="140"/>
      <c r="BA250" s="140"/>
      <c r="BB250" s="140"/>
      <c r="BC250" s="140"/>
      <c r="BD250" s="140"/>
      <c r="BE250" s="140"/>
      <c r="BF250" s="140"/>
      <c r="BG250" s="140"/>
    </row>
    <row r="251" spans="1:59" hidden="1" x14ac:dyDescent="0.25">
      <c r="A251" s="139"/>
      <c r="B251" s="100" t="str">
        <f>+WB2C!B251</f>
        <v>Bulk Carrier</v>
      </c>
      <c r="C251" s="100" t="str">
        <f>+WB2C!C251</f>
        <v>Bulk Carrier (DWT) 10,000 - 34,999</v>
      </c>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00"/>
      <c r="AY251" s="140"/>
      <c r="AZ251" s="140"/>
      <c r="BA251" s="140"/>
      <c r="BB251" s="140"/>
      <c r="BC251" s="140"/>
      <c r="BD251" s="140"/>
      <c r="BE251" s="140"/>
      <c r="BF251" s="140"/>
      <c r="BG251" s="140"/>
    </row>
    <row r="252" spans="1:59" hidden="1" x14ac:dyDescent="0.25">
      <c r="A252" s="87"/>
      <c r="B252" s="100" t="str">
        <f>+WB2C!B252</f>
        <v>Bulk Carrier</v>
      </c>
      <c r="C252" s="100" t="str">
        <f>+WB2C!C252</f>
        <v>Bulk Carrier (DWT) 35,000 - 59,999</v>
      </c>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00"/>
      <c r="AY252" s="140"/>
      <c r="AZ252" s="140"/>
      <c r="BA252" s="140"/>
      <c r="BB252" s="140"/>
      <c r="BC252" s="140"/>
      <c r="BD252" s="140"/>
      <c r="BE252" s="140"/>
      <c r="BF252" s="140"/>
      <c r="BG252" s="140"/>
    </row>
    <row r="253" spans="1:59" hidden="1" x14ac:dyDescent="0.25">
      <c r="A253" s="87"/>
      <c r="B253" s="100" t="str">
        <f>+WB2C!B253</f>
        <v>Bulk Carrier</v>
      </c>
      <c r="C253" s="100" t="str">
        <f>+WB2C!C253</f>
        <v>Bulk Carrier (DWT) 60,000 - 99,999</v>
      </c>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00"/>
      <c r="AY253" s="140"/>
      <c r="AZ253" s="140"/>
      <c r="BA253" s="140"/>
      <c r="BB253" s="140"/>
      <c r="BC253" s="140"/>
      <c r="BD253" s="140"/>
      <c r="BE253" s="140"/>
      <c r="BF253" s="140"/>
      <c r="BG253" s="140"/>
    </row>
    <row r="254" spans="1:59" hidden="1" x14ac:dyDescent="0.25">
      <c r="A254" s="87"/>
      <c r="B254" s="100" t="str">
        <f>+WB2C!B254</f>
        <v>Bulk Carrier</v>
      </c>
      <c r="C254" s="100" t="str">
        <f>+WB2C!C254</f>
        <v>Bulk Carrier (DWT) 100,000 - 199,999</v>
      </c>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00"/>
      <c r="AY254" s="140"/>
      <c r="AZ254" s="140"/>
      <c r="BA254" s="140"/>
      <c r="BB254" s="140"/>
      <c r="BC254" s="140"/>
      <c r="BD254" s="140"/>
      <c r="BE254" s="140"/>
      <c r="BF254" s="140"/>
      <c r="BG254" s="140"/>
    </row>
    <row r="255" spans="1:59" hidden="1" x14ac:dyDescent="0.25">
      <c r="A255" s="87"/>
      <c r="B255" s="100" t="str">
        <f>+WB2C!B255</f>
        <v>Bulk Carrier</v>
      </c>
      <c r="C255" s="100" t="str">
        <f>+WB2C!C255</f>
        <v>Bulk Carrier (DWT) &gt;200,000</v>
      </c>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00"/>
      <c r="AY255" s="140"/>
      <c r="AZ255" s="140"/>
      <c r="BA255" s="140"/>
      <c r="BB255" s="140"/>
      <c r="BC255" s="140"/>
      <c r="BD255" s="140"/>
      <c r="BE255" s="140"/>
      <c r="BF255" s="140"/>
      <c r="BG255" s="140"/>
    </row>
    <row r="256" spans="1:59" hidden="1" x14ac:dyDescent="0.25">
      <c r="A256" s="87"/>
      <c r="B256" s="100" t="str">
        <f>+WB2C!B256</f>
        <v>Chemical Tanker</v>
      </c>
      <c r="C256" s="100" t="str">
        <f>+WB2C!C256</f>
        <v>Chemical Tanker (DWT) 0 - 4,999</v>
      </c>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00"/>
      <c r="AY256" s="140"/>
      <c r="AZ256" s="140"/>
      <c r="BA256" s="140"/>
      <c r="BB256" s="140"/>
      <c r="BC256" s="140"/>
      <c r="BD256" s="140"/>
      <c r="BE256" s="140"/>
      <c r="BF256" s="140"/>
      <c r="BG256" s="140"/>
    </row>
    <row r="257" spans="1:59" hidden="1" x14ac:dyDescent="0.25">
      <c r="A257" s="135"/>
      <c r="B257" s="100" t="str">
        <f>+WB2C!B257</f>
        <v>Chemical Tanker</v>
      </c>
      <c r="C257" s="100" t="str">
        <f>+WB2C!C257</f>
        <v>Chemical Tanker (DWT) 5,000 - 9,999</v>
      </c>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00"/>
      <c r="AY257" s="140"/>
      <c r="AZ257" s="140"/>
      <c r="BA257" s="140"/>
      <c r="BB257" s="140"/>
      <c r="BC257" s="140"/>
      <c r="BD257" s="140"/>
      <c r="BE257" s="140"/>
      <c r="BF257" s="140"/>
      <c r="BG257" s="140"/>
    </row>
    <row r="258" spans="1:59" hidden="1" x14ac:dyDescent="0.25">
      <c r="A258" s="136"/>
      <c r="B258" s="100" t="str">
        <f>+WB2C!B258</f>
        <v>Chemical Tanker</v>
      </c>
      <c r="C258" s="100" t="str">
        <f>+WB2C!C258</f>
        <v>Chemical Tanker (DWT) 10,000 - 19,999</v>
      </c>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00"/>
      <c r="AY258" s="140"/>
      <c r="AZ258" s="100"/>
      <c r="BA258" s="100"/>
      <c r="BB258" s="100"/>
      <c r="BC258" s="100"/>
      <c r="BD258" s="100"/>
      <c r="BE258" s="100"/>
      <c r="BF258" s="100"/>
      <c r="BG258" s="100"/>
    </row>
    <row r="259" spans="1:59" hidden="1" x14ac:dyDescent="0.25">
      <c r="A259" s="139"/>
      <c r="B259" s="100" t="str">
        <f>+WB2C!B259</f>
        <v>Chemical Tanker</v>
      </c>
      <c r="C259" s="100" t="str">
        <f>+WB2C!C259</f>
        <v>Chemical Tanker (DWT) 20,000 - 39,999</v>
      </c>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00"/>
      <c r="AY259" s="140"/>
      <c r="AZ259" s="140"/>
      <c r="BA259" s="140"/>
      <c r="BB259" s="140"/>
      <c r="BC259" s="140"/>
      <c r="BD259" s="140"/>
      <c r="BE259" s="140"/>
      <c r="BF259" s="140"/>
      <c r="BG259" s="140"/>
    </row>
    <row r="260" spans="1:59" hidden="1" x14ac:dyDescent="0.25">
      <c r="A260" s="139"/>
      <c r="B260" s="100" t="str">
        <f>+WB2C!B260</f>
        <v>Chemical Tanker</v>
      </c>
      <c r="C260" s="100" t="str">
        <f>+WB2C!C260</f>
        <v>Chemical Tanker (DWT) &gt;40,000</v>
      </c>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00"/>
      <c r="AY260" s="140"/>
      <c r="AZ260" s="140"/>
      <c r="BA260" s="140"/>
      <c r="BB260" s="140"/>
      <c r="BC260" s="140"/>
      <c r="BD260" s="140"/>
      <c r="BE260" s="140"/>
      <c r="BF260" s="140"/>
      <c r="BG260" s="140"/>
    </row>
    <row r="261" spans="1:59" hidden="1" x14ac:dyDescent="0.25">
      <c r="A261" s="139"/>
      <c r="B261" s="100" t="str">
        <f>+WB2C!B261</f>
        <v>Container</v>
      </c>
      <c r="C261" s="100" t="str">
        <f>+WB2C!C261</f>
        <v>Container (TEU) 0 - 999</v>
      </c>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00"/>
      <c r="AY261" s="140"/>
      <c r="AZ261" s="140"/>
      <c r="BA261" s="140"/>
      <c r="BB261" s="140"/>
      <c r="BC261" s="140"/>
      <c r="BD261" s="140"/>
      <c r="BE261" s="140"/>
      <c r="BF261" s="140"/>
      <c r="BG261" s="140"/>
    </row>
    <row r="262" spans="1:59" hidden="1" x14ac:dyDescent="0.25">
      <c r="A262" s="139"/>
      <c r="B262" s="100" t="str">
        <f>+WB2C!B262</f>
        <v>Container</v>
      </c>
      <c r="C262" s="100" t="str">
        <f>+WB2C!C262</f>
        <v>Container (TEU) 1,000 - 1,999</v>
      </c>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00"/>
      <c r="AY262" s="140"/>
      <c r="AZ262" s="140"/>
      <c r="BA262" s="140"/>
      <c r="BB262" s="140"/>
      <c r="BC262" s="140"/>
      <c r="BD262" s="140"/>
      <c r="BE262" s="140"/>
      <c r="BF262" s="140"/>
      <c r="BG262" s="140"/>
    </row>
    <row r="263" spans="1:59" hidden="1" x14ac:dyDescent="0.25">
      <c r="A263" s="139"/>
      <c r="B263" s="100" t="str">
        <f>+WB2C!B263</f>
        <v>Container</v>
      </c>
      <c r="C263" s="100" t="str">
        <f>+WB2C!C263</f>
        <v>Container (TEU) 2,000 - 2,999</v>
      </c>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00"/>
      <c r="AY263" s="140"/>
      <c r="AZ263" s="140"/>
      <c r="BA263" s="140"/>
      <c r="BB263" s="140"/>
      <c r="BC263" s="140"/>
      <c r="BD263" s="140"/>
      <c r="BE263" s="140"/>
      <c r="BF263" s="140"/>
      <c r="BG263" s="140"/>
    </row>
    <row r="264" spans="1:59" hidden="1" x14ac:dyDescent="0.25">
      <c r="A264" s="139"/>
      <c r="B264" s="100" t="str">
        <f>+WB2C!B264</f>
        <v>Container</v>
      </c>
      <c r="C264" s="100" t="str">
        <f>+WB2C!C264</f>
        <v>Container (TEU) 3,000 - 4,999</v>
      </c>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00"/>
      <c r="AY264" s="140"/>
      <c r="AZ264" s="140"/>
      <c r="BA264" s="140"/>
      <c r="BB264" s="140"/>
      <c r="BC264" s="140"/>
      <c r="BD264" s="140"/>
      <c r="BE264" s="140"/>
      <c r="BF264" s="140"/>
      <c r="BG264" s="140"/>
    </row>
    <row r="265" spans="1:59" hidden="1" x14ac:dyDescent="0.25">
      <c r="A265" s="139"/>
      <c r="B265" s="100" t="str">
        <f>+WB2C!B265</f>
        <v>Container</v>
      </c>
      <c r="C265" s="100" t="str">
        <f>+WB2C!C265</f>
        <v>Container (TEU) 5,000 - 7,999</v>
      </c>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00"/>
      <c r="AY265" s="140"/>
      <c r="AZ265" s="140"/>
      <c r="BA265" s="140"/>
      <c r="BB265" s="140"/>
      <c r="BC265" s="140"/>
      <c r="BD265" s="140"/>
      <c r="BE265" s="140"/>
      <c r="BF265" s="140"/>
      <c r="BG265" s="140"/>
    </row>
    <row r="266" spans="1:59" hidden="1" x14ac:dyDescent="0.25">
      <c r="A266" s="139"/>
      <c r="B266" s="100" t="str">
        <f>+WB2C!B266</f>
        <v>Container</v>
      </c>
      <c r="C266" s="100" t="str">
        <f>+WB2C!C266</f>
        <v>Container (TEU) 8,000 - 11,999</v>
      </c>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00"/>
      <c r="AY266" s="140"/>
      <c r="AZ266" s="140"/>
      <c r="BA266" s="140"/>
      <c r="BB266" s="140"/>
      <c r="BC266" s="140"/>
      <c r="BD266" s="140"/>
      <c r="BE266" s="140"/>
      <c r="BF266" s="140"/>
      <c r="BG266" s="140"/>
    </row>
    <row r="267" spans="1:59" hidden="1" x14ac:dyDescent="0.25">
      <c r="A267" s="139"/>
      <c r="B267" s="100" t="str">
        <f>+WB2C!B267</f>
        <v>Container</v>
      </c>
      <c r="C267" s="100" t="str">
        <f>+WB2C!C267</f>
        <v>Container (TEU) 12,000 - 14,499</v>
      </c>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00"/>
      <c r="AY267" s="140"/>
      <c r="AZ267" s="140"/>
      <c r="BA267" s="140"/>
      <c r="BB267" s="140"/>
      <c r="BC267" s="140"/>
      <c r="BD267" s="140"/>
      <c r="BE267" s="140"/>
      <c r="BF267" s="140"/>
      <c r="BG267" s="140"/>
    </row>
    <row r="268" spans="1:59" hidden="1" x14ac:dyDescent="0.25">
      <c r="A268" s="139"/>
      <c r="B268" s="100" t="str">
        <f>+WB2C!B268</f>
        <v>Container</v>
      </c>
      <c r="C268" s="100" t="str">
        <f>+WB2C!C268</f>
        <v>Container (TEU) 14,500 - 19,999</v>
      </c>
      <c r="D268" s="140"/>
      <c r="E268" s="140"/>
      <c r="F268" s="140"/>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00"/>
      <c r="AO268" s="100"/>
      <c r="AP268" s="100"/>
      <c r="AQ268" s="100"/>
      <c r="AR268" s="100"/>
      <c r="AS268" s="100"/>
      <c r="AT268" s="100"/>
      <c r="AU268" s="100"/>
      <c r="AV268" s="100"/>
      <c r="AW268" s="100"/>
      <c r="AX268" s="100"/>
      <c r="AY268" s="140"/>
      <c r="AZ268" s="140"/>
      <c r="BA268" s="140"/>
      <c r="BB268" s="140"/>
      <c r="BC268" s="140"/>
      <c r="BD268" s="140"/>
      <c r="BE268" s="140"/>
      <c r="BF268" s="140"/>
      <c r="BG268" s="140"/>
    </row>
    <row r="269" spans="1:59" hidden="1" x14ac:dyDescent="0.25">
      <c r="A269" s="139"/>
      <c r="B269" s="100" t="str">
        <f>+WB2C!B269</f>
        <v>Container</v>
      </c>
      <c r="C269" s="100" t="str">
        <f>+WB2C!C269</f>
        <v>Container (TEU) &gt;20,000</v>
      </c>
      <c r="D269" s="140"/>
      <c r="E269" s="140"/>
      <c r="F269" s="140"/>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00"/>
      <c r="AO269" s="100"/>
      <c r="AP269" s="100"/>
      <c r="AQ269" s="100"/>
      <c r="AR269" s="100"/>
      <c r="AS269" s="100"/>
      <c r="AT269" s="100"/>
      <c r="AU269" s="100"/>
      <c r="AV269" s="100"/>
      <c r="AW269" s="100"/>
      <c r="AX269" s="100"/>
      <c r="AY269" s="140"/>
      <c r="AZ269" s="140"/>
      <c r="BA269" s="140"/>
      <c r="BB269" s="140"/>
      <c r="BC269" s="140"/>
      <c r="BD269" s="140"/>
      <c r="BE269" s="140"/>
      <c r="BF269" s="140"/>
      <c r="BG269" s="140"/>
    </row>
    <row r="270" spans="1:59" hidden="1" x14ac:dyDescent="0.25">
      <c r="A270" s="139"/>
      <c r="B270" s="100" t="str">
        <f>+WB2C!B270</f>
        <v>General Cargo</v>
      </c>
      <c r="C270" s="100" t="str">
        <f>+WB2C!C270</f>
        <v>General Cargo (DWT) 0 - 4,999</v>
      </c>
      <c r="D270" s="140"/>
      <c r="E270" s="140"/>
      <c r="F270" s="140"/>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00"/>
      <c r="AO270" s="100"/>
      <c r="AP270" s="100"/>
      <c r="AQ270" s="100"/>
      <c r="AR270" s="100"/>
      <c r="AS270" s="100"/>
      <c r="AT270" s="100"/>
      <c r="AU270" s="100"/>
      <c r="AV270" s="100"/>
      <c r="AW270" s="100"/>
      <c r="AX270" s="100"/>
      <c r="AY270" s="140"/>
      <c r="AZ270" s="140"/>
      <c r="BA270" s="140"/>
      <c r="BB270" s="140"/>
      <c r="BC270" s="140"/>
      <c r="BD270" s="140"/>
      <c r="BE270" s="140"/>
      <c r="BF270" s="140"/>
      <c r="BG270" s="140"/>
    </row>
    <row r="271" spans="1:59" hidden="1" x14ac:dyDescent="0.25">
      <c r="A271" s="139"/>
      <c r="B271" s="100" t="str">
        <f>+WB2C!B271</f>
        <v>General Cargo</v>
      </c>
      <c r="C271" s="100" t="str">
        <f>+WB2C!C271</f>
        <v>General Cargo (DWT) 5,000 - 9,999</v>
      </c>
      <c r="D271" s="140"/>
      <c r="E271" s="140"/>
      <c r="F271" s="140"/>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00"/>
      <c r="AO271" s="100"/>
      <c r="AP271" s="100"/>
      <c r="AQ271" s="100"/>
      <c r="AR271" s="100"/>
      <c r="AS271" s="100"/>
      <c r="AT271" s="100"/>
      <c r="AU271" s="100"/>
      <c r="AV271" s="100"/>
      <c r="AW271" s="100"/>
      <c r="AX271" s="140"/>
      <c r="AY271" s="140"/>
      <c r="AZ271" s="140"/>
      <c r="BA271" s="140"/>
      <c r="BB271" s="140"/>
      <c r="BC271" s="140"/>
      <c r="BD271" s="140"/>
      <c r="BE271" s="140"/>
      <c r="BF271" s="140"/>
      <c r="BG271" s="140"/>
    </row>
    <row r="272" spans="1:59" hidden="1" x14ac:dyDescent="0.25">
      <c r="A272" s="139"/>
      <c r="B272" s="100" t="str">
        <f>+WB2C!B272</f>
        <v>General Cargo</v>
      </c>
      <c r="C272" s="100" t="str">
        <f>+WB2C!C272</f>
        <v>General Cargo (DWT) 10,000 - 19,999</v>
      </c>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17"/>
      <c r="AY272" s="140"/>
      <c r="AZ272" s="140"/>
      <c r="BA272" s="140"/>
      <c r="BB272" s="140"/>
      <c r="BC272" s="140"/>
      <c r="BD272" s="140"/>
      <c r="BE272" s="140"/>
      <c r="BF272" s="140"/>
      <c r="BG272" s="140"/>
    </row>
    <row r="273" spans="1:59" hidden="1" x14ac:dyDescent="0.25">
      <c r="A273" s="139"/>
      <c r="B273" s="100" t="str">
        <f>+WB2C!B273</f>
        <v>General Cargo</v>
      </c>
      <c r="C273" s="100" t="str">
        <f>+WB2C!C273</f>
        <v>General Cargo (DWT) &gt;20,000</v>
      </c>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17"/>
      <c r="AY273" s="140"/>
      <c r="AZ273" s="140"/>
      <c r="BA273" s="140"/>
      <c r="BB273" s="140"/>
      <c r="BC273" s="140"/>
      <c r="BD273" s="140"/>
      <c r="BE273" s="140"/>
      <c r="BF273" s="140"/>
      <c r="BG273" s="140"/>
    </row>
    <row r="274" spans="1:59" hidden="1" x14ac:dyDescent="0.25">
      <c r="A274" s="139"/>
      <c r="B274" s="100" t="str">
        <f>+WB2C!B274</f>
        <v>Liquefied Gas Tanker</v>
      </c>
      <c r="C274" s="100" t="str">
        <f>+WB2C!C274</f>
        <v>Liquefied Gas Tanker (cbm) 0 - 49,999</v>
      </c>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17"/>
      <c r="AY274" s="140"/>
      <c r="AZ274" s="140"/>
      <c r="BA274" s="140"/>
      <c r="BB274" s="140"/>
      <c r="BC274" s="140"/>
      <c r="BD274" s="140"/>
      <c r="BE274" s="140"/>
      <c r="BF274" s="140"/>
      <c r="BG274" s="140"/>
    </row>
    <row r="275" spans="1:59" hidden="1" x14ac:dyDescent="0.25">
      <c r="A275" s="139"/>
      <c r="B275" s="100" t="str">
        <f>+WB2C!B275</f>
        <v>Liquefied Gas Tanker</v>
      </c>
      <c r="C275" s="100" t="str">
        <f>+WB2C!C275</f>
        <v>Liquefied Gas Tanker (cbm) 50,000 - 99,999</v>
      </c>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17"/>
      <c r="AY275" s="140"/>
      <c r="AZ275" s="140"/>
      <c r="BA275" s="140"/>
      <c r="BB275" s="140"/>
      <c r="BC275" s="140"/>
      <c r="BD275" s="140"/>
      <c r="BE275" s="140"/>
      <c r="BF275" s="140"/>
      <c r="BG275" s="140"/>
    </row>
    <row r="276" spans="1:59" hidden="1" x14ac:dyDescent="0.25">
      <c r="A276" s="139"/>
      <c r="B276" s="100" t="str">
        <f>+WB2C!B276</f>
        <v>Liquefied Gas Tanker</v>
      </c>
      <c r="C276" s="100" t="str">
        <f>+WB2C!C276</f>
        <v>Liquefied Gas Tanker (cbm) 100,000 - 199,999</v>
      </c>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17"/>
      <c r="AY276" s="140"/>
      <c r="AZ276" s="140"/>
      <c r="BA276" s="140"/>
      <c r="BB276" s="140"/>
      <c r="BC276" s="140"/>
      <c r="BD276" s="140"/>
      <c r="BE276" s="140"/>
      <c r="BF276" s="140"/>
      <c r="BG276" s="140"/>
    </row>
    <row r="277" spans="1:59" hidden="1" x14ac:dyDescent="0.25">
      <c r="A277" s="139"/>
      <c r="B277" s="100" t="str">
        <f>+WB2C!B277</f>
        <v>Liquefied Gas Tanker</v>
      </c>
      <c r="C277" s="100" t="str">
        <f>+WB2C!C277</f>
        <v>Liquefied Gas Tanker (cbm) &gt;200,000</v>
      </c>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17"/>
      <c r="AY277" s="140"/>
      <c r="AZ277" s="140"/>
      <c r="BA277" s="140"/>
      <c r="BB277" s="140"/>
      <c r="BC277" s="140"/>
      <c r="BD277" s="140"/>
      <c r="BE277" s="140"/>
      <c r="BF277" s="140"/>
      <c r="BG277" s="140"/>
    </row>
    <row r="278" spans="1:59" hidden="1" x14ac:dyDescent="0.25">
      <c r="A278" s="139"/>
      <c r="B278" s="100" t="str">
        <f>+WB2C!B278</f>
        <v>Oil Tanker</v>
      </c>
      <c r="C278" s="100" t="str">
        <f>+WB2C!C278</f>
        <v>Oil Tanker (DWT) 0 - 4,999</v>
      </c>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17"/>
      <c r="AY278" s="140"/>
      <c r="AZ278" s="140"/>
      <c r="BA278" s="140"/>
      <c r="BB278" s="140"/>
      <c r="BC278" s="140"/>
      <c r="BD278" s="140"/>
      <c r="BE278" s="140"/>
      <c r="BF278" s="140"/>
      <c r="BG278" s="140"/>
    </row>
    <row r="279" spans="1:59" hidden="1" x14ac:dyDescent="0.25">
      <c r="A279" s="139"/>
      <c r="B279" s="100" t="str">
        <f>+WB2C!B279</f>
        <v>Oil Tanker</v>
      </c>
      <c r="C279" s="100" t="str">
        <f>+WB2C!C279</f>
        <v>Oil Tanker (DWT) 5,000 - 9,999</v>
      </c>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17"/>
      <c r="AY279" s="140"/>
      <c r="AZ279" s="140"/>
      <c r="BA279" s="140"/>
      <c r="BB279" s="140"/>
      <c r="BC279" s="140"/>
      <c r="BD279" s="140"/>
      <c r="BE279" s="140"/>
      <c r="BF279" s="140"/>
      <c r="BG279" s="140"/>
    </row>
    <row r="280" spans="1:59" hidden="1" x14ac:dyDescent="0.25">
      <c r="A280" s="139"/>
      <c r="B280" s="100" t="str">
        <f>+WB2C!B280</f>
        <v>Oil Tanker</v>
      </c>
      <c r="C280" s="100" t="str">
        <f>+WB2C!C280</f>
        <v>Oil Tanker (DWT) 10,000 - 19,999</v>
      </c>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17"/>
      <c r="AY280" s="140"/>
      <c r="AZ280" s="140"/>
      <c r="BA280" s="140"/>
      <c r="BB280" s="140"/>
      <c r="BC280" s="140"/>
      <c r="BD280" s="140"/>
      <c r="BE280" s="140"/>
      <c r="BF280" s="140"/>
      <c r="BG280" s="140"/>
    </row>
    <row r="281" spans="1:59" hidden="1" x14ac:dyDescent="0.25">
      <c r="A281" s="139"/>
      <c r="B281" s="100" t="str">
        <f>+WB2C!B281</f>
        <v>Oil Tanker</v>
      </c>
      <c r="C281" s="100" t="str">
        <f>+WB2C!C281</f>
        <v>Oil Tanker (DWT) 20,000 - 59,999</v>
      </c>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17"/>
      <c r="AY281" s="140"/>
      <c r="AZ281" s="140"/>
      <c r="BA281" s="140"/>
      <c r="BB281" s="140"/>
      <c r="BC281" s="140"/>
      <c r="BD281" s="140"/>
      <c r="BE281" s="140"/>
      <c r="BF281" s="140"/>
      <c r="BG281" s="140"/>
    </row>
    <row r="282" spans="1:59" hidden="1" x14ac:dyDescent="0.25">
      <c r="A282" s="139"/>
      <c r="B282" s="100" t="str">
        <f>+WB2C!B282</f>
        <v>Oil Tanker</v>
      </c>
      <c r="C282" s="100" t="str">
        <f>+WB2C!C282</f>
        <v>Oil Tanker (DWT) 60,000 - 79,999</v>
      </c>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17"/>
      <c r="AY282" s="140"/>
      <c r="AZ282" s="140"/>
      <c r="BA282" s="140"/>
      <c r="BB282" s="140"/>
      <c r="BC282" s="140"/>
      <c r="BD282" s="140"/>
      <c r="BE282" s="140"/>
      <c r="BF282" s="140"/>
      <c r="BG282" s="140"/>
    </row>
    <row r="283" spans="1:59" hidden="1" x14ac:dyDescent="0.25">
      <c r="A283" s="139"/>
      <c r="B283" s="100" t="str">
        <f>+WB2C!B283</f>
        <v>Oil Tanker</v>
      </c>
      <c r="C283" s="100" t="str">
        <f>+WB2C!C283</f>
        <v>Oil Tanker (DWT) 80,000 - 119,999</v>
      </c>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17"/>
      <c r="AY283" s="140"/>
      <c r="AZ283" s="140"/>
      <c r="BA283" s="140"/>
      <c r="BB283" s="140"/>
      <c r="BC283" s="140"/>
      <c r="BD283" s="140"/>
      <c r="BE283" s="140"/>
      <c r="BF283" s="140"/>
      <c r="BG283" s="140"/>
    </row>
    <row r="284" spans="1:59" hidden="1" x14ac:dyDescent="0.25">
      <c r="A284" s="139"/>
      <c r="B284" s="100" t="str">
        <f>+WB2C!B284</f>
        <v>Oil Tanker</v>
      </c>
      <c r="C284" s="100" t="str">
        <f>+WB2C!C284</f>
        <v>Oil Tanker (DWT) 120,000 - 199,999</v>
      </c>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17"/>
      <c r="AY284" s="140"/>
      <c r="AZ284" s="140"/>
      <c r="BA284" s="140"/>
      <c r="BB284" s="140"/>
      <c r="BC284" s="140"/>
      <c r="BD284" s="140"/>
      <c r="BE284" s="140"/>
      <c r="BF284" s="140"/>
      <c r="BG284" s="140"/>
    </row>
    <row r="285" spans="1:59" hidden="1" x14ac:dyDescent="0.25">
      <c r="A285" s="139"/>
      <c r="B285" s="100" t="str">
        <f>+WB2C!B285</f>
        <v>Oil Tanker</v>
      </c>
      <c r="C285" s="100" t="str">
        <f>+WB2C!C285</f>
        <v>Oil Tanker (DWT) &gt;200,000</v>
      </c>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17"/>
      <c r="AY285" s="140"/>
      <c r="AZ285" s="140"/>
      <c r="BA285" s="140"/>
      <c r="BB285" s="140"/>
      <c r="BC285" s="140"/>
      <c r="BD285" s="140"/>
      <c r="BE285" s="140"/>
      <c r="BF285" s="140"/>
      <c r="BG285" s="140"/>
    </row>
    <row r="286" spans="1:59" hidden="1" x14ac:dyDescent="0.25">
      <c r="A286" s="139"/>
      <c r="B286" s="100" t="str">
        <f>+WB2C!B286</f>
        <v>Other Liquids Tankers</v>
      </c>
      <c r="C286" s="100" t="str">
        <f>+WB2C!C286</f>
        <v>Other Liquids Tankers (DWT) 0 - 999</v>
      </c>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17"/>
      <c r="AY286" s="140"/>
      <c r="AZ286" s="140"/>
      <c r="BA286" s="140"/>
      <c r="BB286" s="140"/>
      <c r="BC286" s="140"/>
      <c r="BD286" s="140"/>
      <c r="BE286" s="140"/>
      <c r="BF286" s="140"/>
      <c r="BG286" s="140"/>
    </row>
    <row r="287" spans="1:59" hidden="1" x14ac:dyDescent="0.25">
      <c r="A287" s="139"/>
      <c r="B287" s="100" t="str">
        <f>+WB2C!B287</f>
        <v>Other Liquids Tankers</v>
      </c>
      <c r="C287" s="100" t="str">
        <f>+WB2C!C287</f>
        <v>Other Liquids Tankers (DWT) &gt;1,000</v>
      </c>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17"/>
      <c r="AY287" s="140"/>
      <c r="AZ287" s="140"/>
      <c r="BA287" s="140"/>
      <c r="BB287" s="140"/>
      <c r="BC287" s="140"/>
      <c r="BD287" s="140"/>
      <c r="BE287" s="140"/>
      <c r="BF287" s="140"/>
      <c r="BG287" s="140"/>
    </row>
    <row r="288" spans="1:59" hidden="1" x14ac:dyDescent="0.25">
      <c r="A288" s="139"/>
      <c r="B288" s="100" t="str">
        <f>+WB2C!B288</f>
        <v>Ferry Passenger Only</v>
      </c>
      <c r="C288" s="100" t="str">
        <f>+WB2C!C288</f>
        <v>Ferry Passenger Only (GT) 0 - 299</v>
      </c>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17"/>
      <c r="AY288" s="140"/>
      <c r="AZ288" s="140"/>
      <c r="BA288" s="140"/>
      <c r="BB288" s="140"/>
      <c r="BC288" s="140"/>
      <c r="BD288" s="140"/>
      <c r="BE288" s="140"/>
      <c r="BF288" s="140"/>
      <c r="BG288" s="140"/>
    </row>
    <row r="289" spans="1:59" hidden="1" x14ac:dyDescent="0.25">
      <c r="A289" s="139"/>
      <c r="B289" s="100" t="str">
        <f>+WB2C!B289</f>
        <v>Ferry Passenger Only</v>
      </c>
      <c r="C289" s="100" t="str">
        <f>+WB2C!C289</f>
        <v>Ferry Passenger Only (GT) 300 - 999</v>
      </c>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17"/>
      <c r="AY289" s="140"/>
      <c r="AZ289" s="140"/>
      <c r="BA289" s="140"/>
      <c r="BB289" s="140"/>
      <c r="BC289" s="140"/>
      <c r="BD289" s="140"/>
      <c r="BE289" s="140"/>
      <c r="BF289" s="140"/>
      <c r="BG289" s="140"/>
    </row>
    <row r="290" spans="1:59" hidden="1" x14ac:dyDescent="0.25">
      <c r="A290" s="139"/>
      <c r="B290" s="100" t="str">
        <f>+WB2C!B290</f>
        <v>Ferry Passenger Only</v>
      </c>
      <c r="C290" s="100" t="str">
        <f>+WB2C!C290</f>
        <v>Ferry Passenger Only (GT) 1,000 - 1,999</v>
      </c>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17"/>
      <c r="AY290" s="140"/>
      <c r="AZ290" s="140"/>
      <c r="BA290" s="140"/>
      <c r="BB290" s="140"/>
      <c r="BC290" s="140"/>
      <c r="BD290" s="140"/>
      <c r="BE290" s="140"/>
      <c r="BF290" s="140"/>
      <c r="BG290" s="140"/>
    </row>
    <row r="291" spans="1:59" hidden="1" x14ac:dyDescent="0.25">
      <c r="A291" s="139"/>
      <c r="B291" s="100" t="str">
        <f>+WB2C!B291</f>
        <v>Ferry Passenger Only</v>
      </c>
      <c r="C291" s="100" t="str">
        <f>+WB2C!C291</f>
        <v>Ferry Passenger Only (GT) &gt;2,000</v>
      </c>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17"/>
      <c r="AY291" s="140"/>
      <c r="AZ291" s="140"/>
      <c r="BA291" s="140"/>
      <c r="BB291" s="140"/>
      <c r="BC291" s="140"/>
      <c r="BD291" s="140"/>
      <c r="BE291" s="140"/>
      <c r="BF291" s="140"/>
      <c r="BG291" s="140"/>
    </row>
    <row r="292" spans="1:59" hidden="1" x14ac:dyDescent="0.25">
      <c r="A292" s="139"/>
      <c r="B292" s="100" t="str">
        <f>+WB2C!B292</f>
        <v>Cruise</v>
      </c>
      <c r="C292" s="100" t="str">
        <f>+WB2C!C292</f>
        <v>Cruise (GT) 0 - 1 999</v>
      </c>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17"/>
      <c r="AY292" s="140"/>
      <c r="AZ292" s="140"/>
      <c r="BA292" s="140"/>
      <c r="BB292" s="140"/>
      <c r="BC292" s="140"/>
      <c r="BD292" s="140"/>
      <c r="BE292" s="140"/>
      <c r="BF292" s="140"/>
      <c r="BG292" s="140"/>
    </row>
    <row r="293" spans="1:59" hidden="1" x14ac:dyDescent="0.25">
      <c r="A293" s="139"/>
      <c r="B293" s="100" t="str">
        <f>+WB2C!B293</f>
        <v>Cruise</v>
      </c>
      <c r="C293" s="100" t="str">
        <f>+WB2C!C293</f>
        <v>Cruise (GT) 2,000 - 9,999</v>
      </c>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17"/>
      <c r="AY293" s="140"/>
      <c r="AZ293" s="140"/>
      <c r="BA293" s="140"/>
      <c r="BB293" s="140"/>
      <c r="BC293" s="140"/>
      <c r="BD293" s="140"/>
      <c r="BE293" s="140"/>
      <c r="BF293" s="140"/>
      <c r="BG293" s="140"/>
    </row>
    <row r="294" spans="1:59" hidden="1" x14ac:dyDescent="0.25">
      <c r="A294" s="139"/>
      <c r="B294" s="100" t="str">
        <f>+WB2C!B294</f>
        <v>Cruise</v>
      </c>
      <c r="C294" s="100" t="str">
        <f>+WB2C!C294</f>
        <v>Cruise (GT) 10,000 - 59,999</v>
      </c>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17"/>
      <c r="AY294" s="140"/>
      <c r="AZ294" s="140"/>
      <c r="BA294" s="140"/>
      <c r="BB294" s="140"/>
      <c r="BC294" s="140"/>
      <c r="BD294" s="140"/>
      <c r="BE294" s="140"/>
      <c r="BF294" s="140"/>
      <c r="BG294" s="140"/>
    </row>
    <row r="295" spans="1:59" hidden="1" x14ac:dyDescent="0.25">
      <c r="A295" s="139"/>
      <c r="B295" s="100" t="str">
        <f>+WB2C!B295</f>
        <v>Cruise</v>
      </c>
      <c r="C295" s="100" t="str">
        <f>+WB2C!C295</f>
        <v>Cruise (GT) 60,000 - 99,999</v>
      </c>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17"/>
      <c r="AY295" s="140"/>
      <c r="AZ295" s="140"/>
      <c r="BA295" s="140"/>
      <c r="BB295" s="140"/>
      <c r="BC295" s="140"/>
      <c r="BD295" s="140"/>
      <c r="BE295" s="140"/>
      <c r="BF295" s="140"/>
      <c r="BG295" s="140"/>
    </row>
    <row r="296" spans="1:59" hidden="1" x14ac:dyDescent="0.25">
      <c r="A296" s="139"/>
      <c r="B296" s="100" t="str">
        <f>+WB2C!B296</f>
        <v>Cruise</v>
      </c>
      <c r="C296" s="100" t="str">
        <f>+WB2C!C296</f>
        <v>Cruise (GT) 100,000 - 149,999</v>
      </c>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17"/>
      <c r="AY296" s="140"/>
      <c r="AZ296" s="140"/>
      <c r="BA296" s="140"/>
      <c r="BB296" s="140"/>
      <c r="BC296" s="140"/>
      <c r="BD296" s="140"/>
      <c r="BE296" s="140"/>
      <c r="BF296" s="140"/>
      <c r="BG296" s="140"/>
    </row>
    <row r="297" spans="1:59" hidden="1" x14ac:dyDescent="0.25">
      <c r="A297" s="139"/>
      <c r="B297" s="100" t="str">
        <f>+WB2C!B297</f>
        <v>Cruise</v>
      </c>
      <c r="C297" s="100" t="str">
        <f>+WB2C!C297</f>
        <v>Cruise (GT) &gt;150,000</v>
      </c>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17"/>
      <c r="AY297" s="140"/>
      <c r="AZ297" s="140"/>
      <c r="BA297" s="140"/>
      <c r="BB297" s="140"/>
      <c r="BC297" s="140"/>
      <c r="BD297" s="140"/>
      <c r="BE297" s="140"/>
      <c r="BF297" s="140"/>
      <c r="BG297" s="140"/>
    </row>
    <row r="298" spans="1:59" hidden="1" x14ac:dyDescent="0.25">
      <c r="A298" s="139"/>
      <c r="B298" s="100" t="str">
        <f>+WB2C!B298</f>
        <v>Ferry RoRo and Passenger</v>
      </c>
      <c r="C298" s="100" t="str">
        <f>+WB2C!C298</f>
        <v>Ferry RoRo and Passenger (GT) 0 - 1,999</v>
      </c>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17"/>
      <c r="AY298" s="140"/>
      <c r="AZ298" s="140"/>
      <c r="BA298" s="140"/>
      <c r="BB298" s="140"/>
      <c r="BC298" s="140"/>
      <c r="BD298" s="140"/>
      <c r="BE298" s="140"/>
      <c r="BF298" s="140"/>
      <c r="BG298" s="140"/>
    </row>
    <row r="299" spans="1:59" hidden="1" x14ac:dyDescent="0.25">
      <c r="A299" s="139"/>
      <c r="B299" s="100" t="str">
        <f>+WB2C!B299</f>
        <v>Ferry RoRo and Passenger</v>
      </c>
      <c r="C299" s="100" t="str">
        <f>+WB2C!C299</f>
        <v>Ferry RoRo and Passenger (GT) 2,000 - 4,999</v>
      </c>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17"/>
      <c r="AY299" s="140"/>
      <c r="AZ299" s="140"/>
      <c r="BA299" s="140"/>
      <c r="BB299" s="140"/>
      <c r="BC299" s="140"/>
      <c r="BD299" s="140"/>
      <c r="BE299" s="140"/>
      <c r="BF299" s="140"/>
      <c r="BG299" s="140"/>
    </row>
    <row r="300" spans="1:59" hidden="1" x14ac:dyDescent="0.25">
      <c r="A300" s="139"/>
      <c r="B300" s="100" t="str">
        <f>+WB2C!B300</f>
        <v>Ferry RoRo and Passenger</v>
      </c>
      <c r="C300" s="100" t="str">
        <f>+WB2C!C300</f>
        <v>Ferry RoRo and Passenger (GT) 5,000 - 9,999</v>
      </c>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17"/>
      <c r="AY300" s="140"/>
      <c r="AZ300" s="140"/>
      <c r="BA300" s="140"/>
      <c r="BB300" s="140"/>
      <c r="BC300" s="140"/>
      <c r="BD300" s="140"/>
      <c r="BE300" s="140"/>
      <c r="BF300" s="140"/>
      <c r="BG300" s="140"/>
    </row>
    <row r="301" spans="1:59" hidden="1" x14ac:dyDescent="0.25">
      <c r="A301" s="139"/>
      <c r="B301" s="100" t="str">
        <f>+WB2C!B301</f>
        <v>Ferry RoRo and Passenger</v>
      </c>
      <c r="C301" s="100" t="str">
        <f>+WB2C!C301</f>
        <v>Ferry RoRo and Passenger (GT) 10,000 - 19,999</v>
      </c>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17"/>
      <c r="AY301" s="140"/>
      <c r="AZ301" s="140"/>
      <c r="BA301" s="140"/>
      <c r="BB301" s="140"/>
      <c r="BC301" s="140"/>
      <c r="BD301" s="140"/>
      <c r="BE301" s="140"/>
      <c r="BF301" s="140"/>
      <c r="BG301" s="140"/>
    </row>
    <row r="302" spans="1:59" hidden="1" x14ac:dyDescent="0.25">
      <c r="A302" s="139"/>
      <c r="B302" s="100" t="str">
        <f>+WB2C!B302</f>
        <v>Ferry RoRo and Passenger</v>
      </c>
      <c r="C302" s="100" t="str">
        <f>+WB2C!C302</f>
        <v>Ferry RoRo and Passenger (GT) &gt;20,000</v>
      </c>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17"/>
      <c r="AY302" s="140"/>
      <c r="AZ302" s="140"/>
      <c r="BA302" s="140"/>
      <c r="BB302" s="140"/>
      <c r="BC302" s="140"/>
      <c r="BD302" s="140"/>
      <c r="BE302" s="140"/>
      <c r="BF302" s="140"/>
      <c r="BG302" s="140"/>
    </row>
    <row r="303" spans="1:59" hidden="1" x14ac:dyDescent="0.25">
      <c r="A303" s="139"/>
      <c r="B303" s="100" t="str">
        <f>+WB2C!B303</f>
        <v>Refrigerated Bulk</v>
      </c>
      <c r="C303" s="100" t="str">
        <f>+WB2C!C303</f>
        <v>Refrigerated Bulk (DWT) 0 - 1,999</v>
      </c>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17"/>
      <c r="AY303" s="140"/>
      <c r="AZ303" s="140"/>
      <c r="BA303" s="140"/>
      <c r="BB303" s="140"/>
      <c r="BC303" s="140"/>
      <c r="BD303" s="140"/>
      <c r="BE303" s="140"/>
      <c r="BF303" s="140"/>
      <c r="BG303" s="140"/>
    </row>
    <row r="304" spans="1:59" hidden="1" x14ac:dyDescent="0.25">
      <c r="A304" s="139"/>
      <c r="B304" s="100" t="str">
        <f>+WB2C!B304</f>
        <v>Refrigerated Bulk</v>
      </c>
      <c r="C304" s="100" t="str">
        <f>+WB2C!C304</f>
        <v>Refrigerated Bulk (DWT) 2,000 - 5,999</v>
      </c>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17"/>
      <c r="AY304" s="140"/>
      <c r="AZ304" s="140"/>
      <c r="BA304" s="140"/>
      <c r="BB304" s="140"/>
      <c r="BC304" s="140"/>
      <c r="BD304" s="140"/>
      <c r="BE304" s="140"/>
      <c r="BF304" s="140"/>
      <c r="BG304" s="140"/>
    </row>
    <row r="305" spans="1:59" hidden="1" x14ac:dyDescent="0.25">
      <c r="A305" s="139"/>
      <c r="B305" s="100" t="str">
        <f>+WB2C!B305</f>
        <v>Refrigerated Bulk</v>
      </c>
      <c r="C305" s="100" t="str">
        <f>+WB2C!C305</f>
        <v>Refrigerated Bulk (DWT) 6,000 - 9,999</v>
      </c>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17"/>
      <c r="AY305" s="140"/>
      <c r="AZ305" s="140"/>
      <c r="BA305" s="140"/>
      <c r="BB305" s="140"/>
      <c r="BC305" s="140"/>
      <c r="BD305" s="140"/>
      <c r="BE305" s="140"/>
      <c r="BF305" s="140"/>
      <c r="BG305" s="140"/>
    </row>
    <row r="306" spans="1:59" hidden="1" x14ac:dyDescent="0.25">
      <c r="A306" s="139"/>
      <c r="B306" s="100" t="str">
        <f>+WB2C!B306</f>
        <v>Refrigerated Bulk</v>
      </c>
      <c r="C306" s="100" t="str">
        <f>+WB2C!C306</f>
        <v>Refrigerated Bulk (DWT) &gt;10,000</v>
      </c>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17"/>
      <c r="AY306" s="140"/>
      <c r="AZ306" s="140"/>
      <c r="BA306" s="140"/>
      <c r="BB306" s="140"/>
      <c r="BC306" s="140"/>
      <c r="BD306" s="140"/>
      <c r="BE306" s="140"/>
      <c r="BF306" s="140"/>
      <c r="BG306" s="140"/>
    </row>
    <row r="307" spans="1:59" hidden="1" x14ac:dyDescent="0.25">
      <c r="A307" s="139"/>
      <c r="B307" s="100" t="str">
        <f>+WB2C!B307</f>
        <v>RoRo</v>
      </c>
      <c r="C307" s="100" t="str">
        <f>+WB2C!C307</f>
        <v>RoRo (DWT) 0 - 4,999</v>
      </c>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17"/>
      <c r="AY307" s="140"/>
      <c r="AZ307" s="140"/>
      <c r="BA307" s="140"/>
      <c r="BB307" s="140"/>
      <c r="BC307" s="140"/>
      <c r="BD307" s="140"/>
      <c r="BE307" s="140"/>
      <c r="BF307" s="140"/>
      <c r="BG307" s="140"/>
    </row>
    <row r="308" spans="1:59" hidden="1" x14ac:dyDescent="0.25">
      <c r="A308" s="139"/>
      <c r="B308" s="100" t="str">
        <f>+WB2C!B308</f>
        <v>RoRo</v>
      </c>
      <c r="C308" s="100" t="str">
        <f>+WB2C!C308</f>
        <v>RoRo (DWT) 5,000 - 9,999</v>
      </c>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17"/>
      <c r="AY308" s="140"/>
      <c r="AZ308" s="140"/>
      <c r="BA308" s="140"/>
      <c r="BB308" s="140"/>
      <c r="BC308" s="140"/>
      <c r="BD308" s="140"/>
      <c r="BE308" s="140"/>
      <c r="BF308" s="140"/>
      <c r="BG308" s="140"/>
    </row>
    <row r="309" spans="1:59" hidden="1" x14ac:dyDescent="0.25">
      <c r="A309" s="139"/>
      <c r="B309" s="100" t="str">
        <f>+WB2C!B309</f>
        <v>RoRo</v>
      </c>
      <c r="C309" s="100" t="str">
        <f>+WB2C!C309</f>
        <v>RoRo (DWT) 10,000 - 14,999</v>
      </c>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17"/>
      <c r="AY309" s="140"/>
      <c r="AZ309" s="140"/>
      <c r="BA309" s="140"/>
      <c r="BB309" s="140"/>
      <c r="BC309" s="140"/>
      <c r="BD309" s="140"/>
      <c r="BE309" s="140"/>
      <c r="BF309" s="140"/>
      <c r="BG309" s="140"/>
    </row>
    <row r="310" spans="1:59" hidden="1" x14ac:dyDescent="0.25">
      <c r="A310" s="139"/>
      <c r="B310" s="100" t="str">
        <f>+WB2C!B310</f>
        <v>RoRo</v>
      </c>
      <c r="C310" s="100" t="str">
        <f>+WB2C!C310</f>
        <v>RoRo (DWT) &gt;15,000</v>
      </c>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17"/>
      <c r="AY310" s="140"/>
      <c r="AZ310" s="140"/>
      <c r="BA310" s="140"/>
      <c r="BB310" s="140"/>
      <c r="BC310" s="140"/>
      <c r="BD310" s="140"/>
      <c r="BE310" s="140"/>
      <c r="BF310" s="140"/>
      <c r="BG310" s="140"/>
    </row>
    <row r="311" spans="1:59" hidden="1" x14ac:dyDescent="0.25">
      <c r="A311" s="139"/>
      <c r="B311" s="100" t="str">
        <f>+WB2C!B311</f>
        <v>Vehicle Carrier</v>
      </c>
      <c r="C311" s="100" t="str">
        <f>+WB2C!C311</f>
        <v>Vehicle Carrier (GT) 0 - 29,999</v>
      </c>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17"/>
      <c r="AY311" s="140"/>
      <c r="AZ311" s="140"/>
      <c r="BA311" s="140"/>
      <c r="BB311" s="140"/>
      <c r="BC311" s="140"/>
      <c r="BD311" s="140"/>
      <c r="BE311" s="140"/>
      <c r="BF311" s="140"/>
      <c r="BG311" s="140"/>
    </row>
    <row r="312" spans="1:59" hidden="1" x14ac:dyDescent="0.25">
      <c r="A312" s="139"/>
      <c r="B312" s="100" t="str">
        <f>+WB2C!B312</f>
        <v>Vehicle Carrier</v>
      </c>
      <c r="C312" s="100" t="str">
        <f>+WB2C!C312</f>
        <v>Vehicle Carrier (GT) 30,000 - 49,999</v>
      </c>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17"/>
      <c r="AY312" s="140"/>
      <c r="AZ312" s="140"/>
      <c r="BA312" s="140"/>
      <c r="BB312" s="140"/>
      <c r="BC312" s="140"/>
      <c r="BD312" s="140"/>
      <c r="BE312" s="140"/>
      <c r="BF312" s="140"/>
      <c r="BG312" s="140"/>
    </row>
    <row r="313" spans="1:59" hidden="1" x14ac:dyDescent="0.25">
      <c r="A313" s="139"/>
      <c r="B313" s="100" t="str">
        <f>+WB2C!B313</f>
        <v>Vehicle Carrier</v>
      </c>
      <c r="C313" s="100" t="str">
        <f>+WB2C!C313</f>
        <v>Vehicle Carrier (GT) &gt;50,000</v>
      </c>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17"/>
      <c r="AY313" s="140"/>
      <c r="AZ313" s="140"/>
      <c r="BA313" s="140"/>
      <c r="BB313" s="140"/>
      <c r="BC313" s="140"/>
      <c r="BD313" s="140"/>
      <c r="BE313" s="140"/>
      <c r="BF313" s="140"/>
      <c r="BG313" s="140"/>
    </row>
    <row r="314" spans="1:59" hidden="1" x14ac:dyDescent="0.25">
      <c r="A314" s="139"/>
      <c r="B314" s="100" t="str">
        <f>+WB2C!B314</f>
        <v>Offshore</v>
      </c>
      <c r="C314" s="100" t="str">
        <f>+WB2C!C314</f>
        <v>Offshore (GT) 0-+</v>
      </c>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17"/>
      <c r="AY314" s="140"/>
      <c r="AZ314" s="140"/>
      <c r="BA314" s="140"/>
      <c r="BB314" s="140"/>
      <c r="BC314" s="140"/>
      <c r="BD314" s="140"/>
      <c r="BE314" s="140"/>
      <c r="BF314" s="140"/>
      <c r="BG314" s="140"/>
    </row>
    <row r="315" spans="1:59" hidden="1" x14ac:dyDescent="0.25">
      <c r="A315" s="139"/>
      <c r="B315" s="100" t="str">
        <f>+WB2C!B315</f>
        <v>Bulk Carrier</v>
      </c>
      <c r="C315" s="100" t="str">
        <f>+WB2C!C315</f>
        <v>Bulk Carrier Default</v>
      </c>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17"/>
      <c r="AY315" s="140"/>
      <c r="AZ315" s="140"/>
      <c r="BA315" s="140"/>
      <c r="BB315" s="140"/>
      <c r="BC315" s="140"/>
      <c r="BD315" s="140"/>
      <c r="BE315" s="140"/>
      <c r="BF315" s="140"/>
      <c r="BG315" s="140"/>
    </row>
    <row r="316" spans="1:59" hidden="1" x14ac:dyDescent="0.25">
      <c r="A316" s="139"/>
      <c r="B316" s="100" t="str">
        <f>+WB2C!B316</f>
        <v>Chemical Tanker</v>
      </c>
      <c r="C316" s="100" t="str">
        <f>+WB2C!C316</f>
        <v>Chemical Tanker Default</v>
      </c>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17"/>
      <c r="AY316" s="140"/>
      <c r="AZ316" s="140"/>
      <c r="BA316" s="140"/>
      <c r="BB316" s="140"/>
      <c r="BC316" s="140"/>
      <c r="BD316" s="140"/>
      <c r="BE316" s="140"/>
      <c r="BF316" s="140"/>
      <c r="BG316" s="140"/>
    </row>
    <row r="317" spans="1:59" hidden="1" x14ac:dyDescent="0.25">
      <c r="A317" s="139"/>
      <c r="B317" s="100" t="str">
        <f>+WB2C!B317</f>
        <v>Container</v>
      </c>
      <c r="C317" s="100" t="str">
        <f>+WB2C!C317</f>
        <v>Container Default</v>
      </c>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17"/>
      <c r="AY317" s="140"/>
      <c r="AZ317" s="140"/>
      <c r="BA317" s="140"/>
      <c r="BB317" s="140"/>
      <c r="BC317" s="140"/>
      <c r="BD317" s="140"/>
      <c r="BE317" s="140"/>
      <c r="BF317" s="140"/>
      <c r="BG317" s="140"/>
    </row>
    <row r="318" spans="1:59" hidden="1" x14ac:dyDescent="0.25">
      <c r="A318" s="139"/>
      <c r="B318" s="100" t="str">
        <f>+WB2C!B318</f>
        <v>General Cargo</v>
      </c>
      <c r="C318" s="100" t="str">
        <f>+WB2C!C318</f>
        <v>General Cargo Default</v>
      </c>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17"/>
      <c r="AY318" s="140"/>
      <c r="AZ318" s="140"/>
      <c r="BA318" s="140"/>
      <c r="BB318" s="140"/>
      <c r="BC318" s="140"/>
      <c r="BD318" s="140"/>
      <c r="BE318" s="140"/>
      <c r="BF318" s="140"/>
      <c r="BG318" s="140"/>
    </row>
    <row r="319" spans="1:59" hidden="1" x14ac:dyDescent="0.25">
      <c r="A319" s="139"/>
      <c r="B319" s="100" t="str">
        <f>+WB2C!B319</f>
        <v>Liquefied Gas Tanker</v>
      </c>
      <c r="C319" s="100" t="str">
        <f>+WB2C!C319</f>
        <v>Liquefied Gas Tanker Default</v>
      </c>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17"/>
      <c r="AY319" s="140"/>
      <c r="AZ319" s="140"/>
      <c r="BA319" s="140"/>
      <c r="BB319" s="140"/>
      <c r="BC319" s="140"/>
      <c r="BD319" s="140"/>
      <c r="BE319" s="140"/>
      <c r="BF319" s="140"/>
      <c r="BG319" s="140"/>
    </row>
    <row r="320" spans="1:59" hidden="1" x14ac:dyDescent="0.25">
      <c r="A320" s="139"/>
      <c r="B320" s="100" t="str">
        <f>+WB2C!B320</f>
        <v>Oil Tanker</v>
      </c>
      <c r="C320" s="100" t="str">
        <f>+WB2C!C320</f>
        <v>Oil Tanker Default</v>
      </c>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17"/>
      <c r="AY320" s="140"/>
      <c r="AZ320" s="140"/>
      <c r="BA320" s="140"/>
      <c r="BB320" s="140"/>
      <c r="BC320" s="140"/>
      <c r="BD320" s="140"/>
      <c r="BE320" s="140"/>
      <c r="BF320" s="140"/>
      <c r="BG320" s="140"/>
    </row>
    <row r="321" spans="1:59" hidden="1" x14ac:dyDescent="0.25">
      <c r="A321" s="139"/>
      <c r="B321" s="100" t="str">
        <f>+WB2C!B321</f>
        <v>Other Liquids Tankers</v>
      </c>
      <c r="C321" s="100" t="str">
        <f>+WB2C!C321</f>
        <v>Other Liquids Tankers Default</v>
      </c>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17"/>
      <c r="AY321" s="140"/>
      <c r="AZ321" s="140"/>
      <c r="BA321" s="140"/>
      <c r="BB321" s="140"/>
      <c r="BC321" s="140"/>
      <c r="BD321" s="140"/>
      <c r="BE321" s="140"/>
      <c r="BF321" s="140"/>
      <c r="BG321" s="140"/>
    </row>
    <row r="322" spans="1:59" hidden="1" x14ac:dyDescent="0.25">
      <c r="A322" s="139"/>
      <c r="B322" s="100" t="str">
        <f>+WB2C!B322</f>
        <v>Ferry Passenger Only</v>
      </c>
      <c r="C322" s="100" t="str">
        <f>+WB2C!C322</f>
        <v>Ferry Passenger Only Default</v>
      </c>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17"/>
      <c r="AY322" s="140"/>
      <c r="AZ322" s="140"/>
      <c r="BA322" s="140"/>
      <c r="BB322" s="140"/>
      <c r="BC322" s="140"/>
      <c r="BD322" s="140"/>
      <c r="BE322" s="140"/>
      <c r="BF322" s="140"/>
      <c r="BG322" s="140"/>
    </row>
    <row r="323" spans="1:59" hidden="1" x14ac:dyDescent="0.25">
      <c r="A323" s="139"/>
      <c r="B323" s="100" t="str">
        <f>+WB2C!B323</f>
        <v>Cruise</v>
      </c>
      <c r="C323" s="100" t="str">
        <f>+WB2C!C323</f>
        <v>Cruise Default</v>
      </c>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17"/>
      <c r="AY323" s="140"/>
      <c r="AZ323" s="140"/>
      <c r="BA323" s="140"/>
      <c r="BB323" s="140"/>
      <c r="BC323" s="140"/>
      <c r="BD323" s="140"/>
      <c r="BE323" s="140"/>
      <c r="BF323" s="140"/>
      <c r="BG323" s="140"/>
    </row>
    <row r="324" spans="1:59" hidden="1" x14ac:dyDescent="0.25">
      <c r="A324" s="139"/>
      <c r="B324" s="100" t="str">
        <f>+WB2C!B324</f>
        <v>Ferry RoRo and Passenger</v>
      </c>
      <c r="C324" s="100" t="str">
        <f>+WB2C!C324</f>
        <v>Ferry RoRo and Passenger Default</v>
      </c>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17"/>
      <c r="AY324" s="140"/>
      <c r="AZ324" s="140"/>
      <c r="BA324" s="140"/>
      <c r="BB324" s="140"/>
      <c r="BC324" s="140"/>
      <c r="BD324" s="140"/>
      <c r="BE324" s="140"/>
      <c r="BF324" s="140"/>
      <c r="BG324" s="140"/>
    </row>
    <row r="325" spans="1:59" hidden="1" x14ac:dyDescent="0.25">
      <c r="A325" s="139"/>
      <c r="B325" s="100" t="str">
        <f>+WB2C!B325</f>
        <v>Refrigerated Bulk</v>
      </c>
      <c r="C325" s="100" t="str">
        <f>+WB2C!C325</f>
        <v>Refrigerated Bulk Default</v>
      </c>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17"/>
      <c r="AY325" s="140"/>
      <c r="AZ325" s="140"/>
      <c r="BA325" s="140"/>
      <c r="BB325" s="140"/>
      <c r="BC325" s="140"/>
      <c r="BD325" s="140"/>
      <c r="BE325" s="140"/>
      <c r="BF325" s="140"/>
      <c r="BG325" s="140"/>
    </row>
    <row r="326" spans="1:59" hidden="1" x14ac:dyDescent="0.25">
      <c r="A326" s="139"/>
      <c r="B326" s="100" t="str">
        <f>+WB2C!B326</f>
        <v>RoRo</v>
      </c>
      <c r="C326" s="100" t="str">
        <f>+WB2C!C326</f>
        <v>RoRo Default</v>
      </c>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17"/>
      <c r="AY326" s="140"/>
      <c r="AZ326" s="140"/>
      <c r="BA326" s="140"/>
      <c r="BB326" s="140"/>
      <c r="BC326" s="140"/>
      <c r="BD326" s="140"/>
      <c r="BE326" s="140"/>
      <c r="BF326" s="140"/>
      <c r="BG326" s="140"/>
    </row>
    <row r="327" spans="1:59" hidden="1" x14ac:dyDescent="0.25">
      <c r="A327" s="139"/>
      <c r="B327" s="100" t="str">
        <f>+WB2C!B327</f>
        <v>Vehicle Carrier</v>
      </c>
      <c r="C327" s="100" t="str">
        <f>+WB2C!C327</f>
        <v>Vehicle Carrier Default</v>
      </c>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17"/>
      <c r="AY327" s="140"/>
      <c r="AZ327" s="140"/>
      <c r="BA327" s="140"/>
      <c r="BB327" s="140"/>
      <c r="BC327" s="140"/>
      <c r="BD327" s="140"/>
      <c r="BE327" s="140"/>
      <c r="BF327" s="140"/>
      <c r="BG327" s="140"/>
    </row>
    <row r="328" spans="1:59" hidden="1" x14ac:dyDescent="0.25">
      <c r="A328" s="139"/>
      <c r="B328" s="100" t="str">
        <f>+WB2C!B328</f>
        <v>Offshore</v>
      </c>
      <c r="C328" s="100" t="str">
        <f>+WB2C!C328</f>
        <v>Offshore Default</v>
      </c>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17"/>
      <c r="AY328" s="140"/>
      <c r="AZ328" s="140"/>
      <c r="BA328" s="140"/>
      <c r="BB328" s="140"/>
      <c r="BC328" s="140"/>
      <c r="BD328" s="140"/>
      <c r="BE328" s="140"/>
      <c r="BF328" s="140"/>
      <c r="BG328" s="140"/>
    </row>
    <row r="329" spans="1:59" hidden="1" x14ac:dyDescent="0.25">
      <c r="A329" s="139"/>
      <c r="B329" s="100"/>
      <c r="C329" s="100"/>
      <c r="D329" s="140"/>
      <c r="E329" s="100"/>
      <c r="F329" s="100"/>
      <c r="G329" s="100"/>
      <c r="H329" s="100"/>
      <c r="I329" s="140"/>
      <c r="J329" s="100"/>
      <c r="K329" s="100"/>
      <c r="L329" s="100"/>
      <c r="M329" s="100"/>
      <c r="N329" s="140"/>
      <c r="O329" s="100"/>
      <c r="P329" s="100"/>
      <c r="Q329" s="100"/>
      <c r="R329" s="100"/>
      <c r="S329" s="140"/>
      <c r="T329" s="100"/>
      <c r="U329" s="100"/>
      <c r="V329" s="100"/>
      <c r="W329" s="100"/>
      <c r="X329" s="140"/>
      <c r="Y329" s="100"/>
      <c r="Z329" s="100"/>
      <c r="AA329" s="100"/>
      <c r="AB329" s="100"/>
      <c r="AC329" s="140"/>
      <c r="AD329" s="100"/>
      <c r="AE329" s="100"/>
      <c r="AF329" s="100"/>
      <c r="AG329" s="100"/>
      <c r="AH329" s="140"/>
      <c r="AI329" s="100"/>
      <c r="AJ329" s="100"/>
      <c r="AK329" s="100"/>
      <c r="AL329" s="100"/>
      <c r="AM329" s="140"/>
      <c r="AN329" s="100"/>
      <c r="AO329" s="100"/>
      <c r="AP329" s="100"/>
      <c r="AQ329" s="100"/>
      <c r="AR329" s="140"/>
      <c r="AS329" s="100"/>
      <c r="AT329" s="100"/>
      <c r="AU329" s="100"/>
      <c r="AV329" s="100"/>
      <c r="AW329" s="140"/>
      <c r="AX329" s="140"/>
      <c r="AY329" s="140"/>
      <c r="AZ329" s="140"/>
      <c r="BA329" s="140"/>
      <c r="BB329" s="140"/>
      <c r="BC329" s="140"/>
      <c r="BD329" s="140"/>
      <c r="BE329" s="140"/>
      <c r="BF329" s="140"/>
      <c r="BG329" s="140"/>
    </row>
    <row r="330" spans="1:59" hidden="1" x14ac:dyDescent="0.25">
      <c r="A330" s="87"/>
      <c r="B330" s="135" t="str">
        <f>+WB2C!B330</f>
        <v>WTT carbon intensity</v>
      </c>
      <c r="C330" s="135"/>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17"/>
      <c r="AY330" s="140"/>
      <c r="AZ330" s="140"/>
      <c r="BA330" s="140"/>
      <c r="BB330" s="140"/>
      <c r="BC330" s="140"/>
      <c r="BD330" s="140"/>
      <c r="BE330" s="140"/>
      <c r="BF330" s="140"/>
      <c r="BG330" s="140"/>
    </row>
    <row r="331" spans="1:59" hidden="1" x14ac:dyDescent="0.25">
      <c r="A331" s="87"/>
      <c r="B331" s="137" t="str">
        <f>+WB2C!B331</f>
        <v>Transport mode/category</v>
      </c>
      <c r="C331" s="137"/>
      <c r="D331" s="138">
        <v>2015</v>
      </c>
      <c r="E331" s="136">
        <v>2016</v>
      </c>
      <c r="F331" s="136">
        <v>2017</v>
      </c>
      <c r="G331" s="136">
        <v>2018</v>
      </c>
      <c r="H331" s="136">
        <v>2019</v>
      </c>
      <c r="I331" s="138">
        <v>2020</v>
      </c>
      <c r="J331" s="136">
        <v>2021</v>
      </c>
      <c r="K331" s="136">
        <v>2022</v>
      </c>
      <c r="L331" s="136">
        <v>2023</v>
      </c>
      <c r="M331" s="136">
        <v>2024</v>
      </c>
      <c r="N331" s="138">
        <v>2025</v>
      </c>
      <c r="O331" s="136">
        <v>2026</v>
      </c>
      <c r="P331" s="136">
        <v>2027</v>
      </c>
      <c r="Q331" s="136">
        <v>2028</v>
      </c>
      <c r="R331" s="136">
        <v>2029</v>
      </c>
      <c r="S331" s="138">
        <v>2030</v>
      </c>
      <c r="T331" s="136">
        <v>2031</v>
      </c>
      <c r="U331" s="136">
        <v>2032</v>
      </c>
      <c r="V331" s="136">
        <v>2033</v>
      </c>
      <c r="W331" s="136">
        <v>2034</v>
      </c>
      <c r="X331" s="138">
        <v>2035</v>
      </c>
      <c r="Y331" s="136">
        <v>2036</v>
      </c>
      <c r="Z331" s="136">
        <v>2037</v>
      </c>
      <c r="AA331" s="136">
        <v>2038</v>
      </c>
      <c r="AB331" s="136">
        <v>2039</v>
      </c>
      <c r="AC331" s="138">
        <v>2040</v>
      </c>
      <c r="AD331" s="136">
        <v>2041</v>
      </c>
      <c r="AE331" s="136">
        <v>2042</v>
      </c>
      <c r="AF331" s="136">
        <v>2043</v>
      </c>
      <c r="AG331" s="136">
        <v>2044</v>
      </c>
      <c r="AH331" s="138">
        <v>2045</v>
      </c>
      <c r="AI331" s="136">
        <v>2046</v>
      </c>
      <c r="AJ331" s="136">
        <v>2047</v>
      </c>
      <c r="AK331" s="136">
        <v>2048</v>
      </c>
      <c r="AL331" s="136">
        <v>2049</v>
      </c>
      <c r="AM331" s="138">
        <v>2050</v>
      </c>
      <c r="AN331" s="136"/>
      <c r="AO331" s="136"/>
      <c r="AP331" s="136"/>
      <c r="AQ331" s="136"/>
      <c r="AR331" s="136"/>
      <c r="AS331" s="136"/>
      <c r="AT331" s="136"/>
      <c r="AU331" s="136"/>
      <c r="AV331" s="136"/>
      <c r="AW331" s="136"/>
      <c r="AX331" s="134"/>
      <c r="AY331" s="100"/>
      <c r="AZ331" s="140"/>
      <c r="BA331" s="140"/>
      <c r="BB331" s="140"/>
      <c r="BC331" s="140"/>
      <c r="BD331" s="140"/>
      <c r="BE331" s="140"/>
      <c r="BF331" s="140"/>
      <c r="BG331" s="140"/>
    </row>
    <row r="332" spans="1:59" hidden="1" x14ac:dyDescent="0.25">
      <c r="A332" s="87"/>
      <c r="B332" s="100" t="str">
        <f>+WB2C!B332</f>
        <v>Bulk Carrier</v>
      </c>
      <c r="C332" s="100" t="str">
        <f>+WB2C!C332</f>
        <v>Bulk Carrier (DWT) 0 - 9,999</v>
      </c>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17"/>
      <c r="AY332" s="140"/>
      <c r="AZ332" s="140"/>
      <c r="BA332" s="140"/>
      <c r="BB332" s="140"/>
      <c r="BC332" s="140"/>
      <c r="BD332" s="140"/>
      <c r="BE332" s="140"/>
      <c r="BF332" s="140"/>
      <c r="BG332" s="140"/>
    </row>
    <row r="333" spans="1:59" hidden="1" x14ac:dyDescent="0.25">
      <c r="A333" s="87"/>
      <c r="B333" s="100" t="str">
        <f>+WB2C!B333</f>
        <v>Bulk Carrier</v>
      </c>
      <c r="C333" s="100" t="str">
        <f>+WB2C!C333</f>
        <v>Bulk Carrier (DWT) 10,000 - 34,999</v>
      </c>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17"/>
      <c r="AY333" s="140"/>
      <c r="AZ333" s="140"/>
      <c r="BA333" s="140"/>
      <c r="BB333" s="140"/>
      <c r="BC333" s="140"/>
      <c r="BD333" s="140"/>
      <c r="BE333" s="140"/>
      <c r="BF333" s="140"/>
      <c r="BG333" s="140"/>
    </row>
    <row r="334" spans="1:59" hidden="1" x14ac:dyDescent="0.25">
      <c r="A334" s="87"/>
      <c r="B334" s="100" t="str">
        <f>+WB2C!B334</f>
        <v>Bulk Carrier</v>
      </c>
      <c r="C334" s="100" t="str">
        <f>+WB2C!C334</f>
        <v>Bulk Carrier (DWT) 35,000 - 59,999</v>
      </c>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17"/>
      <c r="AY334" s="140"/>
      <c r="AZ334" s="140"/>
      <c r="BA334" s="140"/>
      <c r="BB334" s="140"/>
      <c r="BC334" s="140"/>
      <c r="BD334" s="140"/>
      <c r="BE334" s="140"/>
      <c r="BF334" s="140"/>
      <c r="BG334" s="140"/>
    </row>
    <row r="335" spans="1:59" hidden="1" x14ac:dyDescent="0.25">
      <c r="A335" s="87"/>
      <c r="B335" s="100" t="str">
        <f>+WB2C!B335</f>
        <v>Bulk Carrier</v>
      </c>
      <c r="C335" s="100" t="str">
        <f>+WB2C!C335</f>
        <v>Bulk Carrier (DWT) 60,000 - 99,999</v>
      </c>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17"/>
      <c r="AY335" s="140"/>
      <c r="AZ335" s="140"/>
      <c r="BA335" s="140"/>
      <c r="BB335" s="140"/>
      <c r="BC335" s="140"/>
      <c r="BD335" s="140"/>
      <c r="BE335" s="140"/>
      <c r="BF335" s="140"/>
      <c r="BG335" s="140"/>
    </row>
    <row r="336" spans="1:59" hidden="1" x14ac:dyDescent="0.25">
      <c r="A336" s="87"/>
      <c r="B336" s="100" t="str">
        <f>+WB2C!B336</f>
        <v>Bulk Carrier</v>
      </c>
      <c r="C336" s="100" t="str">
        <f>+WB2C!C336</f>
        <v>Bulk Carrier (DWT) 100,000 - 199,999</v>
      </c>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17"/>
      <c r="AY336" s="140"/>
      <c r="AZ336" s="140"/>
      <c r="BA336" s="140"/>
      <c r="BB336" s="140"/>
      <c r="BC336" s="140"/>
      <c r="BD336" s="140"/>
      <c r="BE336" s="140"/>
      <c r="BF336" s="140"/>
      <c r="BG336" s="140"/>
    </row>
    <row r="337" spans="1:59" hidden="1" x14ac:dyDescent="0.25">
      <c r="A337" s="87"/>
      <c r="B337" s="100" t="str">
        <f>+WB2C!B337</f>
        <v>Bulk Carrier</v>
      </c>
      <c r="C337" s="100" t="str">
        <f>+WB2C!C337</f>
        <v>Bulk Carrier (DWT) &gt;200,000</v>
      </c>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17"/>
      <c r="AY337" s="140"/>
      <c r="AZ337" s="140"/>
      <c r="BA337" s="140"/>
      <c r="BB337" s="140"/>
      <c r="BC337" s="140"/>
      <c r="BD337" s="140"/>
      <c r="BE337" s="140"/>
      <c r="BF337" s="140"/>
      <c r="BG337" s="140"/>
    </row>
    <row r="338" spans="1:59" hidden="1" x14ac:dyDescent="0.25">
      <c r="A338" s="87"/>
      <c r="B338" s="100" t="str">
        <f>+WB2C!B338</f>
        <v>Chemical Tanker</v>
      </c>
      <c r="C338" s="100" t="str">
        <f>+WB2C!C338</f>
        <v>Chemical Tanker (DWT) 0 - 4,999</v>
      </c>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17"/>
      <c r="AY338" s="140"/>
      <c r="AZ338" s="140"/>
      <c r="BA338" s="140"/>
      <c r="BB338" s="140"/>
      <c r="BC338" s="140"/>
      <c r="BD338" s="140"/>
      <c r="BE338" s="140"/>
      <c r="BF338" s="140"/>
      <c r="BG338" s="140"/>
    </row>
    <row r="339" spans="1:59" hidden="1" x14ac:dyDescent="0.25">
      <c r="A339" s="87"/>
      <c r="B339" s="100" t="str">
        <f>+WB2C!B339</f>
        <v>Chemical Tanker</v>
      </c>
      <c r="C339" s="100" t="str">
        <f>+WB2C!C339</f>
        <v>Chemical Tanker (DWT) 5,000 - 9,999</v>
      </c>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17"/>
      <c r="AY339" s="140"/>
      <c r="AZ339" s="140"/>
      <c r="BA339" s="140"/>
      <c r="BB339" s="140"/>
      <c r="BC339" s="140"/>
      <c r="BD339" s="140"/>
      <c r="BE339" s="140"/>
      <c r="BF339" s="140"/>
      <c r="BG339" s="140"/>
    </row>
    <row r="340" spans="1:59" hidden="1" x14ac:dyDescent="0.25">
      <c r="A340" s="87"/>
      <c r="B340" s="100" t="str">
        <f>+WB2C!B340</f>
        <v>Chemical Tanker</v>
      </c>
      <c r="C340" s="100" t="str">
        <f>+WB2C!C340</f>
        <v>Chemical Tanker (DWT) 10,000 - 19,999</v>
      </c>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17"/>
      <c r="AY340" s="140"/>
      <c r="AZ340" s="140"/>
      <c r="BA340" s="140"/>
      <c r="BB340" s="140"/>
      <c r="BC340" s="140"/>
      <c r="BD340" s="140"/>
      <c r="BE340" s="140"/>
      <c r="BF340" s="140"/>
      <c r="BG340" s="140"/>
    </row>
    <row r="341" spans="1:59" hidden="1" x14ac:dyDescent="0.25">
      <c r="A341" s="87"/>
      <c r="B341" s="100" t="str">
        <f>+WB2C!B341</f>
        <v>Chemical Tanker</v>
      </c>
      <c r="C341" s="100" t="str">
        <f>+WB2C!C341</f>
        <v>Chemical Tanker (DWT) 20,000 - 39,999</v>
      </c>
      <c r="D341" s="143"/>
      <c r="E341" s="143"/>
      <c r="F341" s="143"/>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3"/>
      <c r="AO341" s="143"/>
      <c r="AP341" s="143"/>
      <c r="AQ341" s="143"/>
      <c r="AR341" s="143"/>
      <c r="AS341" s="143"/>
      <c r="AT341" s="143"/>
      <c r="AU341" s="143"/>
      <c r="AV341" s="143"/>
      <c r="AW341" s="143"/>
      <c r="AX341" s="117"/>
      <c r="AY341" s="140"/>
      <c r="AZ341" s="140"/>
      <c r="BA341" s="140"/>
      <c r="BB341" s="140"/>
      <c r="BC341" s="140"/>
      <c r="BD341" s="140"/>
      <c r="BE341" s="140"/>
      <c r="BF341" s="140"/>
      <c r="BG341" s="140"/>
    </row>
    <row r="342" spans="1:59" hidden="1" x14ac:dyDescent="0.25">
      <c r="A342" s="87"/>
      <c r="B342" s="100" t="str">
        <f>+WB2C!B342</f>
        <v>Chemical Tanker</v>
      </c>
      <c r="C342" s="100" t="str">
        <f>+WB2C!C342</f>
        <v>Chemical Tanker (DWT) &gt;40,000</v>
      </c>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17"/>
      <c r="AY342" s="140"/>
      <c r="AZ342" s="140"/>
      <c r="BA342" s="140"/>
      <c r="BB342" s="140"/>
      <c r="BC342" s="140"/>
      <c r="BD342" s="140"/>
      <c r="BE342" s="140"/>
      <c r="BF342" s="140"/>
      <c r="BG342" s="140"/>
    </row>
    <row r="343" spans="1:59" hidden="1" x14ac:dyDescent="0.25">
      <c r="A343" s="87"/>
      <c r="B343" s="100" t="str">
        <f>+WB2C!B343</f>
        <v>Container</v>
      </c>
      <c r="C343" s="100" t="str">
        <f>+WB2C!C343</f>
        <v>Container (TEU) 0 - 999</v>
      </c>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17"/>
      <c r="AY343" s="140"/>
      <c r="AZ343" s="140"/>
      <c r="BA343" s="140"/>
      <c r="BB343" s="140"/>
      <c r="BC343" s="140"/>
      <c r="BD343" s="140"/>
      <c r="BE343" s="140"/>
      <c r="BF343" s="140"/>
      <c r="BG343" s="140"/>
    </row>
    <row r="344" spans="1:59" hidden="1" x14ac:dyDescent="0.25">
      <c r="A344" s="87"/>
      <c r="B344" s="100" t="str">
        <f>+WB2C!B344</f>
        <v>Container</v>
      </c>
      <c r="C344" s="100" t="str">
        <f>+WB2C!C344</f>
        <v>Container (TEU) 1,000 - 1,999</v>
      </c>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17"/>
      <c r="AY344" s="140"/>
      <c r="AZ344" s="140"/>
      <c r="BA344" s="140"/>
      <c r="BB344" s="140"/>
      <c r="BC344" s="140"/>
      <c r="BD344" s="140"/>
      <c r="BE344" s="140"/>
      <c r="BF344" s="140"/>
      <c r="BG344" s="140"/>
    </row>
    <row r="345" spans="1:59" hidden="1" x14ac:dyDescent="0.25">
      <c r="A345" s="87"/>
      <c r="B345" s="100" t="str">
        <f>+WB2C!B345</f>
        <v>Container</v>
      </c>
      <c r="C345" s="100" t="str">
        <f>+WB2C!C345</f>
        <v>Container (TEU) 2,000 - 2,999</v>
      </c>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17"/>
      <c r="AY345" s="140"/>
      <c r="AZ345" s="140"/>
      <c r="BA345" s="140"/>
      <c r="BB345" s="140"/>
      <c r="BC345" s="140"/>
      <c r="BD345" s="140"/>
      <c r="BE345" s="140"/>
      <c r="BF345" s="140"/>
      <c r="BG345" s="140"/>
    </row>
    <row r="346" spans="1:59" hidden="1" x14ac:dyDescent="0.25">
      <c r="A346" s="87"/>
      <c r="B346" s="100" t="str">
        <f>+WB2C!B346</f>
        <v>Container</v>
      </c>
      <c r="C346" s="100" t="str">
        <f>+WB2C!C346</f>
        <v>Container (TEU) 3,000 - 4,999</v>
      </c>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17"/>
      <c r="AY346" s="140"/>
      <c r="AZ346" s="140"/>
      <c r="BA346" s="140"/>
      <c r="BB346" s="140"/>
      <c r="BC346" s="140"/>
      <c r="BD346" s="140"/>
      <c r="BE346" s="140"/>
      <c r="BF346" s="140"/>
      <c r="BG346" s="140"/>
    </row>
    <row r="347" spans="1:59" hidden="1" x14ac:dyDescent="0.25">
      <c r="A347" s="87"/>
      <c r="B347" s="100" t="str">
        <f>+WB2C!B347</f>
        <v>Container</v>
      </c>
      <c r="C347" s="100" t="str">
        <f>+WB2C!C347</f>
        <v>Container (TEU) 5,000 - 7,999</v>
      </c>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17"/>
      <c r="AY347" s="140"/>
      <c r="AZ347" s="140"/>
      <c r="BA347" s="140"/>
      <c r="BB347" s="140"/>
      <c r="BC347" s="140"/>
      <c r="BD347" s="140"/>
      <c r="BE347" s="140"/>
      <c r="BF347" s="140"/>
      <c r="BG347" s="140"/>
    </row>
    <row r="348" spans="1:59" hidden="1" x14ac:dyDescent="0.25">
      <c r="A348" s="87"/>
      <c r="B348" s="100" t="str">
        <f>+WB2C!B348</f>
        <v>Container</v>
      </c>
      <c r="C348" s="100" t="str">
        <f>+WB2C!C348</f>
        <v>Container (TEU) 8,000 - 11,999</v>
      </c>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17"/>
      <c r="AY348" s="140"/>
      <c r="AZ348" s="140"/>
      <c r="BA348" s="140"/>
      <c r="BB348" s="140"/>
      <c r="BC348" s="140"/>
      <c r="BD348" s="140"/>
      <c r="BE348" s="140"/>
      <c r="BF348" s="140"/>
      <c r="BG348" s="140"/>
    </row>
    <row r="349" spans="1:59" hidden="1" x14ac:dyDescent="0.25">
      <c r="A349" s="87"/>
      <c r="B349" s="100" t="str">
        <f>+WB2C!B349</f>
        <v>Container</v>
      </c>
      <c r="C349" s="100" t="str">
        <f>+WB2C!C349</f>
        <v>Container (TEU) 12,000 - 14,499</v>
      </c>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17"/>
      <c r="AY349" s="140"/>
      <c r="AZ349" s="140"/>
      <c r="BA349" s="140"/>
      <c r="BB349" s="140"/>
      <c r="BC349" s="140"/>
      <c r="BD349" s="140"/>
      <c r="BE349" s="140"/>
      <c r="BF349" s="140"/>
      <c r="BG349" s="140"/>
    </row>
    <row r="350" spans="1:59" hidden="1" x14ac:dyDescent="0.25">
      <c r="A350" s="87"/>
      <c r="B350" s="100" t="str">
        <f>+WB2C!B350</f>
        <v>Container</v>
      </c>
      <c r="C350" s="100" t="str">
        <f>+WB2C!C350</f>
        <v>Container (TEU) 14,500 - 19,999</v>
      </c>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17"/>
      <c r="AY350" s="140"/>
      <c r="AZ350" s="140"/>
      <c r="BA350" s="140"/>
      <c r="BB350" s="140"/>
      <c r="BC350" s="140"/>
      <c r="BD350" s="140"/>
      <c r="BE350" s="140"/>
      <c r="BF350" s="140"/>
      <c r="BG350" s="140"/>
    </row>
    <row r="351" spans="1:59" hidden="1" x14ac:dyDescent="0.25">
      <c r="A351" s="87"/>
      <c r="B351" s="100" t="str">
        <f>+WB2C!B351</f>
        <v>Container</v>
      </c>
      <c r="C351" s="100" t="str">
        <f>+WB2C!C351</f>
        <v>Container (TEU) &gt;20,000</v>
      </c>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17"/>
      <c r="AY351" s="140"/>
      <c r="AZ351" s="140"/>
      <c r="BA351" s="140"/>
      <c r="BB351" s="140"/>
      <c r="BC351" s="140"/>
      <c r="BD351" s="140"/>
      <c r="BE351" s="140"/>
      <c r="BF351" s="140"/>
      <c r="BG351" s="140"/>
    </row>
    <row r="352" spans="1:59" hidden="1" x14ac:dyDescent="0.25">
      <c r="A352" s="87"/>
      <c r="B352" s="100" t="str">
        <f>+WB2C!B352</f>
        <v>General Cargo</v>
      </c>
      <c r="C352" s="100" t="str">
        <f>+WB2C!C352</f>
        <v>General Cargo (DWT) 0 - 4,999</v>
      </c>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17"/>
      <c r="AY352" s="140"/>
      <c r="AZ352" s="140"/>
      <c r="BA352" s="140"/>
      <c r="BB352" s="140"/>
      <c r="BC352" s="140"/>
      <c r="BD352" s="140"/>
      <c r="BE352" s="140"/>
      <c r="BF352" s="140"/>
      <c r="BG352" s="140"/>
    </row>
    <row r="353" spans="1:59" hidden="1" x14ac:dyDescent="0.25">
      <c r="A353" s="87"/>
      <c r="B353" s="100" t="str">
        <f>+WB2C!B353</f>
        <v>General Cargo</v>
      </c>
      <c r="C353" s="100" t="str">
        <f>+WB2C!C353</f>
        <v>General Cargo (DWT) 5,000 - 9,999</v>
      </c>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17"/>
      <c r="AY353" s="140"/>
      <c r="AZ353" s="140"/>
      <c r="BA353" s="140"/>
      <c r="BB353" s="140"/>
      <c r="BC353" s="140"/>
      <c r="BD353" s="140"/>
      <c r="BE353" s="140"/>
      <c r="BF353" s="140"/>
      <c r="BG353" s="140"/>
    </row>
    <row r="354" spans="1:59" hidden="1" x14ac:dyDescent="0.25">
      <c r="A354" s="87"/>
      <c r="B354" s="100" t="str">
        <f>+WB2C!B354</f>
        <v>General Cargo</v>
      </c>
      <c r="C354" s="100" t="str">
        <f>+WB2C!C354</f>
        <v>General Cargo (DWT) 10,000 - 19,999</v>
      </c>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17"/>
      <c r="AY354" s="140"/>
      <c r="AZ354" s="140"/>
      <c r="BA354" s="140"/>
      <c r="BB354" s="140"/>
      <c r="BC354" s="140"/>
      <c r="BD354" s="140"/>
      <c r="BE354" s="140"/>
      <c r="BF354" s="140"/>
      <c r="BG354" s="140"/>
    </row>
    <row r="355" spans="1:59" hidden="1" x14ac:dyDescent="0.25">
      <c r="A355" s="87"/>
      <c r="B355" s="100" t="str">
        <f>+WB2C!B355</f>
        <v>General Cargo</v>
      </c>
      <c r="C355" s="100" t="str">
        <f>+WB2C!C355</f>
        <v>General Cargo (DWT) &gt;20,000</v>
      </c>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17"/>
      <c r="AY355" s="140"/>
      <c r="AZ355" s="140"/>
      <c r="BA355" s="140"/>
      <c r="BB355" s="140"/>
      <c r="BC355" s="140"/>
      <c r="BD355" s="140"/>
      <c r="BE355" s="140"/>
      <c r="BF355" s="140"/>
      <c r="BG355" s="140"/>
    </row>
    <row r="356" spans="1:59" hidden="1" x14ac:dyDescent="0.25">
      <c r="A356" s="87"/>
      <c r="B356" s="100" t="str">
        <f>+WB2C!B356</f>
        <v>Liquefied Gas Tanker</v>
      </c>
      <c r="C356" s="100" t="str">
        <f>+WB2C!C356</f>
        <v>Liquefied Gas Tanker (cbm) 0 - 49,999</v>
      </c>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17"/>
      <c r="AY356" s="140"/>
      <c r="AZ356" s="140"/>
      <c r="BA356" s="140"/>
      <c r="BB356" s="140"/>
      <c r="BC356" s="140"/>
      <c r="BD356" s="140"/>
      <c r="BE356" s="140"/>
      <c r="BF356" s="140"/>
      <c r="BG356" s="140"/>
    </row>
    <row r="357" spans="1:59" hidden="1" x14ac:dyDescent="0.25">
      <c r="A357" s="87"/>
      <c r="B357" s="100" t="str">
        <f>+WB2C!B357</f>
        <v>Liquefied Gas Tanker</v>
      </c>
      <c r="C357" s="100" t="str">
        <f>+WB2C!C357</f>
        <v>Liquefied Gas Tanker (cbm) 50,000 - 99,999</v>
      </c>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17"/>
      <c r="AY357" s="140"/>
      <c r="AZ357" s="140"/>
      <c r="BA357" s="140"/>
      <c r="BB357" s="140"/>
      <c r="BC357" s="140"/>
      <c r="BD357" s="140"/>
      <c r="BE357" s="140"/>
      <c r="BF357" s="140"/>
      <c r="BG357" s="140"/>
    </row>
    <row r="358" spans="1:59" hidden="1" x14ac:dyDescent="0.25">
      <c r="A358" s="87"/>
      <c r="B358" s="100" t="str">
        <f>+WB2C!B358</f>
        <v>Liquefied Gas Tanker</v>
      </c>
      <c r="C358" s="100" t="str">
        <f>+WB2C!C358</f>
        <v>Liquefied Gas Tanker (cbm) 100,000 - 199,999</v>
      </c>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17"/>
      <c r="AY358" s="140"/>
      <c r="AZ358" s="140"/>
      <c r="BA358" s="140"/>
      <c r="BB358" s="140"/>
      <c r="BC358" s="140"/>
      <c r="BD358" s="140"/>
      <c r="BE358" s="140"/>
      <c r="BF358" s="140"/>
      <c r="BG358" s="140"/>
    </row>
    <row r="359" spans="1:59" hidden="1" x14ac:dyDescent="0.25">
      <c r="A359" s="87"/>
      <c r="B359" s="100" t="str">
        <f>+WB2C!B359</f>
        <v>Liquefied Gas Tanker</v>
      </c>
      <c r="C359" s="100" t="str">
        <f>+WB2C!C359</f>
        <v>Liquefied Gas Tanker (cbm) &gt;200,000</v>
      </c>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17"/>
      <c r="AY359" s="140"/>
      <c r="AZ359" s="140"/>
      <c r="BA359" s="140"/>
      <c r="BB359" s="140"/>
      <c r="BC359" s="140"/>
      <c r="BD359" s="140"/>
      <c r="BE359" s="140"/>
      <c r="BF359" s="140"/>
      <c r="BG359" s="140"/>
    </row>
    <row r="360" spans="1:59" hidden="1" x14ac:dyDescent="0.25">
      <c r="A360" s="87"/>
      <c r="B360" s="100" t="str">
        <f>+WB2C!B360</f>
        <v>Oil Tanker</v>
      </c>
      <c r="C360" s="100" t="str">
        <f>+WB2C!C360</f>
        <v>Oil Tanker (DWT) 0 - 4,999</v>
      </c>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17"/>
      <c r="AY360" s="140"/>
      <c r="AZ360" s="140"/>
      <c r="BA360" s="140"/>
      <c r="BB360" s="140"/>
      <c r="BC360" s="140"/>
      <c r="BD360" s="140"/>
      <c r="BE360" s="140"/>
      <c r="BF360" s="140"/>
      <c r="BG360" s="140"/>
    </row>
    <row r="361" spans="1:59" hidden="1" x14ac:dyDescent="0.25">
      <c r="A361" s="87"/>
      <c r="B361" s="100" t="str">
        <f>+WB2C!B361</f>
        <v>Oil Tanker</v>
      </c>
      <c r="C361" s="100" t="str">
        <f>+WB2C!C361</f>
        <v>Oil Tanker (DWT) 5,000 - 9,999</v>
      </c>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17"/>
      <c r="AY361" s="140"/>
      <c r="AZ361" s="140"/>
      <c r="BA361" s="140"/>
      <c r="BB361" s="140"/>
      <c r="BC361" s="140"/>
      <c r="BD361" s="140"/>
      <c r="BE361" s="140"/>
      <c r="BF361" s="140"/>
      <c r="BG361" s="140"/>
    </row>
    <row r="362" spans="1:59" hidden="1" x14ac:dyDescent="0.25">
      <c r="A362" s="87"/>
      <c r="B362" s="100" t="str">
        <f>+WB2C!B362</f>
        <v>Oil Tanker</v>
      </c>
      <c r="C362" s="100" t="str">
        <f>+WB2C!C362</f>
        <v>Oil Tanker (DWT) 10,000 - 19,999</v>
      </c>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17"/>
      <c r="AY362" s="140"/>
      <c r="AZ362" s="140"/>
      <c r="BA362" s="140"/>
      <c r="BB362" s="140"/>
      <c r="BC362" s="140"/>
      <c r="BD362" s="140"/>
      <c r="BE362" s="140"/>
      <c r="BF362" s="140"/>
      <c r="BG362" s="140"/>
    </row>
    <row r="363" spans="1:59" hidden="1" x14ac:dyDescent="0.25">
      <c r="A363" s="87"/>
      <c r="B363" s="100" t="str">
        <f>+WB2C!B363</f>
        <v>Oil Tanker</v>
      </c>
      <c r="C363" s="100" t="str">
        <f>+WB2C!C363</f>
        <v>Oil Tanker (DWT) 20,000 - 59,999</v>
      </c>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17"/>
      <c r="AY363" s="140"/>
      <c r="AZ363" s="140"/>
      <c r="BA363" s="140"/>
      <c r="BB363" s="140"/>
      <c r="BC363" s="140"/>
      <c r="BD363" s="140"/>
      <c r="BE363" s="140"/>
      <c r="BF363" s="140"/>
      <c r="BG363" s="140"/>
    </row>
    <row r="364" spans="1:59" hidden="1" x14ac:dyDescent="0.25">
      <c r="A364" s="87"/>
      <c r="B364" s="100" t="str">
        <f>+WB2C!B364</f>
        <v>Oil Tanker</v>
      </c>
      <c r="C364" s="100" t="str">
        <f>+WB2C!C364</f>
        <v>Oil Tanker (DWT) 60,000 - 79,999</v>
      </c>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17"/>
      <c r="AY364" s="140"/>
      <c r="AZ364" s="140"/>
      <c r="BA364" s="140"/>
      <c r="BB364" s="140"/>
      <c r="BC364" s="140"/>
      <c r="BD364" s="140"/>
      <c r="BE364" s="140"/>
      <c r="BF364" s="140"/>
      <c r="BG364" s="140"/>
    </row>
    <row r="365" spans="1:59" hidden="1" x14ac:dyDescent="0.25">
      <c r="A365" s="87"/>
      <c r="B365" s="100" t="str">
        <f>+WB2C!B365</f>
        <v>Oil Tanker</v>
      </c>
      <c r="C365" s="100" t="str">
        <f>+WB2C!C365</f>
        <v>Oil Tanker (DWT) 80,000 - 119,999</v>
      </c>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17"/>
      <c r="AY365" s="140"/>
      <c r="AZ365" s="140"/>
      <c r="BA365" s="140"/>
      <c r="BB365" s="140"/>
      <c r="BC365" s="140"/>
      <c r="BD365" s="140"/>
      <c r="BE365" s="140"/>
      <c r="BF365" s="140"/>
      <c r="BG365" s="140"/>
    </row>
    <row r="366" spans="1:59" hidden="1" x14ac:dyDescent="0.25">
      <c r="A366" s="87"/>
      <c r="B366" s="100" t="str">
        <f>+WB2C!B366</f>
        <v>Oil Tanker</v>
      </c>
      <c r="C366" s="100" t="str">
        <f>+WB2C!C366</f>
        <v>Oil Tanker (DWT) 120,000 - 199,999</v>
      </c>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17"/>
      <c r="AY366" s="140"/>
      <c r="AZ366" s="140"/>
      <c r="BA366" s="140"/>
      <c r="BB366" s="140"/>
      <c r="BC366" s="140"/>
      <c r="BD366" s="140"/>
      <c r="BE366" s="140"/>
      <c r="BF366" s="140"/>
      <c r="BG366" s="140"/>
    </row>
    <row r="367" spans="1:59" hidden="1" x14ac:dyDescent="0.25">
      <c r="A367" s="87"/>
      <c r="B367" s="100" t="str">
        <f>+WB2C!B367</f>
        <v>Oil Tanker</v>
      </c>
      <c r="C367" s="100" t="str">
        <f>+WB2C!C367</f>
        <v>Oil Tanker (DWT) &gt;200,000</v>
      </c>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17"/>
      <c r="AY367" s="140"/>
      <c r="AZ367" s="140"/>
      <c r="BA367" s="140"/>
      <c r="BB367" s="140"/>
      <c r="BC367" s="140"/>
      <c r="BD367" s="140"/>
      <c r="BE367" s="140"/>
      <c r="BF367" s="140"/>
      <c r="BG367" s="140"/>
    </row>
    <row r="368" spans="1:59" hidden="1" x14ac:dyDescent="0.25">
      <c r="A368" s="87"/>
      <c r="B368" s="100" t="str">
        <f>+WB2C!B368</f>
        <v>Other Liquids Tankers</v>
      </c>
      <c r="C368" s="100" t="str">
        <f>+WB2C!C368</f>
        <v>Other Liquids Tankers (DWT) 0 - 999</v>
      </c>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17"/>
      <c r="AY368" s="140"/>
      <c r="AZ368" s="140"/>
      <c r="BA368" s="140"/>
      <c r="BB368" s="140"/>
      <c r="BC368" s="140"/>
      <c r="BD368" s="140"/>
      <c r="BE368" s="140"/>
      <c r="BF368" s="140"/>
      <c r="BG368" s="140"/>
    </row>
    <row r="369" spans="1:59" hidden="1" x14ac:dyDescent="0.25">
      <c r="A369" s="87"/>
      <c r="B369" s="100" t="str">
        <f>+WB2C!B369</f>
        <v>Other Liquids Tankers</v>
      </c>
      <c r="C369" s="100" t="str">
        <f>+WB2C!C369</f>
        <v>Other Liquids Tankers (DWT) &gt;1,000</v>
      </c>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17"/>
      <c r="AY369" s="140"/>
      <c r="AZ369" s="140"/>
      <c r="BA369" s="140"/>
      <c r="BB369" s="140"/>
      <c r="BC369" s="140"/>
      <c r="BD369" s="140"/>
      <c r="BE369" s="140"/>
      <c r="BF369" s="140"/>
      <c r="BG369" s="140"/>
    </row>
    <row r="370" spans="1:59" hidden="1" x14ac:dyDescent="0.25">
      <c r="A370" s="87"/>
      <c r="B370" s="100" t="str">
        <f>+WB2C!B370</f>
        <v>Ferry Passenger Only</v>
      </c>
      <c r="C370" s="100" t="str">
        <f>+WB2C!C370</f>
        <v>Ferry Passenger Only (GT) 0 - 299</v>
      </c>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17"/>
      <c r="AY370" s="140"/>
      <c r="AZ370" s="140"/>
      <c r="BA370" s="140"/>
      <c r="BB370" s="140"/>
      <c r="BC370" s="140"/>
      <c r="BD370" s="140"/>
      <c r="BE370" s="140"/>
      <c r="BF370" s="140"/>
      <c r="BG370" s="140"/>
    </row>
    <row r="371" spans="1:59" hidden="1" x14ac:dyDescent="0.25">
      <c r="A371" s="87"/>
      <c r="B371" s="100" t="str">
        <f>+WB2C!B371</f>
        <v>Ferry Passenger Only</v>
      </c>
      <c r="C371" s="100" t="str">
        <f>+WB2C!C371</f>
        <v>Ferry Passenger Only (GT) 300 - 999</v>
      </c>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17"/>
      <c r="AY371" s="140"/>
      <c r="AZ371" s="140"/>
      <c r="BA371" s="140"/>
      <c r="BB371" s="140"/>
      <c r="BC371" s="140"/>
      <c r="BD371" s="140"/>
      <c r="BE371" s="140"/>
      <c r="BF371" s="140"/>
      <c r="BG371" s="140"/>
    </row>
    <row r="372" spans="1:59" hidden="1" x14ac:dyDescent="0.25">
      <c r="A372" s="87"/>
      <c r="B372" s="100" t="str">
        <f>+WB2C!B372</f>
        <v>Ferry Passenger Only</v>
      </c>
      <c r="C372" s="100" t="str">
        <f>+WB2C!C372</f>
        <v>Ferry Passenger Only (GT) 1,000 - 1,999</v>
      </c>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17"/>
      <c r="AY372" s="140"/>
      <c r="AZ372" s="140"/>
      <c r="BA372" s="140"/>
      <c r="BB372" s="140"/>
      <c r="BC372" s="140"/>
      <c r="BD372" s="140"/>
      <c r="BE372" s="140"/>
      <c r="BF372" s="140"/>
      <c r="BG372" s="140"/>
    </row>
    <row r="373" spans="1:59" hidden="1" x14ac:dyDescent="0.25">
      <c r="A373" s="87"/>
      <c r="B373" s="100" t="str">
        <f>+WB2C!B373</f>
        <v>Ferry Passenger Only</v>
      </c>
      <c r="C373" s="100" t="str">
        <f>+WB2C!C373</f>
        <v>Ferry Passenger Only (GT) &gt;2,000</v>
      </c>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17"/>
      <c r="AY373" s="140"/>
      <c r="AZ373" s="140"/>
      <c r="BA373" s="140"/>
      <c r="BB373" s="140"/>
      <c r="BC373" s="140"/>
      <c r="BD373" s="140"/>
      <c r="BE373" s="140"/>
      <c r="BF373" s="140"/>
      <c r="BG373" s="140"/>
    </row>
    <row r="374" spans="1:59" hidden="1" x14ac:dyDescent="0.25">
      <c r="A374" s="87"/>
      <c r="B374" s="100" t="str">
        <f>+WB2C!B374</f>
        <v>Cruise</v>
      </c>
      <c r="C374" s="100" t="str">
        <f>+WB2C!C374</f>
        <v>Cruise (GT) 0 - 1 999</v>
      </c>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17"/>
      <c r="AY374" s="140"/>
      <c r="AZ374" s="140"/>
      <c r="BA374" s="140"/>
      <c r="BB374" s="140"/>
      <c r="BC374" s="140"/>
      <c r="BD374" s="140"/>
      <c r="BE374" s="140"/>
      <c r="BF374" s="140"/>
      <c r="BG374" s="140"/>
    </row>
    <row r="375" spans="1:59" hidden="1" x14ac:dyDescent="0.25">
      <c r="A375" s="87"/>
      <c r="B375" s="100" t="str">
        <f>+WB2C!B375</f>
        <v>Cruise</v>
      </c>
      <c r="C375" s="100" t="str">
        <f>+WB2C!C375</f>
        <v>Cruise (GT) 2,000 - 9,999</v>
      </c>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17"/>
      <c r="AY375" s="140"/>
      <c r="AZ375" s="140"/>
      <c r="BA375" s="140"/>
      <c r="BB375" s="140"/>
      <c r="BC375" s="140"/>
      <c r="BD375" s="140"/>
      <c r="BE375" s="140"/>
      <c r="BF375" s="140"/>
      <c r="BG375" s="140"/>
    </row>
    <row r="376" spans="1:59" hidden="1" x14ac:dyDescent="0.25">
      <c r="A376" s="87"/>
      <c r="B376" s="100" t="str">
        <f>+WB2C!B376</f>
        <v>Cruise</v>
      </c>
      <c r="C376" s="100" t="str">
        <f>+WB2C!C376</f>
        <v>Cruise (GT) 10,000 - 59,999</v>
      </c>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17"/>
      <c r="AY376" s="140"/>
      <c r="AZ376" s="140"/>
      <c r="BA376" s="140"/>
      <c r="BB376" s="140"/>
      <c r="BC376" s="140"/>
      <c r="BD376" s="140"/>
      <c r="BE376" s="140"/>
      <c r="BF376" s="140"/>
      <c r="BG376" s="140"/>
    </row>
    <row r="377" spans="1:59" hidden="1" x14ac:dyDescent="0.25">
      <c r="A377" s="87"/>
      <c r="B377" s="100" t="str">
        <f>+WB2C!B377</f>
        <v>Cruise</v>
      </c>
      <c r="C377" s="100" t="str">
        <f>+WB2C!C377</f>
        <v>Cruise (GT) 60,000 - 99,999</v>
      </c>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17"/>
      <c r="AY377" s="140"/>
      <c r="AZ377" s="140"/>
      <c r="BA377" s="140"/>
      <c r="BB377" s="140"/>
      <c r="BC377" s="140"/>
      <c r="BD377" s="140"/>
      <c r="BE377" s="140"/>
      <c r="BF377" s="140"/>
      <c r="BG377" s="140"/>
    </row>
    <row r="378" spans="1:59" hidden="1" x14ac:dyDescent="0.25">
      <c r="A378" s="87"/>
      <c r="B378" s="100" t="str">
        <f>+WB2C!B378</f>
        <v>Cruise</v>
      </c>
      <c r="C378" s="100" t="str">
        <f>+WB2C!C378</f>
        <v>Cruise (GT) 100,000 - 149,999</v>
      </c>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17"/>
      <c r="AY378" s="140"/>
      <c r="AZ378" s="140"/>
      <c r="BA378" s="140"/>
      <c r="BB378" s="140"/>
      <c r="BC378" s="140"/>
      <c r="BD378" s="140"/>
      <c r="BE378" s="140"/>
      <c r="BF378" s="140"/>
      <c r="BG378" s="140"/>
    </row>
    <row r="379" spans="1:59" hidden="1" x14ac:dyDescent="0.25">
      <c r="A379" s="87"/>
      <c r="B379" s="100" t="str">
        <f>+WB2C!B379</f>
        <v>Cruise</v>
      </c>
      <c r="C379" s="100" t="str">
        <f>+WB2C!C379</f>
        <v>Cruise (GT) &gt;150,000</v>
      </c>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17"/>
      <c r="AY379" s="140"/>
      <c r="AZ379" s="140"/>
      <c r="BA379" s="140"/>
      <c r="BB379" s="140"/>
      <c r="BC379" s="140"/>
      <c r="BD379" s="140"/>
      <c r="BE379" s="140"/>
      <c r="BF379" s="140"/>
      <c r="BG379" s="140"/>
    </row>
    <row r="380" spans="1:59" hidden="1" x14ac:dyDescent="0.25">
      <c r="A380" s="87"/>
      <c r="B380" s="100" t="str">
        <f>+WB2C!B380</f>
        <v>Ferry RoRo and Passenger</v>
      </c>
      <c r="C380" s="100" t="str">
        <f>+WB2C!C380</f>
        <v>Ferry RoRo and Passenger (GT) 0 - 1,999</v>
      </c>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17"/>
      <c r="AY380" s="140"/>
      <c r="AZ380" s="140"/>
      <c r="BA380" s="140"/>
      <c r="BB380" s="140"/>
      <c r="BC380" s="140"/>
      <c r="BD380" s="140"/>
      <c r="BE380" s="140"/>
      <c r="BF380" s="140"/>
      <c r="BG380" s="140"/>
    </row>
    <row r="381" spans="1:59" hidden="1" x14ac:dyDescent="0.25">
      <c r="A381" s="87"/>
      <c r="B381" s="100" t="str">
        <f>+WB2C!B381</f>
        <v>Ferry RoRo and Passenger</v>
      </c>
      <c r="C381" s="100" t="str">
        <f>+WB2C!C381</f>
        <v>Ferry RoRo and Passenger (GT) 2,000 - 4,999</v>
      </c>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17"/>
      <c r="AY381" s="140"/>
      <c r="AZ381" s="140"/>
      <c r="BA381" s="140"/>
      <c r="BB381" s="140"/>
      <c r="BC381" s="140"/>
      <c r="BD381" s="140"/>
      <c r="BE381" s="140"/>
      <c r="BF381" s="140"/>
      <c r="BG381" s="140"/>
    </row>
    <row r="382" spans="1:59" hidden="1" x14ac:dyDescent="0.25">
      <c r="A382" s="87"/>
      <c r="B382" s="100" t="str">
        <f>+WB2C!B382</f>
        <v>Ferry RoRo and Passenger</v>
      </c>
      <c r="C382" s="100" t="str">
        <f>+WB2C!C382</f>
        <v>Ferry RoRo and Passenger (GT) 5,000 - 9,999</v>
      </c>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17"/>
      <c r="AY382" s="140"/>
      <c r="AZ382" s="140"/>
      <c r="BA382" s="140"/>
      <c r="BB382" s="140"/>
      <c r="BC382" s="140"/>
      <c r="BD382" s="140"/>
      <c r="BE382" s="140"/>
      <c r="BF382" s="140"/>
      <c r="BG382" s="140"/>
    </row>
    <row r="383" spans="1:59" hidden="1" x14ac:dyDescent="0.25">
      <c r="A383" s="87"/>
      <c r="B383" s="100" t="str">
        <f>+WB2C!B383</f>
        <v>Ferry RoRo and Passenger</v>
      </c>
      <c r="C383" s="100" t="str">
        <f>+WB2C!C383</f>
        <v>Ferry RoRo and Passenger (GT) 10,000 - 19,999</v>
      </c>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17"/>
      <c r="AY383" s="140"/>
      <c r="AZ383" s="140"/>
      <c r="BA383" s="140"/>
      <c r="BB383" s="140"/>
      <c r="BC383" s="140"/>
      <c r="BD383" s="140"/>
      <c r="BE383" s="140"/>
      <c r="BF383" s="140"/>
      <c r="BG383" s="140"/>
    </row>
    <row r="384" spans="1:59" hidden="1" x14ac:dyDescent="0.25">
      <c r="A384" s="87"/>
      <c r="B384" s="100" t="str">
        <f>+WB2C!B384</f>
        <v>Ferry RoRo and Passenger</v>
      </c>
      <c r="C384" s="100" t="str">
        <f>+WB2C!C384</f>
        <v>Ferry RoRo and Passenger (GT) &gt;20,000</v>
      </c>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17"/>
      <c r="AY384" s="140"/>
      <c r="AZ384" s="140"/>
      <c r="BA384" s="140"/>
      <c r="BB384" s="140"/>
      <c r="BC384" s="140"/>
      <c r="BD384" s="140"/>
      <c r="BE384" s="140"/>
      <c r="BF384" s="140"/>
      <c r="BG384" s="140"/>
    </row>
    <row r="385" spans="1:59" hidden="1" x14ac:dyDescent="0.25">
      <c r="A385" s="87"/>
      <c r="B385" s="100" t="str">
        <f>+WB2C!B385</f>
        <v>Refrigerated Bulk</v>
      </c>
      <c r="C385" s="100" t="str">
        <f>+WB2C!C385</f>
        <v>Refrigerated Bulk (DWT) 0 - 1,999</v>
      </c>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17"/>
      <c r="AY385" s="140"/>
      <c r="AZ385" s="140"/>
      <c r="BA385" s="140"/>
      <c r="BB385" s="140"/>
      <c r="BC385" s="140"/>
      <c r="BD385" s="140"/>
      <c r="BE385" s="140"/>
      <c r="BF385" s="140"/>
      <c r="BG385" s="140"/>
    </row>
    <row r="386" spans="1:59" hidden="1" x14ac:dyDescent="0.25">
      <c r="A386" s="87"/>
      <c r="B386" s="100" t="str">
        <f>+WB2C!B386</f>
        <v>Refrigerated Bulk</v>
      </c>
      <c r="C386" s="100" t="str">
        <f>+WB2C!C386</f>
        <v>Refrigerated Bulk (DWT) 2,000 - 5,999</v>
      </c>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17"/>
      <c r="AY386" s="140"/>
      <c r="AZ386" s="140"/>
      <c r="BA386" s="140"/>
      <c r="BB386" s="140"/>
      <c r="BC386" s="140"/>
      <c r="BD386" s="140"/>
      <c r="BE386" s="140"/>
      <c r="BF386" s="140"/>
      <c r="BG386" s="140"/>
    </row>
    <row r="387" spans="1:59" hidden="1" x14ac:dyDescent="0.25">
      <c r="A387" s="87"/>
      <c r="B387" s="100" t="str">
        <f>+WB2C!B387</f>
        <v>Refrigerated Bulk</v>
      </c>
      <c r="C387" s="100" t="str">
        <f>+WB2C!C387</f>
        <v>Refrigerated Bulk (DWT) 6,000 - 9,999</v>
      </c>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17"/>
      <c r="AY387" s="140"/>
      <c r="AZ387" s="140"/>
      <c r="BA387" s="140"/>
      <c r="BB387" s="140"/>
      <c r="BC387" s="140"/>
      <c r="BD387" s="140"/>
      <c r="BE387" s="140"/>
      <c r="BF387" s="140"/>
      <c r="BG387" s="140"/>
    </row>
    <row r="388" spans="1:59" hidden="1" x14ac:dyDescent="0.25">
      <c r="A388" s="87"/>
      <c r="B388" s="100" t="str">
        <f>+WB2C!B388</f>
        <v>Refrigerated Bulk</v>
      </c>
      <c r="C388" s="100" t="str">
        <f>+WB2C!C388</f>
        <v>Refrigerated Bulk (DWT) &gt;10,000</v>
      </c>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17"/>
      <c r="AY388" s="140"/>
      <c r="AZ388" s="140"/>
      <c r="BA388" s="140"/>
      <c r="BB388" s="140"/>
      <c r="BC388" s="140"/>
      <c r="BD388" s="140"/>
      <c r="BE388" s="140"/>
      <c r="BF388" s="140"/>
      <c r="BG388" s="140"/>
    </row>
    <row r="389" spans="1:59" hidden="1" x14ac:dyDescent="0.25">
      <c r="A389" s="87"/>
      <c r="B389" s="100" t="str">
        <f>+WB2C!B389</f>
        <v>RoRo</v>
      </c>
      <c r="C389" s="100" t="str">
        <f>+WB2C!C389</f>
        <v>RoRo (DWT) 0 - 4,999</v>
      </c>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17"/>
      <c r="AY389" s="140"/>
      <c r="AZ389" s="140"/>
      <c r="BA389" s="140"/>
      <c r="BB389" s="140"/>
      <c r="BC389" s="140"/>
      <c r="BD389" s="140"/>
      <c r="BE389" s="140"/>
      <c r="BF389" s="140"/>
      <c r="BG389" s="140"/>
    </row>
    <row r="390" spans="1:59" hidden="1" x14ac:dyDescent="0.25">
      <c r="A390" s="87"/>
      <c r="B390" s="100" t="str">
        <f>+WB2C!B390</f>
        <v>RoRo</v>
      </c>
      <c r="C390" s="100" t="str">
        <f>+WB2C!C390</f>
        <v>RoRo (DWT) 5,000 - 9,999</v>
      </c>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17"/>
      <c r="AY390" s="140"/>
      <c r="AZ390" s="140"/>
      <c r="BA390" s="140"/>
      <c r="BB390" s="140"/>
      <c r="BC390" s="140"/>
      <c r="BD390" s="140"/>
      <c r="BE390" s="140"/>
      <c r="BF390" s="140"/>
      <c r="BG390" s="140"/>
    </row>
    <row r="391" spans="1:59" hidden="1" x14ac:dyDescent="0.25">
      <c r="A391" s="87"/>
      <c r="B391" s="100" t="str">
        <f>+WB2C!B391</f>
        <v>RoRo</v>
      </c>
      <c r="C391" s="100" t="str">
        <f>+WB2C!C391</f>
        <v>RoRo (DWT) 10,000 - 14,999</v>
      </c>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17"/>
      <c r="AY391" s="140"/>
      <c r="AZ391" s="140"/>
      <c r="BA391" s="140"/>
      <c r="BB391" s="140"/>
      <c r="BC391" s="140"/>
      <c r="BD391" s="140"/>
      <c r="BE391" s="140"/>
      <c r="BF391" s="140"/>
      <c r="BG391" s="140"/>
    </row>
    <row r="392" spans="1:59" hidden="1" x14ac:dyDescent="0.25">
      <c r="A392" s="87"/>
      <c r="B392" s="100" t="str">
        <f>+WB2C!B392</f>
        <v>RoRo</v>
      </c>
      <c r="C392" s="100" t="str">
        <f>+WB2C!C392</f>
        <v>RoRo (DWT) &gt;15,000</v>
      </c>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17"/>
      <c r="AY392" s="140"/>
      <c r="AZ392" s="140"/>
      <c r="BA392" s="140"/>
      <c r="BB392" s="140"/>
      <c r="BC392" s="140"/>
      <c r="BD392" s="140"/>
      <c r="BE392" s="140"/>
      <c r="BF392" s="140"/>
      <c r="BG392" s="140"/>
    </row>
    <row r="393" spans="1:59" hidden="1" x14ac:dyDescent="0.25">
      <c r="A393" s="87"/>
      <c r="B393" s="100" t="str">
        <f>+WB2C!B393</f>
        <v>Vehicle Carrier</v>
      </c>
      <c r="C393" s="100" t="str">
        <f>+WB2C!C393</f>
        <v>Vehicle Carrier (GT) 0 - 29,999</v>
      </c>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17"/>
      <c r="AY393" s="140"/>
      <c r="AZ393" s="140"/>
      <c r="BA393" s="140"/>
      <c r="BB393" s="140"/>
      <c r="BC393" s="140"/>
      <c r="BD393" s="140"/>
      <c r="BE393" s="140"/>
      <c r="BF393" s="140"/>
      <c r="BG393" s="140"/>
    </row>
    <row r="394" spans="1:59" hidden="1" x14ac:dyDescent="0.25">
      <c r="A394" s="87"/>
      <c r="B394" s="100" t="str">
        <f>+WB2C!B394</f>
        <v>Vehicle Carrier</v>
      </c>
      <c r="C394" s="100" t="str">
        <f>+WB2C!C394</f>
        <v>Vehicle Carrier (GT) 30,000 - 49,999</v>
      </c>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17"/>
      <c r="AY394" s="140"/>
      <c r="AZ394" s="140"/>
      <c r="BA394" s="140"/>
      <c r="BB394" s="140"/>
      <c r="BC394" s="140"/>
      <c r="BD394" s="140"/>
      <c r="BE394" s="140"/>
      <c r="BF394" s="140"/>
      <c r="BG394" s="140"/>
    </row>
    <row r="395" spans="1:59" hidden="1" x14ac:dyDescent="0.25">
      <c r="A395" s="87"/>
      <c r="B395" s="100" t="str">
        <f>+WB2C!B395</f>
        <v>Vehicle Carrier</v>
      </c>
      <c r="C395" s="100" t="str">
        <f>+WB2C!C395</f>
        <v>Vehicle Carrier (GT) &gt;50,000</v>
      </c>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17"/>
      <c r="AY395" s="140"/>
      <c r="AZ395" s="140"/>
      <c r="BA395" s="140"/>
      <c r="BB395" s="140"/>
      <c r="BC395" s="140"/>
      <c r="BD395" s="140"/>
      <c r="BE395" s="140"/>
      <c r="BF395" s="140"/>
      <c r="BG395" s="140"/>
    </row>
    <row r="396" spans="1:59" hidden="1" x14ac:dyDescent="0.25">
      <c r="A396" s="87"/>
      <c r="B396" s="100" t="str">
        <f>+WB2C!B396</f>
        <v>Offshore</v>
      </c>
      <c r="C396" s="100" t="str">
        <f>+WB2C!C396</f>
        <v>Offshore (GT) 0-+</v>
      </c>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17"/>
      <c r="AY396" s="140"/>
      <c r="AZ396" s="140"/>
      <c r="BA396" s="140"/>
      <c r="BB396" s="140"/>
      <c r="BC396" s="140"/>
      <c r="BD396" s="140"/>
      <c r="BE396" s="140"/>
      <c r="BF396" s="140"/>
      <c r="BG396" s="140"/>
    </row>
    <row r="397" spans="1:59" hidden="1" x14ac:dyDescent="0.25">
      <c r="A397" s="87"/>
      <c r="B397" s="100" t="str">
        <f>+WB2C!B397</f>
        <v>Bulk Carrier</v>
      </c>
      <c r="C397" s="100" t="str">
        <f>+WB2C!C397</f>
        <v>Bulk Carrier Default</v>
      </c>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17"/>
      <c r="AY397" s="140"/>
      <c r="AZ397" s="140"/>
      <c r="BA397" s="140"/>
      <c r="BB397" s="140"/>
      <c r="BC397" s="140"/>
      <c r="BD397" s="140"/>
      <c r="BE397" s="140"/>
      <c r="BF397" s="140"/>
      <c r="BG397" s="140"/>
    </row>
    <row r="398" spans="1:59" hidden="1" x14ac:dyDescent="0.25">
      <c r="A398" s="87"/>
      <c r="B398" s="100" t="str">
        <f>+WB2C!B398</f>
        <v>Chemical Tanker</v>
      </c>
      <c r="C398" s="100" t="str">
        <f>+WB2C!C398</f>
        <v>Chemical Tanker Default</v>
      </c>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17"/>
      <c r="AY398" s="140"/>
      <c r="AZ398" s="140"/>
      <c r="BA398" s="140"/>
      <c r="BB398" s="140"/>
      <c r="BC398" s="140"/>
      <c r="BD398" s="140"/>
      <c r="BE398" s="140"/>
      <c r="BF398" s="140"/>
      <c r="BG398" s="140"/>
    </row>
    <row r="399" spans="1:59" hidden="1" x14ac:dyDescent="0.25">
      <c r="A399" s="87"/>
      <c r="B399" s="100" t="str">
        <f>+WB2C!B399</f>
        <v>Container</v>
      </c>
      <c r="C399" s="100" t="str">
        <f>+WB2C!C399</f>
        <v>Container Default</v>
      </c>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17"/>
      <c r="AY399" s="140"/>
      <c r="AZ399" s="140"/>
      <c r="BA399" s="140"/>
      <c r="BB399" s="140"/>
      <c r="BC399" s="140"/>
      <c r="BD399" s="140"/>
      <c r="BE399" s="140"/>
      <c r="BF399" s="140"/>
      <c r="BG399" s="140"/>
    </row>
    <row r="400" spans="1:59" hidden="1" x14ac:dyDescent="0.25">
      <c r="A400" s="87"/>
      <c r="B400" s="100" t="str">
        <f>+WB2C!B400</f>
        <v>General Cargo</v>
      </c>
      <c r="C400" s="100" t="str">
        <f>+WB2C!C400</f>
        <v>General Cargo Default</v>
      </c>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17"/>
      <c r="AY400" s="140"/>
      <c r="AZ400" s="140"/>
      <c r="BA400" s="140"/>
      <c r="BB400" s="140"/>
      <c r="BC400" s="140"/>
      <c r="BD400" s="140"/>
      <c r="BE400" s="140"/>
      <c r="BF400" s="140"/>
      <c r="BG400" s="140"/>
    </row>
    <row r="401" spans="1:59" hidden="1" x14ac:dyDescent="0.25">
      <c r="A401" s="87"/>
      <c r="B401" s="100" t="str">
        <f>+WB2C!B401</f>
        <v>Liquefied Gas Tanker</v>
      </c>
      <c r="C401" s="100" t="str">
        <f>+WB2C!C401</f>
        <v>Liquefied Gas Tanker Default</v>
      </c>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17"/>
      <c r="AY401" s="140"/>
      <c r="AZ401" s="140"/>
      <c r="BA401" s="140"/>
      <c r="BB401" s="140"/>
      <c r="BC401" s="140"/>
      <c r="BD401" s="140"/>
      <c r="BE401" s="140"/>
      <c r="BF401" s="140"/>
      <c r="BG401" s="140"/>
    </row>
    <row r="402" spans="1:59" hidden="1" x14ac:dyDescent="0.25">
      <c r="A402" s="87"/>
      <c r="B402" s="100" t="str">
        <f>+WB2C!B402</f>
        <v>Oil Tanker</v>
      </c>
      <c r="C402" s="100" t="str">
        <f>+WB2C!C402</f>
        <v>Oil Tanker Default</v>
      </c>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17"/>
      <c r="AY402" s="140"/>
      <c r="AZ402" s="140"/>
      <c r="BA402" s="140"/>
      <c r="BB402" s="140"/>
      <c r="BC402" s="140"/>
      <c r="BD402" s="140"/>
      <c r="BE402" s="140"/>
      <c r="BF402" s="140"/>
      <c r="BG402" s="140"/>
    </row>
    <row r="403" spans="1:59" hidden="1" x14ac:dyDescent="0.25">
      <c r="A403" s="87"/>
      <c r="B403" s="100" t="str">
        <f>+WB2C!B403</f>
        <v>Other Liquids Tankers</v>
      </c>
      <c r="C403" s="100" t="str">
        <f>+WB2C!C403</f>
        <v>Other Liquids Tankers Default</v>
      </c>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17"/>
      <c r="AY403" s="140"/>
      <c r="AZ403" s="140"/>
      <c r="BA403" s="140"/>
      <c r="BB403" s="140"/>
      <c r="BC403" s="140"/>
      <c r="BD403" s="140"/>
      <c r="BE403" s="140"/>
      <c r="BF403" s="140"/>
      <c r="BG403" s="140"/>
    </row>
    <row r="404" spans="1:59" hidden="1" x14ac:dyDescent="0.25">
      <c r="A404" s="87"/>
      <c r="B404" s="100" t="str">
        <f>+WB2C!B404</f>
        <v>Ferry Passenger Only</v>
      </c>
      <c r="C404" s="100" t="str">
        <f>+WB2C!C404</f>
        <v>Ferry Passenger Only Default</v>
      </c>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17"/>
      <c r="AY404" s="140"/>
      <c r="AZ404" s="140"/>
      <c r="BA404" s="140"/>
      <c r="BB404" s="140"/>
      <c r="BC404" s="140"/>
      <c r="BD404" s="140"/>
      <c r="BE404" s="140"/>
      <c r="BF404" s="140"/>
      <c r="BG404" s="140"/>
    </row>
    <row r="405" spans="1:59" hidden="1" x14ac:dyDescent="0.25">
      <c r="A405" s="87"/>
      <c r="B405" s="100" t="str">
        <f>+WB2C!B405</f>
        <v>Cruise</v>
      </c>
      <c r="C405" s="100" t="str">
        <f>+WB2C!C405</f>
        <v>Cruise Default</v>
      </c>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17"/>
      <c r="AY405" s="140"/>
      <c r="AZ405" s="140"/>
      <c r="BA405" s="140"/>
      <c r="BB405" s="140"/>
      <c r="BC405" s="140"/>
      <c r="BD405" s="140"/>
      <c r="BE405" s="140"/>
      <c r="BF405" s="140"/>
      <c r="BG405" s="140"/>
    </row>
    <row r="406" spans="1:59" hidden="1" x14ac:dyDescent="0.25">
      <c r="A406" s="87"/>
      <c r="B406" s="100" t="str">
        <f>+WB2C!B406</f>
        <v>Ferry RoRo and Passenger</v>
      </c>
      <c r="C406" s="100" t="str">
        <f>+WB2C!C406</f>
        <v>Ferry RoRo and Passenger Default</v>
      </c>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17"/>
      <c r="AY406" s="140"/>
      <c r="AZ406" s="140"/>
      <c r="BA406" s="140"/>
      <c r="BB406" s="140"/>
      <c r="BC406" s="140"/>
      <c r="BD406" s="140"/>
      <c r="BE406" s="140"/>
      <c r="BF406" s="140"/>
      <c r="BG406" s="140"/>
    </row>
    <row r="407" spans="1:59" hidden="1" x14ac:dyDescent="0.25">
      <c r="A407" s="87"/>
      <c r="B407" s="100" t="str">
        <f>+WB2C!B407</f>
        <v>Refrigerated Bulk</v>
      </c>
      <c r="C407" s="100" t="str">
        <f>+WB2C!C407</f>
        <v>Refrigerated Bulk Default</v>
      </c>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17"/>
      <c r="AY407" s="140"/>
      <c r="AZ407" s="140"/>
      <c r="BA407" s="140"/>
      <c r="BB407" s="140"/>
      <c r="BC407" s="140"/>
      <c r="BD407" s="140"/>
      <c r="BE407" s="140"/>
      <c r="BF407" s="140"/>
      <c r="BG407" s="140"/>
    </row>
    <row r="408" spans="1:59" hidden="1" x14ac:dyDescent="0.25">
      <c r="A408" s="87"/>
      <c r="B408" s="100" t="str">
        <f>+WB2C!B408</f>
        <v>RoRo</v>
      </c>
      <c r="C408" s="100" t="str">
        <f>+WB2C!C408</f>
        <v>RoRo Default</v>
      </c>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17"/>
      <c r="AY408" s="140"/>
      <c r="AZ408" s="140"/>
      <c r="BA408" s="140"/>
      <c r="BB408" s="140"/>
      <c r="BC408" s="140"/>
      <c r="BD408" s="140"/>
      <c r="BE408" s="140"/>
      <c r="BF408" s="140"/>
      <c r="BG408" s="140"/>
    </row>
    <row r="409" spans="1:59" hidden="1" x14ac:dyDescent="0.25">
      <c r="A409" s="87"/>
      <c r="B409" s="100" t="str">
        <f>+WB2C!B409</f>
        <v>Vehicle Carrier</v>
      </c>
      <c r="C409" s="100" t="str">
        <f>+WB2C!C409</f>
        <v>Vehicle Carrier Default</v>
      </c>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17"/>
      <c r="AY409" s="140"/>
      <c r="AZ409" s="140"/>
      <c r="BA409" s="140"/>
      <c r="BB409" s="140"/>
      <c r="BC409" s="140"/>
      <c r="BD409" s="140"/>
      <c r="BE409" s="140"/>
      <c r="BF409" s="140"/>
      <c r="BG409" s="140"/>
    </row>
    <row r="410" spans="1:59" hidden="1" x14ac:dyDescent="0.25">
      <c r="A410" s="87"/>
      <c r="B410" s="100" t="str">
        <f>+WB2C!B410</f>
        <v>Offshore</v>
      </c>
      <c r="C410" s="100" t="str">
        <f>+WB2C!C410</f>
        <v>Offshore Default</v>
      </c>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17"/>
      <c r="AY410" s="140"/>
      <c r="AZ410" s="140"/>
      <c r="BA410" s="140"/>
      <c r="BB410" s="140"/>
      <c r="BC410" s="140"/>
      <c r="BD410" s="140"/>
      <c r="BE410" s="140"/>
      <c r="BF410" s="140"/>
      <c r="BG410" s="140"/>
    </row>
    <row r="411" spans="1:59" hidden="1" x14ac:dyDescent="0.25">
      <c r="A411" s="87"/>
      <c r="B411" s="100"/>
      <c r="C411" s="10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17"/>
      <c r="AY411" s="140"/>
      <c r="AZ411" s="140"/>
      <c r="BA411" s="140"/>
      <c r="BB411" s="140"/>
      <c r="BC411" s="140"/>
      <c r="BD411" s="140"/>
      <c r="BE411" s="140"/>
      <c r="BF411" s="140"/>
      <c r="BG411" s="140"/>
    </row>
    <row r="412" spans="1:59" hidden="1" x14ac:dyDescent="0.25">
      <c r="A412" s="87"/>
      <c r="B412" s="135" t="str">
        <f>+WB2C!B412</f>
        <v>TTW emissions (MT CO2)</v>
      </c>
      <c r="C412" s="135"/>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17"/>
      <c r="AY412" s="140"/>
      <c r="AZ412" s="140"/>
      <c r="BA412" s="140"/>
      <c r="BB412" s="140"/>
      <c r="BC412" s="140"/>
      <c r="BD412" s="140"/>
      <c r="BE412" s="140"/>
      <c r="BF412" s="140"/>
      <c r="BG412" s="140"/>
    </row>
    <row r="413" spans="1:59" hidden="1" x14ac:dyDescent="0.25">
      <c r="A413" s="87"/>
      <c r="B413" s="137" t="str">
        <f>+WB2C!B413</f>
        <v>Transport mode/category</v>
      </c>
      <c r="C413" s="137"/>
      <c r="D413" s="138">
        <v>2015</v>
      </c>
      <c r="E413" s="136">
        <v>2016</v>
      </c>
      <c r="F413" s="136">
        <v>2017</v>
      </c>
      <c r="G413" s="136">
        <v>2018</v>
      </c>
      <c r="H413" s="136">
        <v>2019</v>
      </c>
      <c r="I413" s="138">
        <v>2020</v>
      </c>
      <c r="J413" s="136">
        <v>2021</v>
      </c>
      <c r="K413" s="136">
        <v>2022</v>
      </c>
      <c r="L413" s="136">
        <v>2023</v>
      </c>
      <c r="M413" s="136">
        <v>2024</v>
      </c>
      <c r="N413" s="138">
        <v>2025</v>
      </c>
      <c r="O413" s="136">
        <v>2026</v>
      </c>
      <c r="P413" s="136">
        <v>2027</v>
      </c>
      <c r="Q413" s="136">
        <v>2028</v>
      </c>
      <c r="R413" s="136">
        <v>2029</v>
      </c>
      <c r="S413" s="138">
        <v>2030</v>
      </c>
      <c r="T413" s="136">
        <v>2031</v>
      </c>
      <c r="U413" s="136">
        <v>2032</v>
      </c>
      <c r="V413" s="136">
        <v>2033</v>
      </c>
      <c r="W413" s="136">
        <v>2034</v>
      </c>
      <c r="X413" s="138">
        <v>2035</v>
      </c>
      <c r="Y413" s="136">
        <v>2036</v>
      </c>
      <c r="Z413" s="136">
        <v>2037</v>
      </c>
      <c r="AA413" s="136">
        <v>2038</v>
      </c>
      <c r="AB413" s="136">
        <v>2039</v>
      </c>
      <c r="AC413" s="138">
        <v>2040</v>
      </c>
      <c r="AD413" s="136">
        <v>2041</v>
      </c>
      <c r="AE413" s="136">
        <v>2042</v>
      </c>
      <c r="AF413" s="136">
        <v>2043</v>
      </c>
      <c r="AG413" s="136">
        <v>2044</v>
      </c>
      <c r="AH413" s="138">
        <v>2045</v>
      </c>
      <c r="AI413" s="136">
        <v>2046</v>
      </c>
      <c r="AJ413" s="136">
        <v>2047</v>
      </c>
      <c r="AK413" s="136">
        <v>2048</v>
      </c>
      <c r="AL413" s="136">
        <v>2049</v>
      </c>
      <c r="AM413" s="138">
        <v>2050</v>
      </c>
      <c r="AN413" s="136"/>
      <c r="AO413" s="136"/>
      <c r="AP413" s="136"/>
      <c r="AQ413" s="136"/>
      <c r="AR413" s="136"/>
      <c r="AS413" s="136"/>
      <c r="AT413" s="136"/>
      <c r="AU413" s="136"/>
      <c r="AV413" s="136"/>
      <c r="AW413" s="136"/>
      <c r="AX413" s="134"/>
      <c r="AY413" s="100"/>
      <c r="AZ413" s="140"/>
      <c r="BA413" s="140"/>
      <c r="BB413" s="140"/>
      <c r="BC413" s="140"/>
      <c r="BD413" s="140"/>
      <c r="BE413" s="140"/>
      <c r="BF413" s="140"/>
      <c r="BG413" s="140"/>
    </row>
    <row r="414" spans="1:59" hidden="1" x14ac:dyDescent="0.25">
      <c r="A414" s="87"/>
      <c r="B414" s="100" t="str">
        <f>+WB2C!B414</f>
        <v>Bulk Carrier</v>
      </c>
      <c r="C414" s="100" t="str">
        <f>+WB2C!C414</f>
        <v>Bulk Carrier (DWT) 0 - 9,999</v>
      </c>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00"/>
      <c r="AY414" s="140"/>
      <c r="AZ414" s="140"/>
      <c r="BA414" s="140"/>
      <c r="BB414" s="140"/>
      <c r="BC414" s="140"/>
      <c r="BD414" s="140"/>
      <c r="BE414" s="140"/>
      <c r="BF414" s="140"/>
      <c r="BG414" s="140"/>
    </row>
    <row r="415" spans="1:59" hidden="1" x14ac:dyDescent="0.25">
      <c r="A415" s="87"/>
      <c r="B415" s="100" t="str">
        <f>+WB2C!B415</f>
        <v>Bulk Carrier</v>
      </c>
      <c r="C415" s="100" t="str">
        <f>+WB2C!C415</f>
        <v>Bulk Carrier (DWT) 10,000 - 34,999</v>
      </c>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00"/>
      <c r="AY415" s="140"/>
      <c r="AZ415" s="140"/>
      <c r="BA415" s="140"/>
      <c r="BB415" s="140"/>
      <c r="BC415" s="140"/>
      <c r="BD415" s="140"/>
      <c r="BE415" s="140"/>
      <c r="BF415" s="140"/>
      <c r="BG415" s="140"/>
    </row>
    <row r="416" spans="1:59" hidden="1" x14ac:dyDescent="0.25">
      <c r="A416" s="87"/>
      <c r="B416" s="100" t="str">
        <f>+WB2C!B416</f>
        <v>Bulk Carrier</v>
      </c>
      <c r="C416" s="100" t="str">
        <f>+WB2C!C416</f>
        <v>Bulk Carrier (DWT) 35,000 - 59,999</v>
      </c>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00"/>
      <c r="AY416" s="140"/>
      <c r="AZ416" s="140"/>
      <c r="BA416" s="140"/>
      <c r="BB416" s="140"/>
      <c r="BC416" s="140"/>
      <c r="BD416" s="140"/>
      <c r="BE416" s="140"/>
      <c r="BF416" s="140"/>
      <c r="BG416" s="140"/>
    </row>
    <row r="417" spans="1:59" hidden="1" x14ac:dyDescent="0.25">
      <c r="A417" s="87"/>
      <c r="B417" s="100" t="str">
        <f>+WB2C!B417</f>
        <v>Bulk Carrier</v>
      </c>
      <c r="C417" s="100" t="str">
        <f>+WB2C!C417</f>
        <v>Bulk Carrier (DWT) 60,000 - 99,999</v>
      </c>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00"/>
      <c r="AY417" s="140"/>
      <c r="AZ417" s="140"/>
      <c r="BA417" s="140"/>
      <c r="BB417" s="140"/>
      <c r="BC417" s="140"/>
      <c r="BD417" s="140"/>
      <c r="BE417" s="140"/>
      <c r="BF417" s="140"/>
      <c r="BG417" s="140"/>
    </row>
    <row r="418" spans="1:59" hidden="1" x14ac:dyDescent="0.25">
      <c r="A418" s="87"/>
      <c r="B418" s="100" t="str">
        <f>+WB2C!B418</f>
        <v>Bulk Carrier</v>
      </c>
      <c r="C418" s="100" t="str">
        <f>+WB2C!C418</f>
        <v>Bulk Carrier (DWT) 100,000 - 199,999</v>
      </c>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00"/>
      <c r="AY418" s="140"/>
      <c r="AZ418" s="140"/>
      <c r="BA418" s="140"/>
      <c r="BB418" s="140"/>
      <c r="BC418" s="140"/>
      <c r="BD418" s="140"/>
      <c r="BE418" s="140"/>
      <c r="BF418" s="140"/>
      <c r="BG418" s="140"/>
    </row>
    <row r="419" spans="1:59" hidden="1" x14ac:dyDescent="0.25">
      <c r="A419" s="87"/>
      <c r="B419" s="100" t="str">
        <f>+WB2C!B419</f>
        <v>Bulk Carrier</v>
      </c>
      <c r="C419" s="100" t="str">
        <f>+WB2C!C419</f>
        <v>Bulk Carrier (DWT) &gt;200,000</v>
      </c>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00"/>
      <c r="AY419" s="140"/>
      <c r="AZ419" s="140"/>
      <c r="BA419" s="140"/>
      <c r="BB419" s="140"/>
      <c r="BC419" s="140"/>
      <c r="BD419" s="140"/>
      <c r="BE419" s="140"/>
      <c r="BF419" s="140"/>
      <c r="BG419" s="140"/>
    </row>
    <row r="420" spans="1:59" hidden="1" x14ac:dyDescent="0.25">
      <c r="A420" s="87"/>
      <c r="B420" s="100" t="str">
        <f>+WB2C!B420</f>
        <v>Chemical Tanker</v>
      </c>
      <c r="C420" s="100" t="str">
        <f>+WB2C!C420</f>
        <v>Chemical Tanker (DWT) 0 - 4,999</v>
      </c>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00"/>
      <c r="AY420" s="140"/>
      <c r="AZ420" s="140"/>
      <c r="BA420" s="140"/>
      <c r="BB420" s="140"/>
      <c r="BC420" s="140"/>
      <c r="BD420" s="140"/>
      <c r="BE420" s="140"/>
      <c r="BF420" s="140"/>
      <c r="BG420" s="140"/>
    </row>
    <row r="421" spans="1:59" hidden="1" x14ac:dyDescent="0.25">
      <c r="A421" s="87"/>
      <c r="B421" s="100" t="str">
        <f>+WB2C!B421</f>
        <v>Chemical Tanker</v>
      </c>
      <c r="C421" s="100" t="str">
        <f>+WB2C!C421</f>
        <v>Chemical Tanker (DWT) 5,000 - 9,999</v>
      </c>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00"/>
      <c r="AY421" s="140"/>
      <c r="AZ421" s="140"/>
      <c r="BA421" s="140"/>
      <c r="BB421" s="140"/>
      <c r="BC421" s="140"/>
      <c r="BD421" s="140"/>
      <c r="BE421" s="140"/>
      <c r="BF421" s="140"/>
      <c r="BG421" s="140"/>
    </row>
    <row r="422" spans="1:59" hidden="1" x14ac:dyDescent="0.25">
      <c r="A422" s="87"/>
      <c r="B422" s="100" t="str">
        <f>+WB2C!B422</f>
        <v>Chemical Tanker</v>
      </c>
      <c r="C422" s="100" t="str">
        <f>+WB2C!C422</f>
        <v>Chemical Tanker (DWT) 10,000 - 19,999</v>
      </c>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00"/>
      <c r="AY422" s="140"/>
      <c r="AZ422" s="140"/>
      <c r="BA422" s="140"/>
      <c r="BB422" s="140"/>
      <c r="BC422" s="140"/>
      <c r="BD422" s="140"/>
      <c r="BE422" s="140"/>
      <c r="BF422" s="140"/>
      <c r="BG422" s="140"/>
    </row>
    <row r="423" spans="1:59" hidden="1" x14ac:dyDescent="0.25">
      <c r="A423" s="87"/>
      <c r="B423" s="100" t="str">
        <f>+WB2C!B423</f>
        <v>Chemical Tanker</v>
      </c>
      <c r="C423" s="100" t="str">
        <f>+WB2C!C423</f>
        <v>Chemical Tanker (DWT) 20,000 - 39,999</v>
      </c>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00"/>
      <c r="AY423" s="140"/>
      <c r="AZ423" s="140"/>
      <c r="BA423" s="140"/>
      <c r="BB423" s="140"/>
      <c r="BC423" s="140"/>
      <c r="BD423" s="140"/>
      <c r="BE423" s="140"/>
      <c r="BF423" s="140"/>
      <c r="BG423" s="140"/>
    </row>
    <row r="424" spans="1:59" hidden="1" x14ac:dyDescent="0.25">
      <c r="A424" s="87"/>
      <c r="B424" s="100" t="str">
        <f>+WB2C!B424</f>
        <v>Chemical Tanker</v>
      </c>
      <c r="C424" s="100" t="str">
        <f>+WB2C!C424</f>
        <v>Chemical Tanker (DWT) &gt;40,000</v>
      </c>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00"/>
      <c r="AY424" s="140"/>
      <c r="AZ424" s="140"/>
      <c r="BA424" s="140"/>
      <c r="BB424" s="140"/>
      <c r="BC424" s="140"/>
      <c r="BD424" s="140"/>
      <c r="BE424" s="140"/>
      <c r="BF424" s="140"/>
      <c r="BG424" s="140"/>
    </row>
    <row r="425" spans="1:59" hidden="1" x14ac:dyDescent="0.25">
      <c r="A425" s="87"/>
      <c r="B425" s="100" t="str">
        <f>+WB2C!B425</f>
        <v>Container</v>
      </c>
      <c r="C425" s="100" t="str">
        <f>+WB2C!C425</f>
        <v>Container (TEU) 0 - 999</v>
      </c>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00"/>
      <c r="AY425" s="140"/>
      <c r="AZ425" s="140"/>
      <c r="BA425" s="140"/>
      <c r="BB425" s="140"/>
      <c r="BC425" s="140"/>
      <c r="BD425" s="140"/>
      <c r="BE425" s="140"/>
      <c r="BF425" s="140"/>
      <c r="BG425" s="140"/>
    </row>
    <row r="426" spans="1:59" hidden="1" x14ac:dyDescent="0.25">
      <c r="A426" s="87"/>
      <c r="B426" s="100" t="str">
        <f>+WB2C!B426</f>
        <v>Container</v>
      </c>
      <c r="C426" s="100" t="str">
        <f>+WB2C!C426</f>
        <v>Container (TEU) 1,000 - 1,999</v>
      </c>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00"/>
      <c r="AY426" s="140"/>
      <c r="AZ426" s="140"/>
      <c r="BA426" s="140"/>
      <c r="BB426" s="140"/>
      <c r="BC426" s="140"/>
      <c r="BD426" s="140"/>
      <c r="BE426" s="140"/>
      <c r="BF426" s="140"/>
      <c r="BG426" s="140"/>
    </row>
    <row r="427" spans="1:59" hidden="1" x14ac:dyDescent="0.25">
      <c r="A427" s="87"/>
      <c r="B427" s="100" t="str">
        <f>+WB2C!B427</f>
        <v>Container</v>
      </c>
      <c r="C427" s="100" t="str">
        <f>+WB2C!C427</f>
        <v>Container (TEU) 2,000 - 2,999</v>
      </c>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00"/>
      <c r="AY427" s="140"/>
      <c r="AZ427" s="140"/>
      <c r="BA427" s="140"/>
      <c r="BB427" s="140"/>
      <c r="BC427" s="140"/>
      <c r="BD427" s="140"/>
      <c r="BE427" s="140"/>
      <c r="BF427" s="140"/>
      <c r="BG427" s="140"/>
    </row>
    <row r="428" spans="1:59" hidden="1" x14ac:dyDescent="0.25">
      <c r="A428" s="87"/>
      <c r="B428" s="100" t="str">
        <f>+WB2C!B428</f>
        <v>Container</v>
      </c>
      <c r="C428" s="100" t="str">
        <f>+WB2C!C428</f>
        <v>Container (TEU) 3,000 - 4,999</v>
      </c>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00"/>
      <c r="AY428" s="140"/>
      <c r="AZ428" s="140"/>
      <c r="BA428" s="140"/>
      <c r="BB428" s="140"/>
      <c r="BC428" s="140"/>
      <c r="BD428" s="140"/>
      <c r="BE428" s="140"/>
      <c r="BF428" s="140"/>
      <c r="BG428" s="140"/>
    </row>
    <row r="429" spans="1:59" hidden="1" x14ac:dyDescent="0.25">
      <c r="A429" s="87"/>
      <c r="B429" s="100" t="str">
        <f>+WB2C!B429</f>
        <v>Container</v>
      </c>
      <c r="C429" s="100" t="str">
        <f>+WB2C!C429</f>
        <v>Container (TEU) 5,000 - 7,999</v>
      </c>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00"/>
      <c r="AY429" s="140"/>
      <c r="AZ429" s="140"/>
      <c r="BA429" s="140"/>
      <c r="BB429" s="140"/>
      <c r="BC429" s="140"/>
      <c r="BD429" s="140"/>
      <c r="BE429" s="140"/>
      <c r="BF429" s="140"/>
      <c r="BG429" s="140"/>
    </row>
    <row r="430" spans="1:59" hidden="1" x14ac:dyDescent="0.25">
      <c r="A430" s="87"/>
      <c r="B430" s="100" t="str">
        <f>+WB2C!B430</f>
        <v>Container</v>
      </c>
      <c r="C430" s="100" t="str">
        <f>+WB2C!C430</f>
        <v>Container (TEU) 8,000 - 11,999</v>
      </c>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00"/>
      <c r="AY430" s="140"/>
      <c r="AZ430" s="140"/>
      <c r="BA430" s="140"/>
      <c r="BB430" s="140"/>
      <c r="BC430" s="140"/>
      <c r="BD430" s="140"/>
      <c r="BE430" s="140"/>
      <c r="BF430" s="140"/>
      <c r="BG430" s="140"/>
    </row>
    <row r="431" spans="1:59" hidden="1" x14ac:dyDescent="0.25">
      <c r="A431" s="87"/>
      <c r="B431" s="100" t="str">
        <f>+WB2C!B431</f>
        <v>Container</v>
      </c>
      <c r="C431" s="100" t="str">
        <f>+WB2C!C431</f>
        <v>Container (TEU) 12,000 - 14,499</v>
      </c>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00"/>
      <c r="AY431" s="140"/>
      <c r="AZ431" s="140"/>
      <c r="BA431" s="140"/>
      <c r="BB431" s="140"/>
      <c r="BC431" s="140"/>
      <c r="BD431" s="140"/>
      <c r="BE431" s="140"/>
      <c r="BF431" s="140"/>
      <c r="BG431" s="140"/>
    </row>
    <row r="432" spans="1:59" hidden="1" x14ac:dyDescent="0.25">
      <c r="A432" s="87"/>
      <c r="B432" s="100" t="str">
        <f>+WB2C!B432</f>
        <v>Container</v>
      </c>
      <c r="C432" s="100" t="str">
        <f>+WB2C!C432</f>
        <v>Container (TEU) 14,500 - 19,999</v>
      </c>
      <c r="D432" s="140"/>
      <c r="E432" s="140"/>
      <c r="F432" s="140"/>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00"/>
      <c r="AO432" s="100"/>
      <c r="AP432" s="100"/>
      <c r="AQ432" s="100"/>
      <c r="AR432" s="100"/>
      <c r="AS432" s="100"/>
      <c r="AT432" s="100"/>
      <c r="AU432" s="100"/>
      <c r="AV432" s="100"/>
      <c r="AW432" s="100"/>
      <c r="AX432" s="117"/>
      <c r="AY432" s="140"/>
      <c r="AZ432" s="140"/>
      <c r="BA432" s="140"/>
      <c r="BB432" s="140"/>
      <c r="BC432" s="140"/>
      <c r="BD432" s="140"/>
      <c r="BE432" s="140"/>
      <c r="BF432" s="140"/>
      <c r="BG432" s="140"/>
    </row>
    <row r="433" spans="1:59" hidden="1" x14ac:dyDescent="0.25">
      <c r="A433" s="87"/>
      <c r="B433" s="100" t="str">
        <f>+WB2C!B433</f>
        <v>Container</v>
      </c>
      <c r="C433" s="100" t="str">
        <f>+WB2C!C433</f>
        <v>Container (TEU) &gt;20,000</v>
      </c>
      <c r="D433" s="140"/>
      <c r="E433" s="140"/>
      <c r="F433" s="140"/>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00"/>
      <c r="AO433" s="100"/>
      <c r="AP433" s="100"/>
      <c r="AQ433" s="100"/>
      <c r="AR433" s="100"/>
      <c r="AS433" s="100"/>
      <c r="AT433" s="100"/>
      <c r="AU433" s="100"/>
      <c r="AV433" s="100"/>
      <c r="AW433" s="100"/>
      <c r="AX433" s="117"/>
      <c r="AY433" s="140"/>
      <c r="AZ433" s="140"/>
      <c r="BA433" s="140"/>
      <c r="BB433" s="140"/>
      <c r="BC433" s="140"/>
      <c r="BD433" s="140"/>
      <c r="BE433" s="140"/>
      <c r="BF433" s="140"/>
      <c r="BG433" s="140"/>
    </row>
    <row r="434" spans="1:59" hidden="1" x14ac:dyDescent="0.25">
      <c r="A434" s="87"/>
      <c r="B434" s="100" t="str">
        <f>+WB2C!B434</f>
        <v>General Cargo</v>
      </c>
      <c r="C434" s="100" t="str">
        <f>+WB2C!C434</f>
        <v>General Cargo (DWT) 0 - 4,999</v>
      </c>
      <c r="D434" s="140"/>
      <c r="E434" s="140"/>
      <c r="F434" s="140"/>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00"/>
      <c r="AO434" s="100"/>
      <c r="AP434" s="100"/>
      <c r="AQ434" s="100"/>
      <c r="AR434" s="100"/>
      <c r="AS434" s="100"/>
      <c r="AT434" s="100"/>
      <c r="AU434" s="100"/>
      <c r="AV434" s="100"/>
      <c r="AW434" s="100"/>
      <c r="AX434" s="117"/>
      <c r="AY434" s="140"/>
      <c r="AZ434" s="140"/>
      <c r="BA434" s="140"/>
      <c r="BB434" s="140"/>
      <c r="BC434" s="140"/>
      <c r="BD434" s="140"/>
      <c r="BE434" s="140"/>
      <c r="BF434" s="140"/>
      <c r="BG434" s="140"/>
    </row>
    <row r="435" spans="1:59" hidden="1" x14ac:dyDescent="0.25">
      <c r="A435" s="87"/>
      <c r="B435" s="100" t="str">
        <f>+WB2C!B435</f>
        <v>General Cargo</v>
      </c>
      <c r="C435" s="100" t="str">
        <f>+WB2C!C435</f>
        <v>General Cargo (DWT) 5,000 - 9,999</v>
      </c>
      <c r="D435" s="140"/>
      <c r="E435" s="140"/>
      <c r="F435" s="140"/>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00"/>
      <c r="AO435" s="100"/>
      <c r="AP435" s="100"/>
      <c r="AQ435" s="100"/>
      <c r="AR435" s="100"/>
      <c r="AS435" s="100"/>
      <c r="AT435" s="100"/>
      <c r="AU435" s="100"/>
      <c r="AV435" s="100"/>
      <c r="AW435" s="100"/>
      <c r="AX435" s="117"/>
      <c r="AY435" s="140"/>
      <c r="AZ435" s="140"/>
      <c r="BA435" s="140"/>
      <c r="BB435" s="140"/>
      <c r="BC435" s="140"/>
      <c r="BD435" s="140"/>
      <c r="BE435" s="140"/>
      <c r="BF435" s="140"/>
      <c r="BG435" s="140"/>
    </row>
    <row r="436" spans="1:59" hidden="1" x14ac:dyDescent="0.25">
      <c r="A436" s="87"/>
      <c r="B436" s="100" t="str">
        <f>+WB2C!B436</f>
        <v>General Cargo</v>
      </c>
      <c r="C436" s="100" t="str">
        <f>+WB2C!C436</f>
        <v>General Cargo (DWT) 10,000 - 19,999</v>
      </c>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17"/>
      <c r="AY436" s="140"/>
      <c r="AZ436" s="140"/>
      <c r="BA436" s="140"/>
      <c r="BB436" s="140"/>
      <c r="BC436" s="140"/>
      <c r="BD436" s="140"/>
      <c r="BE436" s="140"/>
      <c r="BF436" s="140"/>
      <c r="BG436" s="140"/>
    </row>
    <row r="437" spans="1:59" hidden="1" x14ac:dyDescent="0.25">
      <c r="A437" s="87"/>
      <c r="B437" s="100" t="str">
        <f>+WB2C!B437</f>
        <v>General Cargo</v>
      </c>
      <c r="C437" s="100" t="str">
        <f>+WB2C!C437</f>
        <v>General Cargo (DWT) &gt;20,000</v>
      </c>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17"/>
      <c r="AY437" s="140"/>
      <c r="AZ437" s="140"/>
      <c r="BA437" s="140"/>
      <c r="BB437" s="140"/>
      <c r="BC437" s="140"/>
      <c r="BD437" s="140"/>
      <c r="BE437" s="140"/>
      <c r="BF437" s="140"/>
      <c r="BG437" s="140"/>
    </row>
    <row r="438" spans="1:59" hidden="1" x14ac:dyDescent="0.25">
      <c r="A438" s="87"/>
      <c r="B438" s="100" t="str">
        <f>+WB2C!B438</f>
        <v>Liquefied Gas Tanker</v>
      </c>
      <c r="C438" s="100" t="str">
        <f>+WB2C!C438</f>
        <v>Liquefied Gas Tanker (cbm) 0 - 49,999</v>
      </c>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17"/>
      <c r="AY438" s="140"/>
      <c r="AZ438" s="140"/>
      <c r="BA438" s="140"/>
      <c r="BB438" s="140"/>
      <c r="BC438" s="140"/>
      <c r="BD438" s="140"/>
      <c r="BE438" s="140"/>
      <c r="BF438" s="140"/>
      <c r="BG438" s="140"/>
    </row>
    <row r="439" spans="1:59" hidden="1" x14ac:dyDescent="0.25">
      <c r="A439" s="87"/>
      <c r="B439" s="100" t="str">
        <f>+WB2C!B439</f>
        <v>Liquefied Gas Tanker</v>
      </c>
      <c r="C439" s="100" t="str">
        <f>+WB2C!C439</f>
        <v>Liquefied Gas Tanker (cbm) 50,000 - 99,999</v>
      </c>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17"/>
      <c r="AY439" s="140"/>
      <c r="AZ439" s="140"/>
      <c r="BA439" s="140"/>
      <c r="BB439" s="140"/>
      <c r="BC439" s="140"/>
      <c r="BD439" s="140"/>
      <c r="BE439" s="140"/>
      <c r="BF439" s="140"/>
      <c r="BG439" s="140"/>
    </row>
    <row r="440" spans="1:59" hidden="1" x14ac:dyDescent="0.25">
      <c r="A440" s="87"/>
      <c r="B440" s="100" t="str">
        <f>+WB2C!B440</f>
        <v>Liquefied Gas Tanker</v>
      </c>
      <c r="C440" s="100" t="str">
        <f>+WB2C!C440</f>
        <v>Liquefied Gas Tanker (cbm) 100,000 - 199,999</v>
      </c>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17"/>
      <c r="AY440" s="140"/>
      <c r="AZ440" s="140"/>
      <c r="BA440" s="140"/>
      <c r="BB440" s="140"/>
      <c r="BC440" s="140"/>
      <c r="BD440" s="140"/>
      <c r="BE440" s="140"/>
      <c r="BF440" s="140"/>
      <c r="BG440" s="140"/>
    </row>
    <row r="441" spans="1:59" hidden="1" x14ac:dyDescent="0.25">
      <c r="A441" s="87"/>
      <c r="B441" s="100" t="str">
        <f>+WB2C!B441</f>
        <v>Liquefied Gas Tanker</v>
      </c>
      <c r="C441" s="100" t="str">
        <f>+WB2C!C441</f>
        <v>Liquefied Gas Tanker (cbm) &gt;200,000</v>
      </c>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17"/>
      <c r="AY441" s="140"/>
      <c r="AZ441" s="140"/>
      <c r="BA441" s="140"/>
      <c r="BB441" s="140"/>
      <c r="BC441" s="140"/>
      <c r="BD441" s="140"/>
      <c r="BE441" s="140"/>
      <c r="BF441" s="140"/>
      <c r="BG441" s="140"/>
    </row>
    <row r="442" spans="1:59" hidden="1" x14ac:dyDescent="0.25">
      <c r="A442" s="87"/>
      <c r="B442" s="100" t="str">
        <f>+WB2C!B442</f>
        <v>Oil Tanker</v>
      </c>
      <c r="C442" s="100" t="str">
        <f>+WB2C!C442</f>
        <v>Oil Tanker (DWT) 0 - 4,999</v>
      </c>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17"/>
      <c r="AY442" s="140"/>
      <c r="AZ442" s="140"/>
      <c r="BA442" s="140"/>
      <c r="BB442" s="140"/>
      <c r="BC442" s="140"/>
      <c r="BD442" s="140"/>
      <c r="BE442" s="140"/>
      <c r="BF442" s="140"/>
      <c r="BG442" s="140"/>
    </row>
    <row r="443" spans="1:59" hidden="1" x14ac:dyDescent="0.25">
      <c r="A443" s="87"/>
      <c r="B443" s="100" t="str">
        <f>+WB2C!B443</f>
        <v>Oil Tanker</v>
      </c>
      <c r="C443" s="100" t="str">
        <f>+WB2C!C443</f>
        <v>Oil Tanker (DWT) 5,000 - 9,999</v>
      </c>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17"/>
      <c r="AY443" s="140"/>
      <c r="AZ443" s="140"/>
      <c r="BA443" s="140"/>
      <c r="BB443" s="140"/>
      <c r="BC443" s="140"/>
      <c r="BD443" s="140"/>
      <c r="BE443" s="140"/>
      <c r="BF443" s="140"/>
      <c r="BG443" s="140"/>
    </row>
    <row r="444" spans="1:59" hidden="1" x14ac:dyDescent="0.25">
      <c r="A444" s="87"/>
      <c r="B444" s="100" t="str">
        <f>+WB2C!B444</f>
        <v>Oil Tanker</v>
      </c>
      <c r="C444" s="100" t="str">
        <f>+WB2C!C444</f>
        <v>Oil Tanker (DWT) 10,000 - 19,999</v>
      </c>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17"/>
      <c r="AY444" s="140"/>
      <c r="AZ444" s="140"/>
      <c r="BA444" s="140"/>
      <c r="BB444" s="140"/>
      <c r="BC444" s="140"/>
      <c r="BD444" s="140"/>
      <c r="BE444" s="140"/>
      <c r="BF444" s="140"/>
      <c r="BG444" s="140"/>
    </row>
    <row r="445" spans="1:59" hidden="1" x14ac:dyDescent="0.25">
      <c r="A445" s="87"/>
      <c r="B445" s="100" t="str">
        <f>+WB2C!B445</f>
        <v>Oil Tanker</v>
      </c>
      <c r="C445" s="100" t="str">
        <f>+WB2C!C445</f>
        <v>Oil Tanker (DWT) 20,000 - 59,999</v>
      </c>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17"/>
      <c r="AY445" s="140"/>
      <c r="AZ445" s="140"/>
      <c r="BA445" s="140"/>
      <c r="BB445" s="140"/>
      <c r="BC445" s="140"/>
      <c r="BD445" s="140"/>
      <c r="BE445" s="140"/>
      <c r="BF445" s="140"/>
      <c r="BG445" s="140"/>
    </row>
    <row r="446" spans="1:59" hidden="1" x14ac:dyDescent="0.25">
      <c r="A446" s="87"/>
      <c r="B446" s="100" t="str">
        <f>+WB2C!B446</f>
        <v>Oil Tanker</v>
      </c>
      <c r="C446" s="100" t="str">
        <f>+WB2C!C446</f>
        <v>Oil Tanker (DWT) 60,000 - 79,999</v>
      </c>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17"/>
      <c r="AY446" s="140"/>
      <c r="AZ446" s="140"/>
      <c r="BA446" s="140"/>
      <c r="BB446" s="140"/>
      <c r="BC446" s="140"/>
      <c r="BD446" s="140"/>
      <c r="BE446" s="140"/>
      <c r="BF446" s="140"/>
      <c r="BG446" s="140"/>
    </row>
    <row r="447" spans="1:59" hidden="1" x14ac:dyDescent="0.25">
      <c r="A447" s="87"/>
      <c r="B447" s="100" t="str">
        <f>+WB2C!B447</f>
        <v>Oil Tanker</v>
      </c>
      <c r="C447" s="100" t="str">
        <f>+WB2C!C447</f>
        <v>Oil Tanker (DWT) 80,000 - 119,999</v>
      </c>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17"/>
      <c r="AY447" s="140"/>
      <c r="AZ447" s="140"/>
      <c r="BA447" s="140"/>
      <c r="BB447" s="140"/>
      <c r="BC447" s="140"/>
      <c r="BD447" s="140"/>
      <c r="BE447" s="140"/>
      <c r="BF447" s="140"/>
      <c r="BG447" s="140"/>
    </row>
    <row r="448" spans="1:59" hidden="1" x14ac:dyDescent="0.25">
      <c r="A448" s="87"/>
      <c r="B448" s="100" t="str">
        <f>+WB2C!B448</f>
        <v>Oil Tanker</v>
      </c>
      <c r="C448" s="100" t="str">
        <f>+WB2C!C448</f>
        <v>Oil Tanker (DWT) 120,000 - 199,999</v>
      </c>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17"/>
      <c r="AY448" s="140"/>
      <c r="AZ448" s="140"/>
      <c r="BA448" s="140"/>
      <c r="BB448" s="140"/>
      <c r="BC448" s="140"/>
      <c r="BD448" s="140"/>
      <c r="BE448" s="140"/>
      <c r="BF448" s="140"/>
      <c r="BG448" s="140"/>
    </row>
    <row r="449" spans="1:59" hidden="1" x14ac:dyDescent="0.25">
      <c r="A449" s="87"/>
      <c r="B449" s="100" t="str">
        <f>+WB2C!B449</f>
        <v>Oil Tanker</v>
      </c>
      <c r="C449" s="100" t="str">
        <f>+WB2C!C449</f>
        <v>Oil Tanker (DWT) &gt;200,000</v>
      </c>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17"/>
      <c r="AY449" s="140"/>
      <c r="AZ449" s="140"/>
      <c r="BA449" s="140"/>
      <c r="BB449" s="140"/>
      <c r="BC449" s="140"/>
      <c r="BD449" s="140"/>
      <c r="BE449" s="140"/>
      <c r="BF449" s="140"/>
      <c r="BG449" s="140"/>
    </row>
    <row r="450" spans="1:59" hidden="1" x14ac:dyDescent="0.25">
      <c r="A450" s="87"/>
      <c r="B450" s="100" t="str">
        <f>+WB2C!B450</f>
        <v>Other Liquids Tankers</v>
      </c>
      <c r="C450" s="100" t="str">
        <f>+WB2C!C450</f>
        <v>Other Liquids Tankers (DWT) 0 - 999</v>
      </c>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17"/>
      <c r="AY450" s="140"/>
      <c r="AZ450" s="140"/>
      <c r="BA450" s="140"/>
      <c r="BB450" s="140"/>
      <c r="BC450" s="140"/>
      <c r="BD450" s="140"/>
      <c r="BE450" s="140"/>
      <c r="BF450" s="140"/>
      <c r="BG450" s="140"/>
    </row>
    <row r="451" spans="1:59" hidden="1" x14ac:dyDescent="0.25">
      <c r="A451" s="87"/>
      <c r="B451" s="100" t="str">
        <f>+WB2C!B451</f>
        <v>Other Liquids Tankers</v>
      </c>
      <c r="C451" s="100" t="str">
        <f>+WB2C!C451</f>
        <v>Other Liquids Tankers (DWT) &gt;1,000</v>
      </c>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17"/>
      <c r="AY451" s="140"/>
      <c r="AZ451" s="140"/>
      <c r="BA451" s="140"/>
      <c r="BB451" s="140"/>
      <c r="BC451" s="140"/>
      <c r="BD451" s="140"/>
      <c r="BE451" s="140"/>
      <c r="BF451" s="140"/>
      <c r="BG451" s="140"/>
    </row>
    <row r="452" spans="1:59" hidden="1" x14ac:dyDescent="0.25">
      <c r="A452" s="87"/>
      <c r="B452" s="100" t="str">
        <f>+WB2C!B452</f>
        <v>Ferry Passenger Only</v>
      </c>
      <c r="C452" s="100" t="str">
        <f>+WB2C!C452</f>
        <v>Ferry Passenger Only (GT) 0 - 299</v>
      </c>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17"/>
      <c r="AY452" s="140"/>
      <c r="AZ452" s="140"/>
      <c r="BA452" s="140"/>
      <c r="BB452" s="140"/>
      <c r="BC452" s="140"/>
      <c r="BD452" s="140"/>
      <c r="BE452" s="140"/>
      <c r="BF452" s="140"/>
      <c r="BG452" s="140"/>
    </row>
    <row r="453" spans="1:59" hidden="1" x14ac:dyDescent="0.25">
      <c r="A453" s="87"/>
      <c r="B453" s="100" t="str">
        <f>+WB2C!B453</f>
        <v>Ferry Passenger Only</v>
      </c>
      <c r="C453" s="100" t="str">
        <f>+WB2C!C453</f>
        <v>Ferry Passenger Only (GT) 300 - 999</v>
      </c>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17"/>
      <c r="AY453" s="140"/>
      <c r="AZ453" s="140"/>
      <c r="BA453" s="140"/>
      <c r="BB453" s="140"/>
      <c r="BC453" s="140"/>
      <c r="BD453" s="140"/>
      <c r="BE453" s="140"/>
      <c r="BF453" s="140"/>
      <c r="BG453" s="140"/>
    </row>
    <row r="454" spans="1:59" hidden="1" x14ac:dyDescent="0.25">
      <c r="A454" s="87"/>
      <c r="B454" s="100" t="str">
        <f>+WB2C!B454</f>
        <v>Ferry Passenger Only</v>
      </c>
      <c r="C454" s="100" t="str">
        <f>+WB2C!C454</f>
        <v>Ferry Passenger Only (GT) 1,000 - 1,999</v>
      </c>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17"/>
      <c r="AY454" s="140"/>
      <c r="AZ454" s="140"/>
      <c r="BA454" s="140"/>
      <c r="BB454" s="140"/>
      <c r="BC454" s="140"/>
      <c r="BD454" s="140"/>
      <c r="BE454" s="140"/>
      <c r="BF454" s="140"/>
      <c r="BG454" s="140"/>
    </row>
    <row r="455" spans="1:59" hidden="1" x14ac:dyDescent="0.25">
      <c r="A455" s="87"/>
      <c r="B455" s="100" t="str">
        <f>+WB2C!B455</f>
        <v>Ferry Passenger Only</v>
      </c>
      <c r="C455" s="100" t="str">
        <f>+WB2C!C455</f>
        <v>Ferry Passenger Only (GT) &gt;2,000</v>
      </c>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17"/>
      <c r="AY455" s="140"/>
      <c r="AZ455" s="140"/>
      <c r="BA455" s="140"/>
      <c r="BB455" s="140"/>
      <c r="BC455" s="140"/>
      <c r="BD455" s="140"/>
      <c r="BE455" s="140"/>
      <c r="BF455" s="140"/>
      <c r="BG455" s="140"/>
    </row>
    <row r="456" spans="1:59" hidden="1" x14ac:dyDescent="0.25">
      <c r="A456" s="87"/>
      <c r="B456" s="100" t="str">
        <f>+WB2C!B456</f>
        <v>Cruise</v>
      </c>
      <c r="C456" s="100" t="str">
        <f>+WB2C!C456</f>
        <v>Cruise (GT) 0 - 1 999</v>
      </c>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17"/>
      <c r="AY456" s="140"/>
      <c r="AZ456" s="140"/>
      <c r="BA456" s="140"/>
      <c r="BB456" s="140"/>
      <c r="BC456" s="140"/>
      <c r="BD456" s="140"/>
      <c r="BE456" s="140"/>
      <c r="BF456" s="140"/>
      <c r="BG456" s="140"/>
    </row>
    <row r="457" spans="1:59" hidden="1" x14ac:dyDescent="0.25">
      <c r="A457" s="87"/>
      <c r="B457" s="100" t="str">
        <f>+WB2C!B457</f>
        <v>Cruise</v>
      </c>
      <c r="C457" s="100" t="str">
        <f>+WB2C!C457</f>
        <v>Cruise (GT) 2,000 - 9,999</v>
      </c>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17"/>
      <c r="AY457" s="140"/>
      <c r="AZ457" s="140"/>
      <c r="BA457" s="140"/>
      <c r="BB457" s="140"/>
      <c r="BC457" s="140"/>
      <c r="BD457" s="140"/>
      <c r="BE457" s="140"/>
      <c r="BF457" s="140"/>
      <c r="BG457" s="140"/>
    </row>
    <row r="458" spans="1:59" hidden="1" x14ac:dyDescent="0.25">
      <c r="A458" s="87"/>
      <c r="B458" s="100" t="str">
        <f>+WB2C!B458</f>
        <v>Cruise</v>
      </c>
      <c r="C458" s="100" t="str">
        <f>+WB2C!C458</f>
        <v>Cruise (GT) 10,000 - 59,999</v>
      </c>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17"/>
      <c r="AY458" s="140"/>
      <c r="AZ458" s="140"/>
      <c r="BA458" s="140"/>
      <c r="BB458" s="140"/>
      <c r="BC458" s="140"/>
      <c r="BD458" s="140"/>
      <c r="BE458" s="140"/>
      <c r="BF458" s="140"/>
      <c r="BG458" s="140"/>
    </row>
    <row r="459" spans="1:59" hidden="1" x14ac:dyDescent="0.25">
      <c r="A459" s="87"/>
      <c r="B459" s="100" t="str">
        <f>+WB2C!B459</f>
        <v>Cruise</v>
      </c>
      <c r="C459" s="100" t="str">
        <f>+WB2C!C459</f>
        <v>Cruise (GT) 60,000 - 99,999</v>
      </c>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17"/>
      <c r="AY459" s="140"/>
      <c r="AZ459" s="140"/>
      <c r="BA459" s="140"/>
      <c r="BB459" s="140"/>
      <c r="BC459" s="140"/>
      <c r="BD459" s="140"/>
      <c r="BE459" s="140"/>
      <c r="BF459" s="140"/>
      <c r="BG459" s="140"/>
    </row>
    <row r="460" spans="1:59" hidden="1" x14ac:dyDescent="0.25">
      <c r="A460" s="87"/>
      <c r="B460" s="100" t="str">
        <f>+WB2C!B460</f>
        <v>Cruise</v>
      </c>
      <c r="C460" s="100" t="str">
        <f>+WB2C!C460</f>
        <v>Cruise (GT) 100,000 - 149,999</v>
      </c>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17"/>
      <c r="AY460" s="140"/>
      <c r="AZ460" s="140"/>
      <c r="BA460" s="140"/>
      <c r="BB460" s="140"/>
      <c r="BC460" s="140"/>
      <c r="BD460" s="140"/>
      <c r="BE460" s="140"/>
      <c r="BF460" s="140"/>
      <c r="BG460" s="140"/>
    </row>
    <row r="461" spans="1:59" hidden="1" x14ac:dyDescent="0.25">
      <c r="A461" s="87"/>
      <c r="B461" s="100" t="str">
        <f>+WB2C!B461</f>
        <v>Cruise</v>
      </c>
      <c r="C461" s="100" t="str">
        <f>+WB2C!C461</f>
        <v>Cruise (GT) &gt;150,000</v>
      </c>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17"/>
      <c r="AY461" s="140"/>
      <c r="AZ461" s="140"/>
      <c r="BA461" s="140"/>
      <c r="BB461" s="140"/>
      <c r="BC461" s="140"/>
      <c r="BD461" s="140"/>
      <c r="BE461" s="140"/>
      <c r="BF461" s="140"/>
      <c r="BG461" s="140"/>
    </row>
    <row r="462" spans="1:59" hidden="1" x14ac:dyDescent="0.25">
      <c r="A462" s="87"/>
      <c r="B462" s="100" t="str">
        <f>+WB2C!B462</f>
        <v>Ferry RoRo and Passenger</v>
      </c>
      <c r="C462" s="100" t="str">
        <f>+WB2C!C462</f>
        <v>Ferry RoRo and Passenger (GT) 0 - 1,999</v>
      </c>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17"/>
      <c r="AY462" s="140"/>
      <c r="AZ462" s="140"/>
      <c r="BA462" s="140"/>
      <c r="BB462" s="140"/>
      <c r="BC462" s="140"/>
      <c r="BD462" s="140"/>
      <c r="BE462" s="140"/>
      <c r="BF462" s="140"/>
      <c r="BG462" s="140"/>
    </row>
    <row r="463" spans="1:59" hidden="1" x14ac:dyDescent="0.25">
      <c r="A463" s="87"/>
      <c r="B463" s="100" t="str">
        <f>+WB2C!B463</f>
        <v>Ferry RoRo and Passenger</v>
      </c>
      <c r="C463" s="100" t="str">
        <f>+WB2C!C463</f>
        <v>Ferry RoRo and Passenger (GT) 2,000 - 4,999</v>
      </c>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17"/>
      <c r="AY463" s="140"/>
      <c r="AZ463" s="140"/>
      <c r="BA463" s="140"/>
      <c r="BB463" s="140"/>
      <c r="BC463" s="140"/>
      <c r="BD463" s="140"/>
      <c r="BE463" s="140"/>
      <c r="BF463" s="140"/>
      <c r="BG463" s="140"/>
    </row>
    <row r="464" spans="1:59" hidden="1" x14ac:dyDescent="0.25">
      <c r="A464" s="87"/>
      <c r="B464" s="100" t="str">
        <f>+WB2C!B464</f>
        <v>Ferry RoRo and Passenger</v>
      </c>
      <c r="C464" s="100" t="str">
        <f>+WB2C!C464</f>
        <v>Ferry RoRo and Passenger (GT) 5,000 - 9,999</v>
      </c>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17"/>
      <c r="AY464" s="140"/>
      <c r="AZ464" s="140"/>
      <c r="BA464" s="140"/>
      <c r="BB464" s="140"/>
      <c r="BC464" s="140"/>
      <c r="BD464" s="140"/>
      <c r="BE464" s="140"/>
      <c r="BF464" s="140"/>
      <c r="BG464" s="140"/>
    </row>
    <row r="465" spans="1:59" hidden="1" x14ac:dyDescent="0.25">
      <c r="A465" s="87"/>
      <c r="B465" s="100" t="str">
        <f>+WB2C!B465</f>
        <v>Ferry RoRo and Passenger</v>
      </c>
      <c r="C465" s="100" t="str">
        <f>+WB2C!C465</f>
        <v>Ferry RoRo and Passenger (GT) 10,000 - 19,999</v>
      </c>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17"/>
      <c r="AY465" s="140"/>
      <c r="AZ465" s="140"/>
      <c r="BA465" s="140"/>
      <c r="BB465" s="140"/>
      <c r="BC465" s="140"/>
      <c r="BD465" s="140"/>
      <c r="BE465" s="140"/>
      <c r="BF465" s="140"/>
      <c r="BG465" s="140"/>
    </row>
    <row r="466" spans="1:59" hidden="1" x14ac:dyDescent="0.25">
      <c r="A466" s="87"/>
      <c r="B466" s="100" t="str">
        <f>+WB2C!B466</f>
        <v>Ferry RoRo and Passenger</v>
      </c>
      <c r="C466" s="100" t="str">
        <f>+WB2C!C466</f>
        <v>Ferry RoRo and Passenger (GT) &gt;20,000</v>
      </c>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17"/>
      <c r="AY466" s="140"/>
      <c r="AZ466" s="140"/>
      <c r="BA466" s="140"/>
      <c r="BB466" s="140"/>
      <c r="BC466" s="140"/>
      <c r="BD466" s="140"/>
      <c r="BE466" s="140"/>
      <c r="BF466" s="140"/>
      <c r="BG466" s="140"/>
    </row>
    <row r="467" spans="1:59" hidden="1" x14ac:dyDescent="0.25">
      <c r="A467" s="87"/>
      <c r="B467" s="100" t="str">
        <f>+WB2C!B467</f>
        <v>Refrigerated Bulk</v>
      </c>
      <c r="C467" s="100" t="str">
        <f>+WB2C!C467</f>
        <v>Refrigerated Bulk (DWT) 0 - 1,999</v>
      </c>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17"/>
      <c r="AY467" s="140"/>
      <c r="AZ467" s="140"/>
      <c r="BA467" s="140"/>
      <c r="BB467" s="140"/>
      <c r="BC467" s="140"/>
      <c r="BD467" s="140"/>
      <c r="BE467" s="140"/>
      <c r="BF467" s="140"/>
      <c r="BG467" s="140"/>
    </row>
    <row r="468" spans="1:59" hidden="1" x14ac:dyDescent="0.25">
      <c r="A468" s="87"/>
      <c r="B468" s="100" t="str">
        <f>+WB2C!B468</f>
        <v>Refrigerated Bulk</v>
      </c>
      <c r="C468" s="100" t="str">
        <f>+WB2C!C468</f>
        <v>Refrigerated Bulk (DWT) 2,000 - 5,999</v>
      </c>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17"/>
      <c r="AY468" s="140"/>
      <c r="AZ468" s="140"/>
      <c r="BA468" s="140"/>
      <c r="BB468" s="140"/>
      <c r="BC468" s="140"/>
      <c r="BD468" s="140"/>
      <c r="BE468" s="140"/>
      <c r="BF468" s="140"/>
      <c r="BG468" s="140"/>
    </row>
    <row r="469" spans="1:59" hidden="1" x14ac:dyDescent="0.25">
      <c r="A469" s="87"/>
      <c r="B469" s="100" t="str">
        <f>+WB2C!B469</f>
        <v>Refrigerated Bulk</v>
      </c>
      <c r="C469" s="100" t="str">
        <f>+WB2C!C469</f>
        <v>Refrigerated Bulk (DWT) 6,000 - 9,999</v>
      </c>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17"/>
      <c r="AY469" s="140"/>
      <c r="AZ469" s="140"/>
      <c r="BA469" s="140"/>
      <c r="BB469" s="140"/>
      <c r="BC469" s="140"/>
      <c r="BD469" s="140"/>
      <c r="BE469" s="140"/>
      <c r="BF469" s="140"/>
      <c r="BG469" s="140"/>
    </row>
    <row r="470" spans="1:59" hidden="1" x14ac:dyDescent="0.25">
      <c r="A470" s="87"/>
      <c r="B470" s="100" t="str">
        <f>+WB2C!B470</f>
        <v>Refrigerated Bulk</v>
      </c>
      <c r="C470" s="100" t="str">
        <f>+WB2C!C470</f>
        <v>Refrigerated Bulk (DWT) &gt;10,000</v>
      </c>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17"/>
      <c r="AY470" s="140"/>
      <c r="AZ470" s="140"/>
      <c r="BA470" s="140"/>
      <c r="BB470" s="140"/>
      <c r="BC470" s="140"/>
      <c r="BD470" s="140"/>
      <c r="BE470" s="140"/>
      <c r="BF470" s="140"/>
      <c r="BG470" s="140"/>
    </row>
    <row r="471" spans="1:59" hidden="1" x14ac:dyDescent="0.25">
      <c r="A471" s="87"/>
      <c r="B471" s="100" t="str">
        <f>+WB2C!B471</f>
        <v>RoRo</v>
      </c>
      <c r="C471" s="100" t="str">
        <f>+WB2C!C471</f>
        <v>RoRo (DWT) 0 - 4,999</v>
      </c>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17"/>
      <c r="AY471" s="140"/>
      <c r="AZ471" s="140"/>
      <c r="BA471" s="140"/>
      <c r="BB471" s="140"/>
      <c r="BC471" s="140"/>
      <c r="BD471" s="140"/>
      <c r="BE471" s="140"/>
      <c r="BF471" s="140"/>
      <c r="BG471" s="140"/>
    </row>
    <row r="472" spans="1:59" hidden="1" x14ac:dyDescent="0.25">
      <c r="A472" s="87"/>
      <c r="B472" s="100" t="str">
        <f>+WB2C!B472</f>
        <v>RoRo</v>
      </c>
      <c r="C472" s="100" t="str">
        <f>+WB2C!C472</f>
        <v>RoRo (DWT) 5,000 - 9,999</v>
      </c>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17"/>
      <c r="AY472" s="140"/>
      <c r="AZ472" s="140"/>
      <c r="BA472" s="140"/>
      <c r="BB472" s="140"/>
      <c r="BC472" s="140"/>
      <c r="BD472" s="140"/>
      <c r="BE472" s="140"/>
      <c r="BF472" s="140"/>
      <c r="BG472" s="140"/>
    </row>
    <row r="473" spans="1:59" hidden="1" x14ac:dyDescent="0.25">
      <c r="A473" s="87"/>
      <c r="B473" s="100" t="str">
        <f>+WB2C!B473</f>
        <v>RoRo</v>
      </c>
      <c r="C473" s="100" t="str">
        <f>+WB2C!C473</f>
        <v>RoRo (DWT) 10,000 - 14,999</v>
      </c>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17"/>
      <c r="AY473" s="140"/>
      <c r="AZ473" s="140"/>
      <c r="BA473" s="140"/>
      <c r="BB473" s="140"/>
      <c r="BC473" s="140"/>
      <c r="BD473" s="140"/>
      <c r="BE473" s="140"/>
      <c r="BF473" s="140"/>
      <c r="BG473" s="140"/>
    </row>
    <row r="474" spans="1:59" hidden="1" x14ac:dyDescent="0.25">
      <c r="A474" s="87"/>
      <c r="B474" s="100" t="str">
        <f>+WB2C!B474</f>
        <v>RoRo</v>
      </c>
      <c r="C474" s="100" t="str">
        <f>+WB2C!C474</f>
        <v>RoRo (DWT) &gt;15,000</v>
      </c>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17"/>
      <c r="AY474" s="140"/>
      <c r="AZ474" s="140"/>
      <c r="BA474" s="140"/>
      <c r="BB474" s="140"/>
      <c r="BC474" s="140"/>
      <c r="BD474" s="140"/>
      <c r="BE474" s="140"/>
      <c r="BF474" s="140"/>
      <c r="BG474" s="140"/>
    </row>
    <row r="475" spans="1:59" hidden="1" x14ac:dyDescent="0.25">
      <c r="A475" s="87"/>
      <c r="B475" s="100" t="str">
        <f>+WB2C!B475</f>
        <v>Vehicle Carrier</v>
      </c>
      <c r="C475" s="100" t="str">
        <f>+WB2C!C475</f>
        <v>Vehicle Carrier (GT) 0 - 29,999</v>
      </c>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17"/>
      <c r="AY475" s="140"/>
      <c r="AZ475" s="140"/>
      <c r="BA475" s="140"/>
      <c r="BB475" s="140"/>
      <c r="BC475" s="140"/>
      <c r="BD475" s="140"/>
      <c r="BE475" s="140"/>
      <c r="BF475" s="140"/>
      <c r="BG475" s="140"/>
    </row>
    <row r="476" spans="1:59" hidden="1" x14ac:dyDescent="0.25">
      <c r="A476" s="87"/>
      <c r="B476" s="100" t="str">
        <f>+WB2C!B476</f>
        <v>Vehicle Carrier</v>
      </c>
      <c r="C476" s="100" t="str">
        <f>+WB2C!C476</f>
        <v>Vehicle Carrier (GT) 30,000 - 49,999</v>
      </c>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17"/>
      <c r="AY476" s="140"/>
      <c r="AZ476" s="140"/>
      <c r="BA476" s="140"/>
      <c r="BB476" s="140"/>
      <c r="BC476" s="140"/>
      <c r="BD476" s="140"/>
      <c r="BE476" s="140"/>
      <c r="BF476" s="140"/>
      <c r="BG476" s="140"/>
    </row>
    <row r="477" spans="1:59" hidden="1" x14ac:dyDescent="0.25">
      <c r="A477" s="87"/>
      <c r="B477" s="100" t="str">
        <f>+WB2C!B477</f>
        <v>Vehicle Carrier</v>
      </c>
      <c r="C477" s="100" t="str">
        <f>+WB2C!C477</f>
        <v>Vehicle Carrier (GT) &gt;50,000</v>
      </c>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17"/>
      <c r="AY477" s="140"/>
      <c r="AZ477" s="140"/>
      <c r="BA477" s="140"/>
      <c r="BB477" s="140"/>
      <c r="BC477" s="140"/>
      <c r="BD477" s="140"/>
      <c r="BE477" s="140"/>
      <c r="BF477" s="140"/>
      <c r="BG477" s="140"/>
    </row>
    <row r="478" spans="1:59" hidden="1" x14ac:dyDescent="0.25">
      <c r="A478" s="87"/>
      <c r="B478" s="100" t="str">
        <f>+WB2C!B478</f>
        <v>Offshore</v>
      </c>
      <c r="C478" s="100" t="str">
        <f>+WB2C!C478</f>
        <v>Offshore (GT) 0-+</v>
      </c>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17"/>
      <c r="AY478" s="140"/>
      <c r="AZ478" s="140"/>
      <c r="BA478" s="140"/>
      <c r="BB478" s="140"/>
      <c r="BC478" s="140"/>
      <c r="BD478" s="140"/>
      <c r="BE478" s="140"/>
      <c r="BF478" s="140"/>
      <c r="BG478" s="140"/>
    </row>
    <row r="479" spans="1:59" hidden="1" x14ac:dyDescent="0.25">
      <c r="A479" s="87"/>
      <c r="B479" s="100" t="str">
        <f>+WB2C!B479</f>
        <v>Bulk Carrier</v>
      </c>
      <c r="C479" s="100" t="str">
        <f>+WB2C!C479</f>
        <v>Bulk Carrier Default</v>
      </c>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17"/>
      <c r="AY479" s="140"/>
      <c r="AZ479" s="140"/>
      <c r="BA479" s="140"/>
      <c r="BB479" s="140"/>
      <c r="BC479" s="140"/>
      <c r="BD479" s="140"/>
      <c r="BE479" s="140"/>
      <c r="BF479" s="140"/>
      <c r="BG479" s="140"/>
    </row>
    <row r="480" spans="1:59" hidden="1" x14ac:dyDescent="0.25">
      <c r="A480" s="87"/>
      <c r="B480" s="100" t="str">
        <f>+WB2C!B480</f>
        <v>Chemical Tanker</v>
      </c>
      <c r="C480" s="100" t="str">
        <f>+WB2C!C480</f>
        <v>Chemical Tanker Default</v>
      </c>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17"/>
      <c r="AY480" s="140"/>
      <c r="AZ480" s="140"/>
      <c r="BA480" s="140"/>
      <c r="BB480" s="140"/>
      <c r="BC480" s="140"/>
      <c r="BD480" s="140"/>
      <c r="BE480" s="140"/>
      <c r="BF480" s="140"/>
      <c r="BG480" s="140"/>
    </row>
    <row r="481" spans="1:59" hidden="1" x14ac:dyDescent="0.25">
      <c r="A481" s="87"/>
      <c r="B481" s="100" t="str">
        <f>+WB2C!B481</f>
        <v>Container</v>
      </c>
      <c r="C481" s="100" t="str">
        <f>+WB2C!C481</f>
        <v>Container Default</v>
      </c>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17"/>
      <c r="AY481" s="140"/>
      <c r="AZ481" s="140"/>
      <c r="BA481" s="140"/>
      <c r="BB481" s="140"/>
      <c r="BC481" s="140"/>
      <c r="BD481" s="140"/>
      <c r="BE481" s="140"/>
      <c r="BF481" s="140"/>
      <c r="BG481" s="140"/>
    </row>
    <row r="482" spans="1:59" hidden="1" x14ac:dyDescent="0.25">
      <c r="A482" s="87"/>
      <c r="B482" s="100" t="str">
        <f>+WB2C!B482</f>
        <v>General Cargo</v>
      </c>
      <c r="C482" s="100" t="str">
        <f>+WB2C!C482</f>
        <v>General Cargo Default</v>
      </c>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17"/>
      <c r="AY482" s="140"/>
      <c r="AZ482" s="140"/>
      <c r="BA482" s="140"/>
      <c r="BB482" s="140"/>
      <c r="BC482" s="140"/>
      <c r="BD482" s="140"/>
      <c r="BE482" s="140"/>
      <c r="BF482" s="140"/>
      <c r="BG482" s="140"/>
    </row>
    <row r="483" spans="1:59" hidden="1" x14ac:dyDescent="0.25">
      <c r="A483" s="87"/>
      <c r="B483" s="100" t="str">
        <f>+WB2C!B483</f>
        <v>Liquefied Gas Tanker</v>
      </c>
      <c r="C483" s="100" t="str">
        <f>+WB2C!C483</f>
        <v>Liquefied Gas Tanker Default</v>
      </c>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17"/>
      <c r="AY483" s="140"/>
      <c r="AZ483" s="140"/>
      <c r="BA483" s="140"/>
      <c r="BB483" s="140"/>
      <c r="BC483" s="140"/>
      <c r="BD483" s="140"/>
      <c r="BE483" s="140"/>
      <c r="BF483" s="140"/>
      <c r="BG483" s="140"/>
    </row>
    <row r="484" spans="1:59" hidden="1" x14ac:dyDescent="0.25">
      <c r="A484" s="87"/>
      <c r="B484" s="100" t="str">
        <f>+WB2C!B484</f>
        <v>Oil Tanker</v>
      </c>
      <c r="C484" s="100" t="str">
        <f>+WB2C!C484</f>
        <v>Oil Tanker Default</v>
      </c>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17"/>
      <c r="AY484" s="140"/>
      <c r="AZ484" s="140"/>
      <c r="BA484" s="140"/>
      <c r="BB484" s="140"/>
      <c r="BC484" s="140"/>
      <c r="BD484" s="140"/>
      <c r="BE484" s="140"/>
      <c r="BF484" s="140"/>
      <c r="BG484" s="140"/>
    </row>
    <row r="485" spans="1:59" hidden="1" x14ac:dyDescent="0.25">
      <c r="A485" s="87"/>
      <c r="B485" s="100" t="str">
        <f>+WB2C!B485</f>
        <v>Other Liquids Tankers</v>
      </c>
      <c r="C485" s="100" t="str">
        <f>+WB2C!C485</f>
        <v>Other Liquids Tankers Default</v>
      </c>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17"/>
      <c r="AY485" s="140"/>
      <c r="AZ485" s="140"/>
      <c r="BA485" s="140"/>
      <c r="BB485" s="140"/>
      <c r="BC485" s="140"/>
      <c r="BD485" s="140"/>
      <c r="BE485" s="140"/>
      <c r="BF485" s="140"/>
      <c r="BG485" s="140"/>
    </row>
    <row r="486" spans="1:59" hidden="1" x14ac:dyDescent="0.25">
      <c r="A486" s="87"/>
      <c r="B486" s="100" t="str">
        <f>+WB2C!B486</f>
        <v>Ferry Passenger Only</v>
      </c>
      <c r="C486" s="100" t="str">
        <f>+WB2C!C486</f>
        <v>Ferry Passenger Only Default</v>
      </c>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17"/>
      <c r="AY486" s="140"/>
      <c r="AZ486" s="140"/>
      <c r="BA486" s="140"/>
      <c r="BB486" s="140"/>
      <c r="BC486" s="140"/>
      <c r="BD486" s="140"/>
      <c r="BE486" s="140"/>
      <c r="BF486" s="140"/>
      <c r="BG486" s="140"/>
    </row>
    <row r="487" spans="1:59" hidden="1" x14ac:dyDescent="0.25">
      <c r="A487" s="87"/>
      <c r="B487" s="100" t="str">
        <f>+WB2C!B487</f>
        <v>Cruise</v>
      </c>
      <c r="C487" s="100" t="str">
        <f>+WB2C!C487</f>
        <v>Cruise Default</v>
      </c>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17"/>
      <c r="AY487" s="140"/>
      <c r="AZ487" s="140"/>
      <c r="BA487" s="140"/>
      <c r="BB487" s="140"/>
      <c r="BC487" s="140"/>
      <c r="BD487" s="140"/>
      <c r="BE487" s="140"/>
      <c r="BF487" s="140"/>
      <c r="BG487" s="140"/>
    </row>
    <row r="488" spans="1:59" hidden="1" x14ac:dyDescent="0.25">
      <c r="A488" s="87"/>
      <c r="B488" s="100" t="str">
        <f>+WB2C!B488</f>
        <v>Ferry RoRo and Passenger</v>
      </c>
      <c r="C488" s="100" t="str">
        <f>+WB2C!C488</f>
        <v>Ferry RoRo and Passenger Default</v>
      </c>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17"/>
      <c r="AY488" s="140"/>
      <c r="AZ488" s="140"/>
      <c r="BA488" s="140"/>
      <c r="BB488" s="140"/>
      <c r="BC488" s="140"/>
      <c r="BD488" s="140"/>
      <c r="BE488" s="140"/>
      <c r="BF488" s="140"/>
      <c r="BG488" s="140"/>
    </row>
    <row r="489" spans="1:59" hidden="1" x14ac:dyDescent="0.25">
      <c r="A489" s="87"/>
      <c r="B489" s="100" t="str">
        <f>+WB2C!B489</f>
        <v>Refrigerated Bulk</v>
      </c>
      <c r="C489" s="100" t="str">
        <f>+WB2C!C489</f>
        <v>Refrigerated Bulk Default</v>
      </c>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17"/>
      <c r="AY489" s="140"/>
      <c r="AZ489" s="140"/>
      <c r="BA489" s="140"/>
      <c r="BB489" s="140"/>
      <c r="BC489" s="140"/>
      <c r="BD489" s="140"/>
      <c r="BE489" s="140"/>
      <c r="BF489" s="140"/>
      <c r="BG489" s="140"/>
    </row>
    <row r="490" spans="1:59" hidden="1" x14ac:dyDescent="0.25">
      <c r="A490" s="87"/>
      <c r="B490" s="100" t="str">
        <f>+WB2C!B490</f>
        <v>RoRo</v>
      </c>
      <c r="C490" s="100" t="str">
        <f>+WB2C!C490</f>
        <v>RoRo Default</v>
      </c>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17"/>
      <c r="AY490" s="140"/>
      <c r="AZ490" s="140"/>
      <c r="BA490" s="140"/>
      <c r="BB490" s="140"/>
      <c r="BC490" s="140"/>
      <c r="BD490" s="140"/>
      <c r="BE490" s="140"/>
      <c r="BF490" s="140"/>
      <c r="BG490" s="140"/>
    </row>
    <row r="491" spans="1:59" hidden="1" x14ac:dyDescent="0.25">
      <c r="A491" s="87"/>
      <c r="B491" s="100" t="str">
        <f>+WB2C!B491</f>
        <v>Vehicle Carrier</v>
      </c>
      <c r="C491" s="100" t="str">
        <f>+WB2C!C491</f>
        <v>Vehicle Carrier Default</v>
      </c>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17"/>
      <c r="AY491" s="140"/>
      <c r="AZ491" s="140"/>
      <c r="BA491" s="140"/>
      <c r="BB491" s="140"/>
      <c r="BC491" s="140"/>
      <c r="BD491" s="140"/>
      <c r="BE491" s="140"/>
      <c r="BF491" s="140"/>
      <c r="BG491" s="140"/>
    </row>
    <row r="492" spans="1:59" hidden="1" x14ac:dyDescent="0.25">
      <c r="A492" s="87"/>
      <c r="B492" s="100" t="str">
        <f>+WB2C!B492</f>
        <v>Offshore</v>
      </c>
      <c r="C492" s="100" t="str">
        <f>+WB2C!C492</f>
        <v>Offshore Default</v>
      </c>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17"/>
      <c r="AY492" s="140"/>
      <c r="AZ492" s="140"/>
      <c r="BA492" s="140"/>
      <c r="BB492" s="140"/>
      <c r="BC492" s="140"/>
      <c r="BD492" s="140"/>
      <c r="BE492" s="140"/>
      <c r="BF492" s="140"/>
      <c r="BG492" s="140"/>
    </row>
    <row r="493" spans="1:59" hidden="1" x14ac:dyDescent="0.25">
      <c r="A493" s="87"/>
      <c r="B493" s="100"/>
      <c r="C493" s="10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17"/>
      <c r="AY493" s="140"/>
      <c r="AZ493" s="140"/>
      <c r="BA493" s="140"/>
      <c r="BB493" s="140"/>
      <c r="BC493" s="140"/>
      <c r="BD493" s="140"/>
      <c r="BE493" s="140"/>
      <c r="BF493" s="140"/>
      <c r="BG493" s="140"/>
    </row>
    <row r="494" spans="1:59" hidden="1" x14ac:dyDescent="0.25">
      <c r="A494" s="87"/>
      <c r="B494" s="135" t="str">
        <f>+WB2C!B494</f>
        <v>TTW carbon intensity</v>
      </c>
      <c r="C494" s="135"/>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17"/>
      <c r="AY494" s="140"/>
      <c r="AZ494" s="140"/>
      <c r="BA494" s="140"/>
      <c r="BB494" s="140"/>
      <c r="BC494" s="140"/>
      <c r="BD494" s="140"/>
      <c r="BE494" s="140"/>
      <c r="BF494" s="140"/>
      <c r="BG494" s="140"/>
    </row>
    <row r="495" spans="1:59" hidden="1" x14ac:dyDescent="0.25">
      <c r="A495" s="87"/>
      <c r="B495" s="137" t="str">
        <f>+WB2C!B495</f>
        <v>Transport mode/category</v>
      </c>
      <c r="C495" s="137"/>
      <c r="D495" s="138">
        <v>2015</v>
      </c>
      <c r="E495" s="136">
        <v>2016</v>
      </c>
      <c r="F495" s="136">
        <v>2017</v>
      </c>
      <c r="G495" s="136">
        <v>2018</v>
      </c>
      <c r="H495" s="136">
        <v>2019</v>
      </c>
      <c r="I495" s="138">
        <v>2020</v>
      </c>
      <c r="J495" s="136">
        <v>2021</v>
      </c>
      <c r="K495" s="136">
        <v>2022</v>
      </c>
      <c r="L495" s="136">
        <v>2023</v>
      </c>
      <c r="M495" s="136">
        <v>2024</v>
      </c>
      <c r="N495" s="138">
        <v>2025</v>
      </c>
      <c r="O495" s="136">
        <v>2026</v>
      </c>
      <c r="P495" s="136">
        <v>2027</v>
      </c>
      <c r="Q495" s="136">
        <v>2028</v>
      </c>
      <c r="R495" s="136">
        <v>2029</v>
      </c>
      <c r="S495" s="138">
        <v>2030</v>
      </c>
      <c r="T495" s="136">
        <v>2031</v>
      </c>
      <c r="U495" s="136">
        <v>2032</v>
      </c>
      <c r="V495" s="136">
        <v>2033</v>
      </c>
      <c r="W495" s="136">
        <v>2034</v>
      </c>
      <c r="X495" s="138">
        <v>2035</v>
      </c>
      <c r="Y495" s="136">
        <v>2036</v>
      </c>
      <c r="Z495" s="136">
        <v>2037</v>
      </c>
      <c r="AA495" s="136">
        <v>2038</v>
      </c>
      <c r="AB495" s="136">
        <v>2039</v>
      </c>
      <c r="AC495" s="138">
        <v>2040</v>
      </c>
      <c r="AD495" s="136">
        <v>2041</v>
      </c>
      <c r="AE495" s="136">
        <v>2042</v>
      </c>
      <c r="AF495" s="136">
        <v>2043</v>
      </c>
      <c r="AG495" s="136">
        <v>2044</v>
      </c>
      <c r="AH495" s="138">
        <v>2045</v>
      </c>
      <c r="AI495" s="136">
        <v>2046</v>
      </c>
      <c r="AJ495" s="136">
        <v>2047</v>
      </c>
      <c r="AK495" s="136">
        <v>2048</v>
      </c>
      <c r="AL495" s="136">
        <v>2049</v>
      </c>
      <c r="AM495" s="138">
        <v>2050</v>
      </c>
      <c r="AN495" s="136"/>
      <c r="AO495" s="136"/>
      <c r="AP495" s="136"/>
      <c r="AQ495" s="136"/>
      <c r="AR495" s="136"/>
      <c r="AS495" s="136"/>
      <c r="AT495" s="136"/>
      <c r="AU495" s="136"/>
      <c r="AV495" s="136"/>
      <c r="AW495" s="136"/>
      <c r="AX495" s="134"/>
      <c r="AY495" s="100"/>
      <c r="AZ495" s="140"/>
      <c r="BA495" s="140"/>
      <c r="BB495" s="140"/>
      <c r="BC495" s="140"/>
      <c r="BD495" s="140"/>
      <c r="BE495" s="140"/>
      <c r="BF495" s="140"/>
      <c r="BG495" s="140"/>
    </row>
    <row r="496" spans="1:59" hidden="1" x14ac:dyDescent="0.25">
      <c r="A496" s="87"/>
      <c r="B496" s="100" t="str">
        <f>+WB2C!B496</f>
        <v>Bulk Carrier</v>
      </c>
      <c r="C496" s="100" t="str">
        <f>+WB2C!C496</f>
        <v>Bulk Carrier (DWT) 0 - 9,999</v>
      </c>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17"/>
      <c r="AY496" s="140"/>
      <c r="AZ496" s="140"/>
      <c r="BA496" s="140"/>
      <c r="BB496" s="140"/>
      <c r="BC496" s="140"/>
      <c r="BD496" s="140"/>
      <c r="BE496" s="140"/>
      <c r="BF496" s="140"/>
      <c r="BG496" s="140"/>
    </row>
    <row r="497" spans="1:59" hidden="1" x14ac:dyDescent="0.25">
      <c r="A497" s="87"/>
      <c r="B497" s="100" t="str">
        <f>+WB2C!B497</f>
        <v>Bulk Carrier</v>
      </c>
      <c r="C497" s="100" t="str">
        <f>+WB2C!C497</f>
        <v>Bulk Carrier (DWT) 10,000 - 34,999</v>
      </c>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17"/>
      <c r="AY497" s="140"/>
      <c r="AZ497" s="140"/>
      <c r="BA497" s="140"/>
      <c r="BB497" s="140"/>
      <c r="BC497" s="140"/>
      <c r="BD497" s="140"/>
      <c r="BE497" s="140"/>
      <c r="BF497" s="140"/>
      <c r="BG497" s="140"/>
    </row>
    <row r="498" spans="1:59" hidden="1" x14ac:dyDescent="0.25">
      <c r="A498" s="87"/>
      <c r="B498" s="100" t="str">
        <f>+WB2C!B498</f>
        <v>Bulk Carrier</v>
      </c>
      <c r="C498" s="100" t="str">
        <f>+WB2C!C498</f>
        <v>Bulk Carrier (DWT) 35,000 - 59,999</v>
      </c>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17"/>
      <c r="AY498" s="140"/>
      <c r="AZ498" s="140"/>
      <c r="BA498" s="140"/>
      <c r="BB498" s="140"/>
      <c r="BC498" s="140"/>
      <c r="BD498" s="140"/>
      <c r="BE498" s="140"/>
      <c r="BF498" s="140"/>
      <c r="BG498" s="140"/>
    </row>
    <row r="499" spans="1:59" hidden="1" x14ac:dyDescent="0.25">
      <c r="A499" s="87"/>
      <c r="B499" s="100" t="str">
        <f>+WB2C!B499</f>
        <v>Bulk Carrier</v>
      </c>
      <c r="C499" s="100" t="str">
        <f>+WB2C!C499</f>
        <v>Bulk Carrier (DWT) 60,000 - 99,999</v>
      </c>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17"/>
      <c r="AY499" s="140"/>
      <c r="AZ499" s="140"/>
      <c r="BA499" s="140"/>
      <c r="BB499" s="140"/>
      <c r="BC499" s="140"/>
      <c r="BD499" s="140"/>
      <c r="BE499" s="140"/>
      <c r="BF499" s="140"/>
      <c r="BG499" s="140"/>
    </row>
    <row r="500" spans="1:59" hidden="1" x14ac:dyDescent="0.25">
      <c r="A500" s="87"/>
      <c r="B500" s="100" t="str">
        <f>+WB2C!B500</f>
        <v>Bulk Carrier</v>
      </c>
      <c r="C500" s="100" t="str">
        <f>+WB2C!C500</f>
        <v>Bulk Carrier (DWT) 100,000 - 199,999</v>
      </c>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17"/>
      <c r="AY500" s="140"/>
      <c r="AZ500" s="140"/>
      <c r="BA500" s="140"/>
      <c r="BB500" s="140"/>
      <c r="BC500" s="140"/>
      <c r="BD500" s="140"/>
      <c r="BE500" s="140"/>
      <c r="BF500" s="140"/>
      <c r="BG500" s="140"/>
    </row>
    <row r="501" spans="1:59" hidden="1" x14ac:dyDescent="0.25">
      <c r="A501" s="87"/>
      <c r="B501" s="100" t="str">
        <f>+WB2C!B501</f>
        <v>Bulk Carrier</v>
      </c>
      <c r="C501" s="100" t="str">
        <f>+WB2C!C501</f>
        <v>Bulk Carrier (DWT) &gt;200,000</v>
      </c>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17"/>
      <c r="AY501" s="140"/>
      <c r="AZ501" s="140"/>
      <c r="BA501" s="140"/>
      <c r="BB501" s="140"/>
      <c r="BC501" s="140"/>
      <c r="BD501" s="140"/>
      <c r="BE501" s="140"/>
      <c r="BF501" s="140"/>
      <c r="BG501" s="140"/>
    </row>
    <row r="502" spans="1:59" hidden="1" x14ac:dyDescent="0.25">
      <c r="A502" s="87"/>
      <c r="B502" s="100" t="str">
        <f>+WB2C!B502</f>
        <v>Chemical Tanker</v>
      </c>
      <c r="C502" s="100" t="str">
        <f>+WB2C!C502</f>
        <v>Chemical Tanker (DWT) 0 - 4,999</v>
      </c>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17"/>
      <c r="AY502" s="140"/>
      <c r="AZ502" s="140"/>
      <c r="BA502" s="140"/>
      <c r="BB502" s="140"/>
      <c r="BC502" s="140"/>
      <c r="BD502" s="140"/>
      <c r="BE502" s="140"/>
      <c r="BF502" s="140"/>
      <c r="BG502" s="140"/>
    </row>
    <row r="503" spans="1:59" hidden="1" x14ac:dyDescent="0.25">
      <c r="A503" s="87"/>
      <c r="B503" s="100" t="str">
        <f>+WB2C!B503</f>
        <v>Chemical Tanker</v>
      </c>
      <c r="C503" s="100" t="str">
        <f>+WB2C!C503</f>
        <v>Chemical Tanker (DWT) 5,000 - 9,999</v>
      </c>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17"/>
      <c r="AY503" s="140"/>
      <c r="AZ503" s="140"/>
      <c r="BA503" s="140"/>
      <c r="BB503" s="140"/>
      <c r="BC503" s="140"/>
      <c r="BD503" s="140"/>
      <c r="BE503" s="140"/>
      <c r="BF503" s="140"/>
      <c r="BG503" s="140"/>
    </row>
    <row r="504" spans="1:59" hidden="1" x14ac:dyDescent="0.25">
      <c r="A504" s="87"/>
      <c r="B504" s="100" t="str">
        <f>+WB2C!B504</f>
        <v>Chemical Tanker</v>
      </c>
      <c r="C504" s="100" t="str">
        <f>+WB2C!C504</f>
        <v>Chemical Tanker (DWT) 10,000 - 19,999</v>
      </c>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17"/>
      <c r="AY504" s="140"/>
      <c r="AZ504" s="140"/>
      <c r="BA504" s="140"/>
      <c r="BB504" s="140"/>
      <c r="BC504" s="140"/>
      <c r="BD504" s="140"/>
      <c r="BE504" s="140"/>
      <c r="BF504" s="140"/>
      <c r="BG504" s="140"/>
    </row>
    <row r="505" spans="1:59" hidden="1" x14ac:dyDescent="0.25">
      <c r="A505" s="87"/>
      <c r="B505" s="100" t="str">
        <f>+WB2C!B505</f>
        <v>Chemical Tanker</v>
      </c>
      <c r="C505" s="100" t="str">
        <f>+WB2C!C505</f>
        <v>Chemical Tanker (DWT) 20,000 - 39,999</v>
      </c>
      <c r="D505" s="140"/>
      <c r="E505" s="140"/>
      <c r="F505" s="140"/>
      <c r="G505" s="149"/>
      <c r="H505" s="149"/>
      <c r="I505" s="149"/>
      <c r="J505" s="149"/>
      <c r="K505" s="149"/>
      <c r="L505" s="149"/>
      <c r="M505" s="149"/>
      <c r="N505" s="149"/>
      <c r="O505" s="149"/>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0"/>
      <c r="AO505" s="140"/>
      <c r="AP505" s="140"/>
      <c r="AQ505" s="140"/>
      <c r="AR505" s="140"/>
      <c r="AS505" s="140"/>
      <c r="AT505" s="140"/>
      <c r="AU505" s="140"/>
      <c r="AV505" s="140"/>
      <c r="AW505" s="140"/>
      <c r="AX505" s="117"/>
      <c r="AY505" s="140"/>
      <c r="AZ505" s="140"/>
      <c r="BA505" s="140"/>
      <c r="BB505" s="140"/>
      <c r="BC505" s="140"/>
      <c r="BD505" s="140"/>
      <c r="BE505" s="140"/>
      <c r="BF505" s="140"/>
      <c r="BG505" s="140"/>
    </row>
    <row r="506" spans="1:59" hidden="1" x14ac:dyDescent="0.25">
      <c r="A506" s="87"/>
      <c r="B506" s="100" t="str">
        <f>+WB2C!B506</f>
        <v>Chemical Tanker</v>
      </c>
      <c r="C506" s="100" t="str">
        <f>+WB2C!C506</f>
        <v>Chemical Tanker (DWT) &gt;40,000</v>
      </c>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17"/>
      <c r="AY506" s="140"/>
      <c r="AZ506" s="140"/>
      <c r="BA506" s="140"/>
      <c r="BB506" s="140"/>
      <c r="BC506" s="140"/>
      <c r="BD506" s="140"/>
      <c r="BE506" s="140"/>
      <c r="BF506" s="140"/>
      <c r="BG506" s="140"/>
    </row>
    <row r="507" spans="1:59" hidden="1" x14ac:dyDescent="0.25">
      <c r="A507" s="87"/>
      <c r="B507" s="100" t="str">
        <f>+WB2C!B507</f>
        <v>Container</v>
      </c>
      <c r="C507" s="100" t="str">
        <f>+WB2C!C507</f>
        <v>Container (TEU) 0 - 999</v>
      </c>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17"/>
      <c r="AY507" s="140"/>
      <c r="AZ507" s="140"/>
      <c r="BA507" s="140"/>
      <c r="BB507" s="140"/>
      <c r="BC507" s="140"/>
      <c r="BD507" s="140"/>
      <c r="BE507" s="140"/>
      <c r="BF507" s="140"/>
      <c r="BG507" s="140"/>
    </row>
    <row r="508" spans="1:59" hidden="1" x14ac:dyDescent="0.25">
      <c r="A508" s="87"/>
      <c r="B508" s="100" t="str">
        <f>+WB2C!B508</f>
        <v>Container</v>
      </c>
      <c r="C508" s="100" t="str">
        <f>+WB2C!C508</f>
        <v>Container (TEU) 1,000 - 1,999</v>
      </c>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17"/>
      <c r="AY508" s="140"/>
      <c r="AZ508" s="140"/>
      <c r="BA508" s="140"/>
      <c r="BB508" s="140"/>
      <c r="BC508" s="140"/>
      <c r="BD508" s="140"/>
      <c r="BE508" s="140"/>
      <c r="BF508" s="140"/>
      <c r="BG508" s="140"/>
    </row>
    <row r="509" spans="1:59" hidden="1" x14ac:dyDescent="0.25">
      <c r="A509" s="87"/>
      <c r="B509" s="100" t="str">
        <f>+WB2C!B509</f>
        <v>Container</v>
      </c>
      <c r="C509" s="100" t="str">
        <f>+WB2C!C509</f>
        <v>Container (TEU) 2,000 - 2,999</v>
      </c>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17"/>
      <c r="AY509" s="140"/>
      <c r="AZ509" s="140"/>
      <c r="BA509" s="140"/>
      <c r="BB509" s="140"/>
      <c r="BC509" s="140"/>
      <c r="BD509" s="140"/>
      <c r="BE509" s="140"/>
      <c r="BF509" s="140"/>
      <c r="BG509" s="140"/>
    </row>
    <row r="510" spans="1:59" hidden="1" x14ac:dyDescent="0.25">
      <c r="A510" s="87"/>
      <c r="B510" s="100" t="str">
        <f>+WB2C!B510</f>
        <v>Container</v>
      </c>
      <c r="C510" s="100" t="str">
        <f>+WB2C!C510</f>
        <v>Container (TEU) 3,000 - 4,999</v>
      </c>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17"/>
      <c r="AY510" s="140"/>
      <c r="AZ510" s="140"/>
      <c r="BA510" s="140"/>
      <c r="BB510" s="140"/>
      <c r="BC510" s="140"/>
      <c r="BD510" s="140"/>
      <c r="BE510" s="140"/>
      <c r="BF510" s="140"/>
      <c r="BG510" s="140"/>
    </row>
    <row r="511" spans="1:59" hidden="1" x14ac:dyDescent="0.25">
      <c r="A511" s="87"/>
      <c r="B511" s="100" t="str">
        <f>+WB2C!B511</f>
        <v>Container</v>
      </c>
      <c r="C511" s="100" t="str">
        <f>+WB2C!C511</f>
        <v>Container (TEU) 5,000 - 7,999</v>
      </c>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17"/>
      <c r="AY511" s="140"/>
      <c r="AZ511" s="140"/>
      <c r="BA511" s="140"/>
      <c r="BB511" s="140"/>
      <c r="BC511" s="140"/>
      <c r="BD511" s="140"/>
      <c r="BE511" s="140"/>
      <c r="BF511" s="140"/>
      <c r="BG511" s="140"/>
    </row>
    <row r="512" spans="1:59" hidden="1" x14ac:dyDescent="0.25">
      <c r="A512" s="87"/>
      <c r="B512" s="100" t="str">
        <f>+WB2C!B512</f>
        <v>Container</v>
      </c>
      <c r="C512" s="100" t="str">
        <f>+WB2C!C512</f>
        <v>Container (TEU) 8,000 - 11,999</v>
      </c>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17"/>
      <c r="AY512" s="140"/>
      <c r="AZ512" s="140"/>
      <c r="BA512" s="140"/>
      <c r="BB512" s="140"/>
      <c r="BC512" s="140"/>
      <c r="BD512" s="140"/>
      <c r="BE512" s="140"/>
      <c r="BF512" s="140"/>
      <c r="BG512" s="140"/>
    </row>
    <row r="513" spans="1:59" hidden="1" x14ac:dyDescent="0.25">
      <c r="A513" s="87"/>
      <c r="B513" s="100" t="str">
        <f>+WB2C!B513</f>
        <v>Container</v>
      </c>
      <c r="C513" s="100" t="str">
        <f>+WB2C!C513</f>
        <v>Container (TEU) 12,000 - 14,499</v>
      </c>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17"/>
      <c r="AY513" s="140"/>
      <c r="AZ513" s="140"/>
      <c r="BA513" s="140"/>
      <c r="BB513" s="140"/>
      <c r="BC513" s="140"/>
      <c r="BD513" s="140"/>
      <c r="BE513" s="140"/>
      <c r="BF513" s="140"/>
      <c r="BG513" s="140"/>
    </row>
    <row r="514" spans="1:59" hidden="1" x14ac:dyDescent="0.25">
      <c r="A514" s="87"/>
      <c r="B514" s="100" t="str">
        <f>+WB2C!B514</f>
        <v>Container</v>
      </c>
      <c r="C514" s="100" t="str">
        <f>+WB2C!C514</f>
        <v>Container (TEU) 14,500 - 19,999</v>
      </c>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17"/>
      <c r="AY514" s="140"/>
      <c r="AZ514" s="140"/>
      <c r="BA514" s="140"/>
      <c r="BB514" s="140"/>
      <c r="BC514" s="140"/>
      <c r="BD514" s="140"/>
      <c r="BE514" s="140"/>
      <c r="BF514" s="140"/>
      <c r="BG514" s="140"/>
    </row>
    <row r="515" spans="1:59" hidden="1" x14ac:dyDescent="0.25">
      <c r="A515" s="87"/>
      <c r="B515" s="100" t="str">
        <f>+WB2C!B515</f>
        <v>Container</v>
      </c>
      <c r="C515" s="100" t="str">
        <f>+WB2C!C515</f>
        <v>Container (TEU) &gt;20,000</v>
      </c>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17"/>
      <c r="AY515" s="140"/>
      <c r="AZ515" s="140"/>
      <c r="BA515" s="140"/>
      <c r="BB515" s="140"/>
      <c r="BC515" s="140"/>
      <c r="BD515" s="140"/>
      <c r="BE515" s="140"/>
      <c r="BF515" s="140"/>
      <c r="BG515" s="140"/>
    </row>
    <row r="516" spans="1:59" hidden="1" x14ac:dyDescent="0.25">
      <c r="A516" s="87"/>
      <c r="B516" s="100" t="str">
        <f>+WB2C!B516</f>
        <v>General Cargo</v>
      </c>
      <c r="C516" s="100" t="str">
        <f>+WB2C!C516</f>
        <v>General Cargo (DWT) 0 - 4,999</v>
      </c>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17"/>
      <c r="AY516" s="140"/>
      <c r="AZ516" s="140"/>
      <c r="BA516" s="140"/>
      <c r="BB516" s="140"/>
      <c r="BC516" s="140"/>
      <c r="BD516" s="140"/>
      <c r="BE516" s="140"/>
      <c r="BF516" s="140"/>
      <c r="BG516" s="140"/>
    </row>
    <row r="517" spans="1:59" hidden="1" x14ac:dyDescent="0.25">
      <c r="A517" s="87"/>
      <c r="B517" s="100" t="str">
        <f>+WB2C!B517</f>
        <v>General Cargo</v>
      </c>
      <c r="C517" s="100" t="str">
        <f>+WB2C!C517</f>
        <v>General Cargo (DWT) 5,000 - 9,999</v>
      </c>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17"/>
      <c r="AY517" s="140"/>
      <c r="AZ517" s="140"/>
      <c r="BA517" s="140"/>
      <c r="BB517" s="140"/>
      <c r="BC517" s="140"/>
      <c r="BD517" s="140"/>
      <c r="BE517" s="140"/>
      <c r="BF517" s="140"/>
      <c r="BG517" s="140"/>
    </row>
    <row r="518" spans="1:59" hidden="1" x14ac:dyDescent="0.25">
      <c r="A518" s="87"/>
      <c r="B518" s="100" t="str">
        <f>+WB2C!B518</f>
        <v>General Cargo</v>
      </c>
      <c r="C518" s="100" t="str">
        <f>+WB2C!C518</f>
        <v>General Cargo (DWT) 10,000 - 19,999</v>
      </c>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34"/>
      <c r="AY518" s="100"/>
      <c r="AZ518" s="140"/>
      <c r="BA518" s="140"/>
      <c r="BB518" s="140"/>
      <c r="BC518" s="140"/>
      <c r="BD518" s="140"/>
      <c r="BE518" s="140"/>
      <c r="BF518" s="140"/>
      <c r="BG518" s="140"/>
    </row>
    <row r="519" spans="1:59" hidden="1" x14ac:dyDescent="0.25">
      <c r="A519" s="87"/>
      <c r="B519" s="100" t="str">
        <f>+WB2C!B519</f>
        <v>General Cargo</v>
      </c>
      <c r="C519" s="100" t="str">
        <f>+WB2C!C519</f>
        <v>General Cargo (DWT) &gt;20,000</v>
      </c>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34"/>
      <c r="AY519" s="100"/>
      <c r="AZ519" s="140"/>
      <c r="BA519" s="140"/>
      <c r="BB519" s="140"/>
      <c r="BC519" s="140"/>
      <c r="BD519" s="140"/>
      <c r="BE519" s="140"/>
      <c r="BF519" s="140"/>
      <c r="BG519" s="140"/>
    </row>
    <row r="520" spans="1:59" hidden="1" x14ac:dyDescent="0.25">
      <c r="A520" s="87"/>
      <c r="B520" s="100" t="str">
        <f>+WB2C!B520</f>
        <v>Liquefied Gas Tanker</v>
      </c>
      <c r="C520" s="100" t="str">
        <f>+WB2C!C520</f>
        <v>Liquefied Gas Tanker (cbm) 0 - 49,999</v>
      </c>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34"/>
      <c r="AY520" s="100"/>
      <c r="AZ520" s="140"/>
      <c r="BA520" s="140"/>
      <c r="BB520" s="140"/>
      <c r="BC520" s="140"/>
      <c r="BD520" s="140"/>
      <c r="BE520" s="140"/>
      <c r="BF520" s="140"/>
      <c r="BG520" s="140"/>
    </row>
    <row r="521" spans="1:59" hidden="1" x14ac:dyDescent="0.25">
      <c r="A521" s="87"/>
      <c r="B521" s="100" t="str">
        <f>+WB2C!B521</f>
        <v>Liquefied Gas Tanker</v>
      </c>
      <c r="C521" s="100" t="str">
        <f>+WB2C!C521</f>
        <v>Liquefied Gas Tanker (cbm) 50,000 - 99,999</v>
      </c>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34"/>
      <c r="AY521" s="100"/>
      <c r="AZ521" s="140"/>
      <c r="BA521" s="140"/>
      <c r="BB521" s="140"/>
      <c r="BC521" s="140"/>
      <c r="BD521" s="140"/>
      <c r="BE521" s="140"/>
      <c r="BF521" s="140"/>
      <c r="BG521" s="140"/>
    </row>
    <row r="522" spans="1:59" hidden="1" x14ac:dyDescent="0.25">
      <c r="A522" s="87"/>
      <c r="B522" s="100" t="str">
        <f>+WB2C!B522</f>
        <v>Liquefied Gas Tanker</v>
      </c>
      <c r="C522" s="100" t="str">
        <f>+WB2C!C522</f>
        <v>Liquefied Gas Tanker (cbm) 100,000 - 199,999</v>
      </c>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17"/>
      <c r="AY522" s="140"/>
      <c r="AZ522" s="140"/>
      <c r="BA522" s="140"/>
      <c r="BB522" s="140"/>
      <c r="BC522" s="140"/>
      <c r="BD522" s="140"/>
      <c r="BE522" s="140"/>
      <c r="BF522" s="140"/>
      <c r="BG522" s="140"/>
    </row>
    <row r="523" spans="1:59" hidden="1" x14ac:dyDescent="0.25">
      <c r="A523" s="87"/>
      <c r="B523" s="100" t="str">
        <f>+WB2C!B523</f>
        <v>Liquefied Gas Tanker</v>
      </c>
      <c r="C523" s="100" t="str">
        <f>+WB2C!C523</f>
        <v>Liquefied Gas Tanker (cbm) &gt;200,000</v>
      </c>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17"/>
      <c r="AY523" s="140"/>
      <c r="AZ523" s="140"/>
      <c r="BA523" s="140"/>
      <c r="BB523" s="140"/>
      <c r="BC523" s="140"/>
      <c r="BD523" s="140"/>
      <c r="BE523" s="140"/>
      <c r="BF523" s="140"/>
      <c r="BG523" s="140"/>
    </row>
    <row r="524" spans="1:59" hidden="1" x14ac:dyDescent="0.25">
      <c r="A524" s="87"/>
      <c r="B524" s="100" t="str">
        <f>+WB2C!B524</f>
        <v>Oil Tanker</v>
      </c>
      <c r="C524" s="100" t="str">
        <f>+WB2C!C524</f>
        <v>Oil Tanker (DWT) 0 - 4,999</v>
      </c>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17"/>
      <c r="AY524" s="140"/>
      <c r="AZ524" s="140"/>
      <c r="BA524" s="140"/>
      <c r="BB524" s="140"/>
      <c r="BC524" s="140"/>
      <c r="BD524" s="140"/>
      <c r="BE524" s="140"/>
      <c r="BF524" s="140"/>
      <c r="BG524" s="140"/>
    </row>
    <row r="525" spans="1:59" hidden="1" x14ac:dyDescent="0.25">
      <c r="A525" s="87"/>
      <c r="B525" s="100" t="str">
        <f>+WB2C!B525</f>
        <v>Oil Tanker</v>
      </c>
      <c r="C525" s="100" t="str">
        <f>+WB2C!C525</f>
        <v>Oil Tanker (DWT) 5,000 - 9,999</v>
      </c>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17"/>
      <c r="AY525" s="140"/>
      <c r="AZ525" s="140"/>
      <c r="BA525" s="140"/>
      <c r="BB525" s="140"/>
      <c r="BC525" s="140"/>
      <c r="BD525" s="140"/>
      <c r="BE525" s="140"/>
      <c r="BF525" s="140"/>
      <c r="BG525" s="140"/>
    </row>
    <row r="526" spans="1:59" hidden="1" x14ac:dyDescent="0.25">
      <c r="A526" s="87"/>
      <c r="B526" s="100" t="str">
        <f>+WB2C!B526</f>
        <v>Oil Tanker</v>
      </c>
      <c r="C526" s="100" t="str">
        <f>+WB2C!C526</f>
        <v>Oil Tanker (DWT) 10,000 - 19,999</v>
      </c>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17"/>
      <c r="AY526" s="140"/>
      <c r="AZ526" s="140"/>
      <c r="BA526" s="140"/>
      <c r="BB526" s="140"/>
      <c r="BC526" s="140"/>
      <c r="BD526" s="140"/>
      <c r="BE526" s="140"/>
      <c r="BF526" s="140"/>
      <c r="BG526" s="140"/>
    </row>
    <row r="527" spans="1:59" hidden="1" x14ac:dyDescent="0.25">
      <c r="A527" s="87"/>
      <c r="B527" s="100" t="str">
        <f>+WB2C!B527</f>
        <v>Oil Tanker</v>
      </c>
      <c r="C527" s="100" t="str">
        <f>+WB2C!C527</f>
        <v>Oil Tanker (DWT) 20,000 - 59,999</v>
      </c>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17"/>
      <c r="AY527" s="140"/>
      <c r="AZ527" s="140"/>
      <c r="BA527" s="140"/>
      <c r="BB527" s="140"/>
      <c r="BC527" s="140"/>
      <c r="BD527" s="140"/>
      <c r="BE527" s="140"/>
      <c r="BF527" s="140"/>
      <c r="BG527" s="140"/>
    </row>
    <row r="528" spans="1:59" hidden="1" x14ac:dyDescent="0.25">
      <c r="A528" s="87"/>
      <c r="B528" s="100" t="str">
        <f>+WB2C!B528</f>
        <v>Oil Tanker</v>
      </c>
      <c r="C528" s="100" t="str">
        <f>+WB2C!C528</f>
        <v>Oil Tanker (DWT) 60,000 - 79,999</v>
      </c>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17"/>
      <c r="AY528" s="140"/>
      <c r="AZ528" s="140"/>
      <c r="BA528" s="140"/>
      <c r="BB528" s="140"/>
      <c r="BC528" s="140"/>
      <c r="BD528" s="140"/>
      <c r="BE528" s="140"/>
      <c r="BF528" s="140"/>
      <c r="BG528" s="140"/>
    </row>
    <row r="529" spans="1:59" hidden="1" x14ac:dyDescent="0.25">
      <c r="A529" s="87"/>
      <c r="B529" s="100" t="str">
        <f>+WB2C!B529</f>
        <v>Oil Tanker</v>
      </c>
      <c r="C529" s="100" t="str">
        <f>+WB2C!C529</f>
        <v>Oil Tanker (DWT) 80,000 - 119,999</v>
      </c>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17"/>
      <c r="AY529" s="140"/>
      <c r="AZ529" s="140"/>
      <c r="BA529" s="140"/>
      <c r="BB529" s="140"/>
      <c r="BC529" s="140"/>
      <c r="BD529" s="140"/>
      <c r="BE529" s="140"/>
      <c r="BF529" s="140"/>
      <c r="BG529" s="140"/>
    </row>
    <row r="530" spans="1:59" hidden="1" x14ac:dyDescent="0.25">
      <c r="A530" s="87"/>
      <c r="B530" s="100" t="str">
        <f>+WB2C!B530</f>
        <v>Oil Tanker</v>
      </c>
      <c r="C530" s="100" t="str">
        <f>+WB2C!C530</f>
        <v>Oil Tanker (DWT) 120,000 - 199,999</v>
      </c>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17"/>
      <c r="AY530" s="140"/>
      <c r="AZ530" s="140"/>
      <c r="BA530" s="140"/>
      <c r="BB530" s="140"/>
      <c r="BC530" s="140"/>
      <c r="BD530" s="140"/>
      <c r="BE530" s="140"/>
      <c r="BF530" s="140"/>
      <c r="BG530" s="140"/>
    </row>
    <row r="531" spans="1:59" hidden="1" x14ac:dyDescent="0.25">
      <c r="A531" s="87"/>
      <c r="B531" s="100" t="str">
        <f>+WB2C!B531</f>
        <v>Oil Tanker</v>
      </c>
      <c r="C531" s="100" t="str">
        <f>+WB2C!C531</f>
        <v>Oil Tanker (DWT) &gt;200,000</v>
      </c>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17"/>
      <c r="AY531" s="140"/>
      <c r="AZ531" s="140"/>
      <c r="BA531" s="140"/>
      <c r="BB531" s="140"/>
      <c r="BC531" s="140"/>
      <c r="BD531" s="140"/>
      <c r="BE531" s="140"/>
      <c r="BF531" s="140"/>
      <c r="BG531" s="140"/>
    </row>
    <row r="532" spans="1:59" hidden="1" x14ac:dyDescent="0.25">
      <c r="A532" s="87"/>
      <c r="B532" s="100" t="str">
        <f>+WB2C!B532</f>
        <v>Other Liquids Tankers</v>
      </c>
      <c r="C532" s="100" t="str">
        <f>+WB2C!C532</f>
        <v>Other Liquids Tankers (DWT) 0 - 999</v>
      </c>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17"/>
      <c r="AY532" s="140"/>
      <c r="AZ532" s="140"/>
      <c r="BA532" s="140"/>
      <c r="BB532" s="140"/>
      <c r="BC532" s="140"/>
      <c r="BD532" s="140"/>
      <c r="BE532" s="140"/>
      <c r="BF532" s="140"/>
      <c r="BG532" s="140"/>
    </row>
    <row r="533" spans="1:59" hidden="1" x14ac:dyDescent="0.25">
      <c r="A533" s="87"/>
      <c r="B533" s="100" t="str">
        <f>+WB2C!B533</f>
        <v>Other Liquids Tankers</v>
      </c>
      <c r="C533" s="100" t="str">
        <f>+WB2C!C533</f>
        <v>Other Liquids Tankers (DWT) &gt;1,000</v>
      </c>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17"/>
      <c r="AY533" s="140"/>
      <c r="AZ533" s="140"/>
      <c r="BA533" s="140"/>
      <c r="BB533" s="140"/>
      <c r="BC533" s="140"/>
      <c r="BD533" s="140"/>
      <c r="BE533" s="140"/>
      <c r="BF533" s="140"/>
      <c r="BG533" s="140"/>
    </row>
    <row r="534" spans="1:59" hidden="1" x14ac:dyDescent="0.25">
      <c r="A534" s="87"/>
      <c r="B534" s="100" t="str">
        <f>+WB2C!B534</f>
        <v>Ferry Passenger Only</v>
      </c>
      <c r="C534" s="100" t="str">
        <f>+WB2C!C534</f>
        <v>Ferry Passenger Only (GT) 0 - 299</v>
      </c>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17"/>
      <c r="AY534" s="140"/>
      <c r="AZ534" s="140"/>
      <c r="BA534" s="140"/>
      <c r="BB534" s="140"/>
      <c r="BC534" s="140"/>
      <c r="BD534" s="140"/>
      <c r="BE534" s="140"/>
      <c r="BF534" s="140"/>
      <c r="BG534" s="140"/>
    </row>
    <row r="535" spans="1:59" hidden="1" x14ac:dyDescent="0.25">
      <c r="A535" s="87"/>
      <c r="B535" s="100" t="str">
        <f>+WB2C!B535</f>
        <v>Ferry Passenger Only</v>
      </c>
      <c r="C535" s="100" t="str">
        <f>+WB2C!C535</f>
        <v>Ferry Passenger Only (GT) 300 - 999</v>
      </c>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17"/>
      <c r="AY535" s="140"/>
      <c r="AZ535" s="140"/>
      <c r="BA535" s="140"/>
      <c r="BB535" s="140"/>
      <c r="BC535" s="140"/>
      <c r="BD535" s="140"/>
      <c r="BE535" s="140"/>
      <c r="BF535" s="140"/>
      <c r="BG535" s="140"/>
    </row>
    <row r="536" spans="1:59" hidden="1" x14ac:dyDescent="0.25">
      <c r="A536" s="87"/>
      <c r="B536" s="100" t="str">
        <f>+WB2C!B536</f>
        <v>Ferry Passenger Only</v>
      </c>
      <c r="C536" s="100" t="str">
        <f>+WB2C!C536</f>
        <v>Ferry Passenger Only (GT) 1,000 - 1,999</v>
      </c>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17"/>
      <c r="AY536" s="140"/>
      <c r="AZ536" s="140"/>
      <c r="BA536" s="140"/>
      <c r="BB536" s="140"/>
      <c r="BC536" s="140"/>
      <c r="BD536" s="140"/>
      <c r="BE536" s="140"/>
      <c r="BF536" s="140"/>
      <c r="BG536" s="140"/>
    </row>
    <row r="537" spans="1:59" hidden="1" x14ac:dyDescent="0.25">
      <c r="A537" s="87"/>
      <c r="B537" s="100" t="str">
        <f>+WB2C!B537</f>
        <v>Ferry Passenger Only</v>
      </c>
      <c r="C537" s="100" t="str">
        <f>+WB2C!C537</f>
        <v>Ferry Passenger Only (GT) &gt;2,000</v>
      </c>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17"/>
      <c r="AY537" s="140"/>
      <c r="AZ537" s="140"/>
      <c r="BA537" s="140"/>
      <c r="BB537" s="140"/>
      <c r="BC537" s="140"/>
      <c r="BD537" s="140"/>
      <c r="BE537" s="140"/>
      <c r="BF537" s="140"/>
      <c r="BG537" s="140"/>
    </row>
    <row r="538" spans="1:59" hidden="1" x14ac:dyDescent="0.25">
      <c r="A538" s="87"/>
      <c r="B538" s="100" t="str">
        <f>+WB2C!B538</f>
        <v>Cruise</v>
      </c>
      <c r="C538" s="100" t="str">
        <f>+WB2C!C538</f>
        <v>Cruise (GT) 0 - 1 999</v>
      </c>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17"/>
      <c r="AY538" s="140"/>
      <c r="AZ538" s="140"/>
      <c r="BA538" s="140"/>
      <c r="BB538" s="140"/>
      <c r="BC538" s="140"/>
      <c r="BD538" s="140"/>
      <c r="BE538" s="140"/>
      <c r="BF538" s="140"/>
      <c r="BG538" s="140"/>
    </row>
    <row r="539" spans="1:59" hidden="1" x14ac:dyDescent="0.25">
      <c r="A539" s="87"/>
      <c r="B539" s="100" t="str">
        <f>+WB2C!B539</f>
        <v>Cruise</v>
      </c>
      <c r="C539" s="100" t="str">
        <f>+WB2C!C539</f>
        <v>Cruise (GT) 2,000 - 9,999</v>
      </c>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17"/>
      <c r="AY539" s="140"/>
      <c r="AZ539" s="140"/>
      <c r="BA539" s="140"/>
      <c r="BB539" s="140"/>
      <c r="BC539" s="140"/>
      <c r="BD539" s="140"/>
      <c r="BE539" s="140"/>
      <c r="BF539" s="140"/>
      <c r="BG539" s="140"/>
    </row>
    <row r="540" spans="1:59" hidden="1" x14ac:dyDescent="0.25">
      <c r="A540" s="87"/>
      <c r="B540" s="100" t="str">
        <f>+WB2C!B540</f>
        <v>Cruise</v>
      </c>
      <c r="C540" s="100" t="str">
        <f>+WB2C!C540</f>
        <v>Cruise (GT) 10,000 - 59,999</v>
      </c>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17"/>
      <c r="AY540" s="140"/>
      <c r="AZ540" s="140"/>
      <c r="BA540" s="140"/>
      <c r="BB540" s="140"/>
      <c r="BC540" s="140"/>
      <c r="BD540" s="140"/>
      <c r="BE540" s="140"/>
      <c r="BF540" s="140"/>
      <c r="BG540" s="140"/>
    </row>
    <row r="541" spans="1:59" hidden="1" x14ac:dyDescent="0.25">
      <c r="A541" s="87"/>
      <c r="B541" s="100" t="str">
        <f>+WB2C!B541</f>
        <v>Cruise</v>
      </c>
      <c r="C541" s="100" t="str">
        <f>+WB2C!C541</f>
        <v>Cruise (GT) 60,000 - 99,999</v>
      </c>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17"/>
      <c r="AY541" s="140"/>
      <c r="AZ541" s="140"/>
      <c r="BA541" s="140"/>
      <c r="BB541" s="140"/>
      <c r="BC541" s="140"/>
      <c r="BD541" s="140"/>
      <c r="BE541" s="140"/>
      <c r="BF541" s="140"/>
      <c r="BG541" s="140"/>
    </row>
    <row r="542" spans="1:59" hidden="1" x14ac:dyDescent="0.25">
      <c r="A542" s="87"/>
      <c r="B542" s="100" t="str">
        <f>+WB2C!B542</f>
        <v>Cruise</v>
      </c>
      <c r="C542" s="100" t="str">
        <f>+WB2C!C542</f>
        <v>Cruise (GT) 100,000 - 149,999</v>
      </c>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17"/>
      <c r="AY542" s="140"/>
      <c r="AZ542" s="140"/>
      <c r="BA542" s="140"/>
      <c r="BB542" s="140"/>
      <c r="BC542" s="140"/>
      <c r="BD542" s="140"/>
      <c r="BE542" s="140"/>
      <c r="BF542" s="140"/>
      <c r="BG542" s="140"/>
    </row>
    <row r="543" spans="1:59" hidden="1" x14ac:dyDescent="0.25">
      <c r="A543" s="87"/>
      <c r="B543" s="100" t="str">
        <f>+WB2C!B543</f>
        <v>Cruise</v>
      </c>
      <c r="C543" s="100" t="str">
        <f>+WB2C!C543</f>
        <v>Cruise (GT) &gt;150,000</v>
      </c>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17"/>
      <c r="AY543" s="140"/>
      <c r="AZ543" s="140"/>
      <c r="BA543" s="140"/>
      <c r="BB543" s="140"/>
      <c r="BC543" s="140"/>
      <c r="BD543" s="140"/>
      <c r="BE543" s="140"/>
      <c r="BF543" s="140"/>
      <c r="BG543" s="140"/>
    </row>
    <row r="544" spans="1:59" hidden="1" x14ac:dyDescent="0.25">
      <c r="A544" s="87"/>
      <c r="B544" s="100" t="str">
        <f>+WB2C!B544</f>
        <v>Ferry RoRo and Passenger</v>
      </c>
      <c r="C544" s="100" t="str">
        <f>+WB2C!C544</f>
        <v>Ferry RoRo and Passenger (GT) 0 - 1,999</v>
      </c>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17"/>
      <c r="AY544" s="140"/>
      <c r="AZ544" s="140"/>
      <c r="BA544" s="140"/>
      <c r="BB544" s="140"/>
      <c r="BC544" s="140"/>
      <c r="BD544" s="140"/>
      <c r="BE544" s="140"/>
      <c r="BF544" s="140"/>
      <c r="BG544" s="140"/>
    </row>
    <row r="545" spans="1:59" hidden="1" x14ac:dyDescent="0.25">
      <c r="A545" s="87"/>
      <c r="B545" s="100" t="str">
        <f>+WB2C!B545</f>
        <v>Ferry RoRo and Passenger</v>
      </c>
      <c r="C545" s="100" t="str">
        <f>+WB2C!C545</f>
        <v>Ferry RoRo and Passenger (GT) 2,000 - 4,999</v>
      </c>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17"/>
      <c r="AY545" s="140"/>
      <c r="AZ545" s="140"/>
      <c r="BA545" s="140"/>
      <c r="BB545" s="140"/>
      <c r="BC545" s="140"/>
      <c r="BD545" s="140"/>
      <c r="BE545" s="140"/>
      <c r="BF545" s="140"/>
      <c r="BG545" s="140"/>
    </row>
    <row r="546" spans="1:59" hidden="1" x14ac:dyDescent="0.25">
      <c r="A546" s="87"/>
      <c r="B546" s="100" t="str">
        <f>+WB2C!B546</f>
        <v>Ferry RoRo and Passenger</v>
      </c>
      <c r="C546" s="100" t="str">
        <f>+WB2C!C546</f>
        <v>Ferry RoRo and Passenger (GT) 5,000 - 9,999</v>
      </c>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17"/>
      <c r="AY546" s="140"/>
      <c r="AZ546" s="140"/>
      <c r="BA546" s="140"/>
      <c r="BB546" s="140"/>
      <c r="BC546" s="140"/>
      <c r="BD546" s="140"/>
      <c r="BE546" s="140"/>
      <c r="BF546" s="140"/>
      <c r="BG546" s="140"/>
    </row>
    <row r="547" spans="1:59" hidden="1" x14ac:dyDescent="0.25">
      <c r="A547" s="87"/>
      <c r="B547" s="100" t="str">
        <f>+WB2C!B547</f>
        <v>Ferry RoRo and Passenger</v>
      </c>
      <c r="C547" s="100" t="str">
        <f>+WB2C!C547</f>
        <v>Ferry RoRo and Passenger (GT) 10,000 - 19,999</v>
      </c>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17"/>
      <c r="AY547" s="140"/>
      <c r="AZ547" s="140"/>
      <c r="BA547" s="140"/>
      <c r="BB547" s="140"/>
      <c r="BC547" s="140"/>
      <c r="BD547" s="140"/>
      <c r="BE547" s="140"/>
      <c r="BF547" s="140"/>
      <c r="BG547" s="140"/>
    </row>
    <row r="548" spans="1:59" hidden="1" x14ac:dyDescent="0.25">
      <c r="A548" s="87"/>
      <c r="B548" s="100" t="str">
        <f>+WB2C!B548</f>
        <v>Ferry RoRo and Passenger</v>
      </c>
      <c r="C548" s="100" t="str">
        <f>+WB2C!C548</f>
        <v>Ferry RoRo and Passenger (GT) &gt;20,000</v>
      </c>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17"/>
      <c r="AY548" s="140"/>
      <c r="AZ548" s="140"/>
      <c r="BA548" s="140"/>
      <c r="BB548" s="140"/>
      <c r="BC548" s="140"/>
      <c r="BD548" s="140"/>
      <c r="BE548" s="140"/>
      <c r="BF548" s="140"/>
      <c r="BG548" s="140"/>
    </row>
    <row r="549" spans="1:59" hidden="1" x14ac:dyDescent="0.25">
      <c r="A549" s="87"/>
      <c r="B549" s="100" t="str">
        <f>+WB2C!B549</f>
        <v>Refrigerated Bulk</v>
      </c>
      <c r="C549" s="100" t="str">
        <f>+WB2C!C549</f>
        <v>Refrigerated Bulk (DWT) 0 - 1,999</v>
      </c>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17"/>
      <c r="AY549" s="140"/>
      <c r="AZ549" s="140"/>
      <c r="BA549" s="140"/>
      <c r="BB549" s="140"/>
      <c r="BC549" s="140"/>
      <c r="BD549" s="140"/>
      <c r="BE549" s="140"/>
      <c r="BF549" s="140"/>
      <c r="BG549" s="140"/>
    </row>
    <row r="550" spans="1:59" hidden="1" x14ac:dyDescent="0.25">
      <c r="A550" s="87"/>
      <c r="B550" s="100" t="str">
        <f>+WB2C!B550</f>
        <v>Refrigerated Bulk</v>
      </c>
      <c r="C550" s="100" t="str">
        <f>+WB2C!C550</f>
        <v>Refrigerated Bulk (DWT) 2,000 - 5,999</v>
      </c>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17"/>
      <c r="AY550" s="140"/>
      <c r="AZ550" s="140"/>
      <c r="BA550" s="140"/>
      <c r="BB550" s="140"/>
      <c r="BC550" s="140"/>
      <c r="BD550" s="140"/>
      <c r="BE550" s="140"/>
      <c r="BF550" s="140"/>
      <c r="BG550" s="140"/>
    </row>
    <row r="551" spans="1:59" hidden="1" x14ac:dyDescent="0.25">
      <c r="A551" s="87"/>
      <c r="B551" s="100" t="str">
        <f>+WB2C!B551</f>
        <v>Refrigerated Bulk</v>
      </c>
      <c r="C551" s="100" t="str">
        <f>+WB2C!C551</f>
        <v>Refrigerated Bulk (DWT) 6,000 - 9,999</v>
      </c>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17"/>
      <c r="AY551" s="140"/>
      <c r="AZ551" s="140"/>
      <c r="BA551" s="140"/>
      <c r="BB551" s="140"/>
      <c r="BC551" s="140"/>
      <c r="BD551" s="140"/>
      <c r="BE551" s="140"/>
      <c r="BF551" s="140"/>
      <c r="BG551" s="140"/>
    </row>
    <row r="552" spans="1:59" hidden="1" x14ac:dyDescent="0.25">
      <c r="A552" s="87"/>
      <c r="B552" s="100" t="str">
        <f>+WB2C!B552</f>
        <v>Refrigerated Bulk</v>
      </c>
      <c r="C552" s="100" t="str">
        <f>+WB2C!C552</f>
        <v>Refrigerated Bulk (DWT) &gt;10,000</v>
      </c>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17"/>
      <c r="AY552" s="140"/>
      <c r="AZ552" s="140"/>
      <c r="BA552" s="140"/>
      <c r="BB552" s="140"/>
      <c r="BC552" s="140"/>
      <c r="BD552" s="140"/>
      <c r="BE552" s="140"/>
      <c r="BF552" s="140"/>
      <c r="BG552" s="140"/>
    </row>
    <row r="553" spans="1:59" hidden="1" x14ac:dyDescent="0.25">
      <c r="A553" s="87"/>
      <c r="B553" s="100" t="str">
        <f>+WB2C!B553</f>
        <v>RoRo</v>
      </c>
      <c r="C553" s="100" t="str">
        <f>+WB2C!C553</f>
        <v>RoRo (DWT) 0 - 4,999</v>
      </c>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17"/>
      <c r="AY553" s="140"/>
      <c r="AZ553" s="140"/>
      <c r="BA553" s="140"/>
      <c r="BB553" s="140"/>
      <c r="BC553" s="140"/>
      <c r="BD553" s="140"/>
      <c r="BE553" s="140"/>
      <c r="BF553" s="140"/>
      <c r="BG553" s="140"/>
    </row>
    <row r="554" spans="1:59" hidden="1" x14ac:dyDescent="0.25">
      <c r="A554" s="87"/>
      <c r="B554" s="100" t="str">
        <f>+WB2C!B554</f>
        <v>RoRo</v>
      </c>
      <c r="C554" s="100" t="str">
        <f>+WB2C!C554</f>
        <v>RoRo (DWT) 5,000 - 9,999</v>
      </c>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17"/>
      <c r="AY554" s="140"/>
      <c r="AZ554" s="140"/>
      <c r="BA554" s="140"/>
      <c r="BB554" s="140"/>
      <c r="BC554" s="140"/>
      <c r="BD554" s="140"/>
      <c r="BE554" s="140"/>
      <c r="BF554" s="140"/>
      <c r="BG554" s="140"/>
    </row>
    <row r="555" spans="1:59" hidden="1" x14ac:dyDescent="0.25">
      <c r="A555" s="87"/>
      <c r="B555" s="100" t="str">
        <f>+WB2C!B555</f>
        <v>RoRo</v>
      </c>
      <c r="C555" s="100" t="str">
        <f>+WB2C!C555</f>
        <v>RoRo (DWT) 10,000 - 14,999</v>
      </c>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17"/>
      <c r="AY555" s="140"/>
      <c r="AZ555" s="140"/>
      <c r="BA555" s="140"/>
      <c r="BB555" s="140"/>
      <c r="BC555" s="140"/>
      <c r="BD555" s="140"/>
      <c r="BE555" s="140"/>
      <c r="BF555" s="140"/>
      <c r="BG555" s="140"/>
    </row>
    <row r="556" spans="1:59" hidden="1" x14ac:dyDescent="0.25">
      <c r="A556" s="87"/>
      <c r="B556" s="100" t="str">
        <f>+WB2C!B556</f>
        <v>RoRo</v>
      </c>
      <c r="C556" s="100" t="str">
        <f>+WB2C!C556</f>
        <v>RoRo (DWT) &gt;15,000</v>
      </c>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17"/>
      <c r="AY556" s="140"/>
      <c r="AZ556" s="140"/>
      <c r="BA556" s="140"/>
      <c r="BB556" s="140"/>
      <c r="BC556" s="140"/>
      <c r="BD556" s="140"/>
      <c r="BE556" s="140"/>
      <c r="BF556" s="140"/>
      <c r="BG556" s="140"/>
    </row>
    <row r="557" spans="1:59" hidden="1" x14ac:dyDescent="0.25">
      <c r="A557" s="87"/>
      <c r="B557" s="100" t="str">
        <f>+WB2C!B557</f>
        <v>Vehicle Carrier</v>
      </c>
      <c r="C557" s="100" t="str">
        <f>+WB2C!C557</f>
        <v>Vehicle Carrier (GT) 0 - 29,999</v>
      </c>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17"/>
      <c r="AY557" s="140"/>
      <c r="AZ557" s="140"/>
      <c r="BA557" s="140"/>
      <c r="BB557" s="140"/>
      <c r="BC557" s="140"/>
      <c r="BD557" s="140"/>
      <c r="BE557" s="140"/>
      <c r="BF557" s="140"/>
      <c r="BG557" s="140"/>
    </row>
    <row r="558" spans="1:59" hidden="1" x14ac:dyDescent="0.25">
      <c r="A558" s="87"/>
      <c r="B558" s="100" t="str">
        <f>+WB2C!B558</f>
        <v>Vehicle Carrier</v>
      </c>
      <c r="C558" s="100" t="str">
        <f>+WB2C!C558</f>
        <v>Vehicle Carrier (GT) 30,000 - 49,999</v>
      </c>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17"/>
      <c r="AY558" s="140"/>
      <c r="AZ558" s="140"/>
      <c r="BA558" s="140"/>
      <c r="BB558" s="140"/>
      <c r="BC558" s="140"/>
      <c r="BD558" s="140"/>
      <c r="BE558" s="140"/>
      <c r="BF558" s="140"/>
      <c r="BG558" s="140"/>
    </row>
    <row r="559" spans="1:59" hidden="1" x14ac:dyDescent="0.25">
      <c r="A559" s="87"/>
      <c r="B559" s="100" t="str">
        <f>+WB2C!B559</f>
        <v>Vehicle Carrier</v>
      </c>
      <c r="C559" s="100" t="str">
        <f>+WB2C!C559</f>
        <v>Vehicle Carrier (GT) &gt;50,000</v>
      </c>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17"/>
      <c r="AY559" s="140"/>
      <c r="AZ559" s="140"/>
      <c r="BA559" s="140"/>
      <c r="BB559" s="140"/>
      <c r="BC559" s="140"/>
      <c r="BD559" s="140"/>
      <c r="BE559" s="140"/>
      <c r="BF559" s="140"/>
      <c r="BG559" s="140"/>
    </row>
    <row r="560" spans="1:59" hidden="1" x14ac:dyDescent="0.25">
      <c r="A560" s="87"/>
      <c r="B560" s="100" t="str">
        <f>+WB2C!B560</f>
        <v>Offshore</v>
      </c>
      <c r="C560" s="100" t="str">
        <f>+WB2C!C560</f>
        <v>Offshore (GT) 0-+</v>
      </c>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17"/>
      <c r="AY560" s="140"/>
      <c r="AZ560" s="140"/>
      <c r="BA560" s="140"/>
      <c r="BB560" s="140"/>
      <c r="BC560" s="140"/>
      <c r="BD560" s="140"/>
      <c r="BE560" s="140"/>
      <c r="BF560" s="140"/>
      <c r="BG560" s="140"/>
    </row>
    <row r="561" spans="1:59" hidden="1" x14ac:dyDescent="0.25">
      <c r="A561" s="87"/>
      <c r="B561" s="100" t="str">
        <f>+WB2C!B561</f>
        <v>Bulk Carrier</v>
      </c>
      <c r="C561" s="100" t="str">
        <f>+WB2C!C561</f>
        <v>Bulk Carrier Default</v>
      </c>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17"/>
      <c r="AY561" s="140"/>
      <c r="AZ561" s="140"/>
      <c r="BA561" s="140"/>
      <c r="BB561" s="140"/>
      <c r="BC561" s="140"/>
      <c r="BD561" s="140"/>
      <c r="BE561" s="140"/>
      <c r="BF561" s="140"/>
      <c r="BG561" s="140"/>
    </row>
    <row r="562" spans="1:59" hidden="1" x14ac:dyDescent="0.25">
      <c r="A562" s="87"/>
      <c r="B562" s="100" t="str">
        <f>+WB2C!B562</f>
        <v>Chemical Tanker</v>
      </c>
      <c r="C562" s="100" t="str">
        <f>+WB2C!C562</f>
        <v>Chemical Tanker Default</v>
      </c>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17"/>
      <c r="AY562" s="140"/>
      <c r="AZ562" s="140"/>
      <c r="BA562" s="140"/>
      <c r="BB562" s="140"/>
      <c r="BC562" s="140"/>
      <c r="BD562" s="140"/>
      <c r="BE562" s="140"/>
      <c r="BF562" s="140"/>
      <c r="BG562" s="140"/>
    </row>
    <row r="563" spans="1:59" hidden="1" x14ac:dyDescent="0.25">
      <c r="A563" s="87"/>
      <c r="B563" s="100" t="str">
        <f>+WB2C!B563</f>
        <v>Container</v>
      </c>
      <c r="C563" s="100" t="str">
        <f>+WB2C!C563</f>
        <v>Container Default</v>
      </c>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17"/>
      <c r="AY563" s="140"/>
      <c r="AZ563" s="140"/>
      <c r="BA563" s="140"/>
      <c r="BB563" s="140"/>
      <c r="BC563" s="140"/>
      <c r="BD563" s="140"/>
      <c r="BE563" s="140"/>
      <c r="BF563" s="140"/>
      <c r="BG563" s="140"/>
    </row>
    <row r="564" spans="1:59" hidden="1" x14ac:dyDescent="0.25">
      <c r="A564" s="87"/>
      <c r="B564" s="100" t="str">
        <f>+WB2C!B564</f>
        <v>General Cargo</v>
      </c>
      <c r="C564" s="100" t="str">
        <f>+WB2C!C564</f>
        <v>General Cargo Default</v>
      </c>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17"/>
      <c r="AY564" s="140"/>
      <c r="AZ564" s="140"/>
      <c r="BA564" s="140"/>
      <c r="BB564" s="140"/>
      <c r="BC564" s="140"/>
      <c r="BD564" s="140"/>
      <c r="BE564" s="140"/>
      <c r="BF564" s="140"/>
      <c r="BG564" s="140"/>
    </row>
    <row r="565" spans="1:59" hidden="1" x14ac:dyDescent="0.25">
      <c r="A565" s="87"/>
      <c r="B565" s="100" t="str">
        <f>+WB2C!B565</f>
        <v>Liquefied Gas Tanker</v>
      </c>
      <c r="C565" s="100" t="str">
        <f>+WB2C!C565</f>
        <v>Liquefied Gas Tanker Default</v>
      </c>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17"/>
      <c r="AY565" s="140"/>
      <c r="AZ565" s="140"/>
      <c r="BA565" s="140"/>
      <c r="BB565" s="140"/>
      <c r="BC565" s="140"/>
      <c r="BD565" s="140"/>
      <c r="BE565" s="140"/>
      <c r="BF565" s="140"/>
      <c r="BG565" s="140"/>
    </row>
    <row r="566" spans="1:59" hidden="1" x14ac:dyDescent="0.25">
      <c r="A566" s="87"/>
      <c r="B566" s="100" t="str">
        <f>+WB2C!B566</f>
        <v>Oil Tanker</v>
      </c>
      <c r="C566" s="100" t="str">
        <f>+WB2C!C566</f>
        <v>Oil Tanker Default</v>
      </c>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17"/>
      <c r="AY566" s="140"/>
      <c r="AZ566" s="140"/>
      <c r="BA566" s="140"/>
      <c r="BB566" s="140"/>
      <c r="BC566" s="140"/>
      <c r="BD566" s="140"/>
      <c r="BE566" s="140"/>
      <c r="BF566" s="140"/>
      <c r="BG566" s="140"/>
    </row>
    <row r="567" spans="1:59" hidden="1" x14ac:dyDescent="0.25">
      <c r="A567" s="87"/>
      <c r="B567" s="100" t="str">
        <f>+WB2C!B567</f>
        <v>Other Liquids Tankers</v>
      </c>
      <c r="C567" s="100" t="str">
        <f>+WB2C!C567</f>
        <v>Other Liquids Tankers Default</v>
      </c>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17"/>
      <c r="AY567" s="140"/>
      <c r="AZ567" s="140"/>
      <c r="BA567" s="140"/>
      <c r="BB567" s="140"/>
      <c r="BC567" s="140"/>
      <c r="BD567" s="140"/>
      <c r="BE567" s="140"/>
      <c r="BF567" s="140"/>
      <c r="BG567" s="140"/>
    </row>
    <row r="568" spans="1:59" hidden="1" x14ac:dyDescent="0.25">
      <c r="A568" s="87"/>
      <c r="B568" s="100" t="str">
        <f>+WB2C!B568</f>
        <v>Ferry Passenger Only</v>
      </c>
      <c r="C568" s="100" t="str">
        <f>+WB2C!C568</f>
        <v>Ferry Passenger Only Default</v>
      </c>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17"/>
      <c r="AY568" s="140"/>
      <c r="AZ568" s="140"/>
      <c r="BA568" s="140"/>
      <c r="BB568" s="140"/>
      <c r="BC568" s="140"/>
      <c r="BD568" s="140"/>
      <c r="BE568" s="140"/>
      <c r="BF568" s="140"/>
      <c r="BG568" s="140"/>
    </row>
    <row r="569" spans="1:59" hidden="1" x14ac:dyDescent="0.25">
      <c r="A569" s="87"/>
      <c r="B569" s="100" t="str">
        <f>+WB2C!B569</f>
        <v>Cruise</v>
      </c>
      <c r="C569" s="100" t="str">
        <f>+WB2C!C569</f>
        <v>Cruise Default</v>
      </c>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17"/>
      <c r="AY569" s="140"/>
      <c r="AZ569" s="140"/>
      <c r="BA569" s="140"/>
      <c r="BB569" s="140"/>
      <c r="BC569" s="140"/>
      <c r="BD569" s="140"/>
      <c r="BE569" s="140"/>
      <c r="BF569" s="140"/>
      <c r="BG569" s="140"/>
    </row>
    <row r="570" spans="1:59" hidden="1" x14ac:dyDescent="0.25">
      <c r="A570" s="87"/>
      <c r="B570" s="100" t="str">
        <f>+WB2C!B570</f>
        <v>Ferry RoRo and Passenger</v>
      </c>
      <c r="C570" s="100" t="str">
        <f>+WB2C!C570</f>
        <v>Ferry RoRo and Passenger Default</v>
      </c>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17"/>
      <c r="AY570" s="140"/>
      <c r="AZ570" s="140"/>
      <c r="BA570" s="140"/>
      <c r="BB570" s="140"/>
      <c r="BC570" s="140"/>
      <c r="BD570" s="140"/>
      <c r="BE570" s="140"/>
      <c r="BF570" s="140"/>
      <c r="BG570" s="140"/>
    </row>
    <row r="571" spans="1:59" hidden="1" x14ac:dyDescent="0.25">
      <c r="A571" s="87"/>
      <c r="B571" s="100" t="str">
        <f>+WB2C!B571</f>
        <v>Refrigerated Bulk</v>
      </c>
      <c r="C571" s="100" t="str">
        <f>+WB2C!C571</f>
        <v>Refrigerated Bulk Default</v>
      </c>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17"/>
      <c r="AY571" s="140"/>
      <c r="AZ571" s="140"/>
      <c r="BA571" s="140"/>
      <c r="BB571" s="140"/>
      <c r="BC571" s="140"/>
      <c r="BD571" s="140"/>
      <c r="BE571" s="140"/>
      <c r="BF571" s="140"/>
      <c r="BG571" s="140"/>
    </row>
    <row r="572" spans="1:59" hidden="1" x14ac:dyDescent="0.25">
      <c r="A572" s="87"/>
      <c r="B572" s="100" t="str">
        <f>+WB2C!B572</f>
        <v>RoRo</v>
      </c>
      <c r="C572" s="100" t="str">
        <f>+WB2C!C572</f>
        <v>RoRo Default</v>
      </c>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17"/>
      <c r="AY572" s="140"/>
      <c r="AZ572" s="140"/>
      <c r="BA572" s="140"/>
      <c r="BB572" s="140"/>
      <c r="BC572" s="140"/>
      <c r="BD572" s="140"/>
      <c r="BE572" s="140"/>
      <c r="BF572" s="140"/>
      <c r="BG572" s="140"/>
    </row>
    <row r="573" spans="1:59" hidden="1" x14ac:dyDescent="0.25">
      <c r="A573" s="87"/>
      <c r="B573" s="100" t="str">
        <f>+WB2C!B573</f>
        <v>Vehicle Carrier</v>
      </c>
      <c r="C573" s="100" t="str">
        <f>+WB2C!C573</f>
        <v>Vehicle Carrier Default</v>
      </c>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17"/>
      <c r="AY573" s="140"/>
      <c r="AZ573" s="140"/>
      <c r="BA573" s="140"/>
      <c r="BB573" s="140"/>
      <c r="BC573" s="140"/>
      <c r="BD573" s="140"/>
      <c r="BE573" s="140"/>
      <c r="BF573" s="140"/>
      <c r="BG573" s="140"/>
    </row>
    <row r="574" spans="1:59" hidden="1" x14ac:dyDescent="0.25">
      <c r="A574" s="87"/>
      <c r="B574" s="100" t="str">
        <f>+WB2C!B574</f>
        <v>Offshore</v>
      </c>
      <c r="C574" s="100" t="str">
        <f>+WB2C!C574</f>
        <v>Offshore Default</v>
      </c>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17"/>
      <c r="AY574" s="140"/>
      <c r="AZ574" s="140"/>
      <c r="BA574" s="140"/>
      <c r="BB574" s="140"/>
      <c r="BC574" s="140"/>
      <c r="BD574" s="140"/>
      <c r="BE574" s="140"/>
      <c r="BF574" s="140"/>
      <c r="BG574" s="140"/>
    </row>
    <row r="575" spans="1:59" hidden="1" x14ac:dyDescent="0.25">
      <c r="A575" s="87"/>
      <c r="B575" s="100"/>
      <c r="C575" s="10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17"/>
      <c r="AY575" s="140"/>
      <c r="AZ575" s="140"/>
      <c r="BA575" s="140"/>
      <c r="BB575" s="140"/>
      <c r="BC575" s="140"/>
      <c r="BD575" s="140"/>
      <c r="BE575" s="140"/>
      <c r="BF575" s="140"/>
      <c r="BG575" s="140"/>
    </row>
    <row r="576" spans="1:59" hidden="1" x14ac:dyDescent="0.25">
      <c r="A576" s="87"/>
      <c r="B576" s="135" t="str">
        <f>+WB2C!B576</f>
        <v>Vehicle load</v>
      </c>
      <c r="C576" s="135"/>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17"/>
      <c r="AY576" s="140"/>
      <c r="AZ576" s="140"/>
      <c r="BA576" s="140"/>
      <c r="BB576" s="140"/>
      <c r="BC576" s="140"/>
      <c r="BD576" s="140"/>
      <c r="BE576" s="140"/>
      <c r="BF576" s="140"/>
      <c r="BG576" s="140"/>
    </row>
    <row r="577" spans="1:59" hidden="1" x14ac:dyDescent="0.25">
      <c r="A577" s="87"/>
      <c r="B577" s="137" t="str">
        <f>+WB2C!B577</f>
        <v>Transport mode/category</v>
      </c>
      <c r="C577" s="137"/>
      <c r="D577" s="138">
        <v>2015</v>
      </c>
      <c r="E577" s="136">
        <v>2016</v>
      </c>
      <c r="F577" s="136">
        <v>2017</v>
      </c>
      <c r="G577" s="136">
        <v>2018</v>
      </c>
      <c r="H577" s="136">
        <v>2019</v>
      </c>
      <c r="I577" s="138">
        <v>2020</v>
      </c>
      <c r="J577" s="136">
        <v>2021</v>
      </c>
      <c r="K577" s="136">
        <v>2022</v>
      </c>
      <c r="L577" s="136">
        <v>2023</v>
      </c>
      <c r="M577" s="136">
        <v>2024</v>
      </c>
      <c r="N577" s="138">
        <v>2025</v>
      </c>
      <c r="O577" s="136">
        <v>2026</v>
      </c>
      <c r="P577" s="136">
        <v>2027</v>
      </c>
      <c r="Q577" s="136">
        <v>2028</v>
      </c>
      <c r="R577" s="136">
        <v>2029</v>
      </c>
      <c r="S577" s="138">
        <v>2030</v>
      </c>
      <c r="T577" s="136">
        <v>2031</v>
      </c>
      <c r="U577" s="136">
        <v>2032</v>
      </c>
      <c r="V577" s="136">
        <v>2033</v>
      </c>
      <c r="W577" s="136">
        <v>2034</v>
      </c>
      <c r="X577" s="138">
        <v>2035</v>
      </c>
      <c r="Y577" s="136">
        <v>2036</v>
      </c>
      <c r="Z577" s="136">
        <v>2037</v>
      </c>
      <c r="AA577" s="136">
        <v>2038</v>
      </c>
      <c r="AB577" s="136">
        <v>2039</v>
      </c>
      <c r="AC577" s="138">
        <v>2040</v>
      </c>
      <c r="AD577" s="136">
        <v>2041</v>
      </c>
      <c r="AE577" s="136">
        <v>2042</v>
      </c>
      <c r="AF577" s="136">
        <v>2043</v>
      </c>
      <c r="AG577" s="136">
        <v>2044</v>
      </c>
      <c r="AH577" s="138">
        <v>2045</v>
      </c>
      <c r="AI577" s="136">
        <v>2046</v>
      </c>
      <c r="AJ577" s="136">
        <v>2047</v>
      </c>
      <c r="AK577" s="136">
        <v>2048</v>
      </c>
      <c r="AL577" s="136">
        <v>2049</v>
      </c>
      <c r="AM577" s="138">
        <v>2050</v>
      </c>
      <c r="AN577" s="136"/>
      <c r="AO577" s="136"/>
      <c r="AP577" s="136"/>
      <c r="AQ577" s="136"/>
      <c r="AR577" s="136"/>
      <c r="AS577" s="136"/>
      <c r="AT577" s="136"/>
      <c r="AU577" s="136"/>
      <c r="AV577" s="136"/>
      <c r="AW577" s="136"/>
      <c r="AX577" s="134"/>
      <c r="AY577" s="100"/>
      <c r="AZ577" s="140"/>
      <c r="BA577" s="140"/>
      <c r="BB577" s="140"/>
      <c r="BC577" s="140"/>
      <c r="BD577" s="140"/>
      <c r="BE577" s="140"/>
      <c r="BF577" s="140"/>
      <c r="BG577" s="140"/>
    </row>
    <row r="578" spans="1:59" hidden="1" x14ac:dyDescent="0.25">
      <c r="A578" s="87"/>
      <c r="B578" s="146" t="str">
        <f>+WB2C!B578</f>
        <v>Passenger - New light duty vehicles</v>
      </c>
      <c r="C578" s="10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17"/>
      <c r="AY578" s="140"/>
      <c r="AZ578" s="140"/>
      <c r="BA578" s="140"/>
      <c r="BB578" s="140"/>
      <c r="BC578" s="140"/>
      <c r="BD578" s="140"/>
      <c r="BE578" s="140"/>
      <c r="BF578" s="140"/>
      <c r="BG578" s="140"/>
    </row>
    <row r="579" spans="1:59" hidden="1" x14ac:dyDescent="0.25">
      <c r="A579" s="87"/>
      <c r="B579" s="146" t="str">
        <f>+WB2C!B579</f>
        <v>Freight - New light commercial vehicles</v>
      </c>
      <c r="C579" s="10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17"/>
      <c r="AY579" s="140"/>
      <c r="AZ579" s="140"/>
      <c r="BA579" s="140"/>
      <c r="BB579" s="140"/>
      <c r="BC579" s="140"/>
      <c r="BD579" s="140"/>
      <c r="BE579" s="140"/>
      <c r="BF579" s="140"/>
      <c r="BG579" s="140"/>
    </row>
    <row r="580" spans="1:59" hidden="1" x14ac:dyDescent="0.25">
      <c r="A580" s="87"/>
      <c r="B580" s="146" t="str">
        <f>+WB2C!B580</f>
        <v>Freight - New medium freight trucks (MFT)</v>
      </c>
      <c r="C580" s="10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17"/>
      <c r="AY580" s="140"/>
      <c r="AZ580" s="140"/>
      <c r="BA580" s="140"/>
      <c r="BB580" s="140"/>
      <c r="BC580" s="140"/>
      <c r="BD580" s="140"/>
      <c r="BE580" s="140"/>
      <c r="BF580" s="140"/>
      <c r="BG580" s="140"/>
    </row>
    <row r="581" spans="1:59" hidden="1" x14ac:dyDescent="0.25">
      <c r="A581" s="87"/>
      <c r="B581" s="146" t="str">
        <f>+WB2C!B581</f>
        <v>Freight - New heavy freight trucks (HFT)</v>
      </c>
      <c r="C581" s="10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17"/>
      <c r="AY581" s="140"/>
      <c r="AZ581" s="140"/>
      <c r="BA581" s="140"/>
      <c r="BB581" s="140"/>
      <c r="BC581" s="140"/>
      <c r="BD581" s="140"/>
      <c r="BE581" s="140"/>
      <c r="BF581" s="140"/>
      <c r="BG581" s="140"/>
    </row>
    <row r="582" spans="1:59" x14ac:dyDescent="0.25">
      <c r="A582" s="87"/>
      <c r="B582" s="100"/>
      <c r="C582" s="10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17"/>
      <c r="AY582" s="140"/>
      <c r="AZ582" s="140"/>
      <c r="BA582" s="140"/>
      <c r="BB582" s="140"/>
      <c r="BC582" s="140"/>
      <c r="BD582" s="140"/>
      <c r="BE582" s="140"/>
      <c r="BF582" s="140"/>
      <c r="BG582" s="140"/>
    </row>
    <row r="583" spans="1:59" ht="9.75" customHeight="1" x14ac:dyDescent="0.25">
      <c r="A583" s="87"/>
      <c r="B583" s="100"/>
      <c r="C583" s="10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17"/>
      <c r="AY583" s="140"/>
      <c r="AZ583" s="140"/>
      <c r="BA583" s="140"/>
      <c r="BB583" s="140"/>
      <c r="BC583" s="140"/>
      <c r="BD583" s="140"/>
      <c r="BE583" s="140"/>
      <c r="BF583" s="140"/>
      <c r="BG583" s="140"/>
    </row>
    <row r="584" spans="1:59" ht="9.75" customHeight="1" x14ac:dyDescent="0.25">
      <c r="A584" s="87"/>
      <c r="B584" s="100"/>
      <c r="C584" s="10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17"/>
      <c r="AY584" s="140"/>
      <c r="AZ584" s="140"/>
      <c r="BA584" s="140"/>
      <c r="BB584" s="140"/>
      <c r="BC584" s="140"/>
      <c r="BD584" s="140"/>
      <c r="BE584" s="140"/>
      <c r="BF584" s="140"/>
      <c r="BG584" s="140"/>
    </row>
    <row r="585" spans="1:59" ht="9.75" customHeight="1" x14ac:dyDescent="0.25">
      <c r="A585" s="87"/>
      <c r="B585" s="100"/>
      <c r="C585" s="10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17"/>
      <c r="AY585" s="140"/>
      <c r="AZ585" s="140"/>
      <c r="BA585" s="140"/>
      <c r="BB585" s="140"/>
      <c r="BC585" s="140"/>
      <c r="BD585" s="140"/>
      <c r="BE585" s="140"/>
      <c r="BF585" s="140"/>
      <c r="BG585" s="140"/>
    </row>
    <row r="586" spans="1:59" ht="9.75" customHeight="1" x14ac:dyDescent="0.25">
      <c r="A586" s="87"/>
      <c r="B586" s="100"/>
      <c r="C586" s="10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17"/>
      <c r="AY586" s="140"/>
      <c r="AZ586" s="140"/>
      <c r="BA586" s="140"/>
      <c r="BB586" s="140"/>
      <c r="BC586" s="140"/>
      <c r="BD586" s="140"/>
      <c r="BE586" s="140"/>
      <c r="BF586" s="140"/>
      <c r="BG586" s="140"/>
    </row>
    <row r="587" spans="1:59" ht="9.75" customHeight="1" x14ac:dyDescent="0.25">
      <c r="A587" s="87"/>
      <c r="B587" s="100"/>
      <c r="C587" s="10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17"/>
      <c r="AY587" s="140"/>
      <c r="AZ587" s="140"/>
      <c r="BA587" s="140"/>
      <c r="BB587" s="140"/>
      <c r="BC587" s="140"/>
      <c r="BD587" s="140"/>
      <c r="BE587" s="140"/>
      <c r="BF587" s="140"/>
      <c r="BG587" s="140"/>
    </row>
    <row r="588" spans="1:59" ht="9.75" customHeight="1" x14ac:dyDescent="0.25">
      <c r="A588" s="87"/>
      <c r="B588" s="100"/>
      <c r="C588" s="10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17"/>
      <c r="AY588" s="140"/>
      <c r="AZ588" s="140"/>
      <c r="BA588" s="140"/>
      <c r="BB588" s="140"/>
      <c r="BC588" s="140"/>
      <c r="BD588" s="140"/>
      <c r="BE588" s="140"/>
      <c r="BF588" s="140"/>
      <c r="BG588" s="140"/>
    </row>
    <row r="589" spans="1:59" ht="9.75" customHeight="1" x14ac:dyDescent="0.25">
      <c r="A589" s="87"/>
      <c r="B589" s="100"/>
      <c r="C589" s="10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17"/>
      <c r="AY589" s="140"/>
      <c r="AZ589" s="140"/>
      <c r="BA589" s="140"/>
      <c r="BB589" s="140"/>
      <c r="BC589" s="140"/>
      <c r="BD589" s="140"/>
      <c r="BE589" s="140"/>
      <c r="BF589" s="140"/>
      <c r="BG589" s="140"/>
    </row>
    <row r="590" spans="1:59" ht="9.75" customHeight="1" x14ac:dyDescent="0.25">
      <c r="A590" s="87"/>
      <c r="B590" s="100"/>
      <c r="C590" s="10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17"/>
      <c r="AY590" s="140"/>
      <c r="AZ590" s="140"/>
      <c r="BA590" s="140"/>
      <c r="BB590" s="140"/>
      <c r="BC590" s="140"/>
      <c r="BD590" s="140"/>
      <c r="BE590" s="140"/>
      <c r="BF590" s="140"/>
      <c r="BG590" s="140"/>
    </row>
    <row r="591" spans="1:59" ht="9.75" customHeight="1" x14ac:dyDescent="0.25">
      <c r="A591" s="87"/>
      <c r="B591" s="100"/>
      <c r="C591" s="10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17"/>
      <c r="AY591" s="140"/>
      <c r="AZ591" s="140"/>
      <c r="BA591" s="140"/>
      <c r="BB591" s="140"/>
      <c r="BC591" s="140"/>
      <c r="BD591" s="140"/>
      <c r="BE591" s="140"/>
      <c r="BF591" s="140"/>
      <c r="BG591" s="140"/>
    </row>
    <row r="592" spans="1:59" ht="9.75" customHeight="1" x14ac:dyDescent="0.25">
      <c r="A592" s="87"/>
      <c r="B592" s="100"/>
      <c r="C592" s="10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17"/>
      <c r="AY592" s="140"/>
      <c r="AZ592" s="140"/>
      <c r="BA592" s="140"/>
      <c r="BB592" s="140"/>
      <c r="BC592" s="140"/>
      <c r="BD592" s="140"/>
      <c r="BE592" s="140"/>
      <c r="BF592" s="140"/>
      <c r="BG592" s="140"/>
    </row>
    <row r="593" spans="1:59" ht="9.75" customHeight="1" x14ac:dyDescent="0.25">
      <c r="A593" s="87"/>
      <c r="B593" s="100"/>
      <c r="C593" s="10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17"/>
      <c r="AY593" s="140"/>
      <c r="AZ593" s="140"/>
      <c r="BA593" s="140"/>
      <c r="BB593" s="140"/>
      <c r="BC593" s="140"/>
      <c r="BD593" s="140"/>
      <c r="BE593" s="140"/>
      <c r="BF593" s="140"/>
      <c r="BG593" s="140"/>
    </row>
    <row r="594" spans="1:59" ht="9.75" customHeight="1" x14ac:dyDescent="0.25">
      <c r="A594" s="87"/>
      <c r="B594" s="100"/>
      <c r="C594" s="10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17"/>
      <c r="AY594" s="140"/>
      <c r="AZ594" s="140"/>
      <c r="BA594" s="140"/>
      <c r="BB594" s="140"/>
      <c r="BC594" s="140"/>
      <c r="BD594" s="140"/>
      <c r="BE594" s="140"/>
      <c r="BF594" s="140"/>
      <c r="BG594" s="140"/>
    </row>
    <row r="595" spans="1:59" ht="9.75" customHeight="1" x14ac:dyDescent="0.25">
      <c r="A595" s="87"/>
      <c r="B595" s="100"/>
      <c r="C595" s="10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17"/>
      <c r="AY595" s="140"/>
      <c r="AZ595" s="140"/>
      <c r="BA595" s="140"/>
      <c r="BB595" s="140"/>
      <c r="BC595" s="140"/>
      <c r="BD595" s="140"/>
      <c r="BE595" s="140"/>
      <c r="BF595" s="140"/>
      <c r="BG595" s="140"/>
    </row>
    <row r="596" spans="1:59" ht="9.75" customHeight="1" x14ac:dyDescent="0.25">
      <c r="A596" s="87"/>
      <c r="B596" s="100"/>
      <c r="C596" s="10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17"/>
      <c r="AY596" s="140"/>
      <c r="AZ596" s="140"/>
      <c r="BA596" s="140"/>
      <c r="BB596" s="140"/>
      <c r="BC596" s="140"/>
      <c r="BD596" s="140"/>
      <c r="BE596" s="140"/>
      <c r="BF596" s="140"/>
      <c r="BG596" s="140"/>
    </row>
    <row r="597" spans="1:59" ht="9.75" customHeight="1" x14ac:dyDescent="0.25">
      <c r="A597" s="87"/>
      <c r="B597" s="100"/>
      <c r="C597" s="10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17"/>
      <c r="AY597" s="140"/>
      <c r="AZ597" s="140"/>
      <c r="BA597" s="140"/>
      <c r="BB597" s="140"/>
      <c r="BC597" s="140"/>
      <c r="BD597" s="140"/>
      <c r="BE597" s="140"/>
      <c r="BF597" s="140"/>
      <c r="BG597" s="140"/>
    </row>
    <row r="598" spans="1:59" ht="9.75" customHeight="1" x14ac:dyDescent="0.25">
      <c r="A598" s="87"/>
      <c r="B598" s="100"/>
      <c r="C598" s="10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17"/>
      <c r="AY598" s="140"/>
      <c r="AZ598" s="140"/>
      <c r="BA598" s="140"/>
      <c r="BB598" s="140"/>
      <c r="BC598" s="140"/>
      <c r="BD598" s="140"/>
      <c r="BE598" s="140"/>
      <c r="BF598" s="140"/>
      <c r="BG598" s="140"/>
    </row>
    <row r="599" spans="1:59" ht="9.75" customHeight="1" x14ac:dyDescent="0.25">
      <c r="A599" s="87"/>
      <c r="B599" s="100"/>
      <c r="C599" s="10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17"/>
      <c r="AY599" s="140"/>
      <c r="AZ599" s="140"/>
      <c r="BA599" s="140"/>
      <c r="BB599" s="140"/>
      <c r="BC599" s="140"/>
      <c r="BD599" s="140"/>
      <c r="BE599" s="140"/>
      <c r="BF599" s="140"/>
      <c r="BG599" s="140"/>
    </row>
    <row r="600" spans="1:59" ht="9.75" customHeight="1" x14ac:dyDescent="0.25">
      <c r="A600" s="87"/>
      <c r="B600" s="100"/>
      <c r="C600" s="10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17"/>
      <c r="AY600" s="140"/>
      <c r="AZ600" s="140"/>
      <c r="BA600" s="140"/>
      <c r="BB600" s="140"/>
      <c r="BC600" s="140"/>
      <c r="BD600" s="140"/>
      <c r="BE600" s="140"/>
      <c r="BF600" s="140"/>
      <c r="BG600" s="140"/>
    </row>
    <row r="601" spans="1:59" ht="9.75" customHeight="1" x14ac:dyDescent="0.25">
      <c r="A601" s="87"/>
      <c r="B601" s="100"/>
      <c r="C601" s="10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17"/>
      <c r="AY601" s="140"/>
      <c r="AZ601" s="140"/>
      <c r="BA601" s="140"/>
      <c r="BB601" s="140"/>
      <c r="BC601" s="140"/>
      <c r="BD601" s="140"/>
      <c r="BE601" s="140"/>
      <c r="BF601" s="140"/>
      <c r="BG601" s="140"/>
    </row>
    <row r="602" spans="1:59" ht="9.75" customHeight="1" x14ac:dyDescent="0.25">
      <c r="A602" s="87"/>
      <c r="B602" s="100"/>
      <c r="C602" s="10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17"/>
      <c r="AY602" s="140"/>
      <c r="AZ602" s="140"/>
      <c r="BA602" s="140"/>
      <c r="BB602" s="140"/>
      <c r="BC602" s="140"/>
      <c r="BD602" s="140"/>
      <c r="BE602" s="140"/>
      <c r="BF602" s="140"/>
      <c r="BG602" s="140"/>
    </row>
    <row r="603" spans="1:59" ht="9.75" customHeight="1" x14ac:dyDescent="0.25">
      <c r="A603" s="87"/>
      <c r="B603" s="100"/>
      <c r="C603" s="10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17"/>
      <c r="AY603" s="140"/>
      <c r="AZ603" s="140"/>
      <c r="BA603" s="140"/>
      <c r="BB603" s="140"/>
      <c r="BC603" s="140"/>
      <c r="BD603" s="140"/>
      <c r="BE603" s="140"/>
      <c r="BF603" s="140"/>
      <c r="BG603" s="140"/>
    </row>
    <row r="604" spans="1:59" ht="9.75" customHeight="1" x14ac:dyDescent="0.25">
      <c r="A604" s="87"/>
      <c r="B604" s="100"/>
      <c r="C604" s="10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17"/>
      <c r="AY604" s="140"/>
      <c r="AZ604" s="140"/>
      <c r="BA604" s="140"/>
      <c r="BB604" s="140"/>
      <c r="BC604" s="140"/>
      <c r="BD604" s="140"/>
      <c r="BE604" s="140"/>
      <c r="BF604" s="140"/>
      <c r="BG604" s="140"/>
    </row>
    <row r="605" spans="1:59" ht="9.75" customHeight="1" x14ac:dyDescent="0.25">
      <c r="A605" s="87"/>
      <c r="B605" s="100"/>
      <c r="C605" s="10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17"/>
      <c r="AY605" s="140"/>
      <c r="AZ605" s="140"/>
      <c r="BA605" s="140"/>
      <c r="BB605" s="140"/>
      <c r="BC605" s="140"/>
      <c r="BD605" s="140"/>
      <c r="BE605" s="140"/>
      <c r="BF605" s="140"/>
      <c r="BG605" s="140"/>
    </row>
    <row r="606" spans="1:59" ht="9.75" customHeight="1" x14ac:dyDescent="0.25">
      <c r="A606" s="87"/>
      <c r="B606" s="100"/>
      <c r="C606" s="10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17"/>
      <c r="AY606" s="140"/>
      <c r="AZ606" s="140"/>
      <c r="BA606" s="140"/>
      <c r="BB606" s="140"/>
      <c r="BC606" s="140"/>
      <c r="BD606" s="140"/>
      <c r="BE606" s="140"/>
      <c r="BF606" s="140"/>
      <c r="BG606" s="140"/>
    </row>
    <row r="607" spans="1:59" ht="9.75" customHeight="1" x14ac:dyDescent="0.25">
      <c r="A607" s="87"/>
      <c r="B607" s="100"/>
      <c r="C607" s="10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17"/>
      <c r="AY607" s="140"/>
      <c r="AZ607" s="140"/>
      <c r="BA607" s="140"/>
      <c r="BB607" s="140"/>
      <c r="BC607" s="140"/>
      <c r="BD607" s="140"/>
      <c r="BE607" s="140"/>
      <c r="BF607" s="140"/>
      <c r="BG607" s="140"/>
    </row>
    <row r="608" spans="1:59" ht="9.75" customHeight="1" x14ac:dyDescent="0.25">
      <c r="A608" s="87"/>
      <c r="B608" s="100"/>
      <c r="C608" s="10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17"/>
      <c r="AY608" s="140"/>
      <c r="AZ608" s="140"/>
      <c r="BA608" s="140"/>
      <c r="BB608" s="140"/>
      <c r="BC608" s="140"/>
      <c r="BD608" s="140"/>
      <c r="BE608" s="140"/>
      <c r="BF608" s="140"/>
      <c r="BG608" s="140"/>
    </row>
    <row r="609" spans="1:59" ht="9.75" customHeight="1" x14ac:dyDescent="0.25">
      <c r="A609" s="87"/>
      <c r="B609" s="100"/>
      <c r="C609" s="10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17"/>
      <c r="AY609" s="140"/>
      <c r="AZ609" s="140"/>
      <c r="BA609" s="140"/>
      <c r="BB609" s="140"/>
      <c r="BC609" s="140"/>
      <c r="BD609" s="140"/>
      <c r="BE609" s="140"/>
      <c r="BF609" s="140"/>
      <c r="BG609" s="140"/>
    </row>
    <row r="610" spans="1:59" ht="9.75" customHeight="1" x14ac:dyDescent="0.25">
      <c r="A610" s="87"/>
      <c r="B610" s="100"/>
      <c r="C610" s="10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17"/>
      <c r="AY610" s="140"/>
      <c r="AZ610" s="140"/>
      <c r="BA610" s="140"/>
      <c r="BB610" s="140"/>
      <c r="BC610" s="140"/>
      <c r="BD610" s="140"/>
      <c r="BE610" s="140"/>
      <c r="BF610" s="140"/>
      <c r="BG610" s="140"/>
    </row>
    <row r="611" spans="1:59" ht="9.75" customHeight="1" x14ac:dyDescent="0.25">
      <c r="A611" s="87"/>
      <c r="B611" s="100"/>
      <c r="C611" s="10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17"/>
      <c r="AY611" s="140"/>
      <c r="AZ611" s="140"/>
      <c r="BA611" s="140"/>
      <c r="BB611" s="140"/>
      <c r="BC611" s="140"/>
      <c r="BD611" s="140"/>
      <c r="BE611" s="140"/>
      <c r="BF611" s="140"/>
      <c r="BG611" s="140"/>
    </row>
    <row r="612" spans="1:59" ht="9.75" customHeight="1" x14ac:dyDescent="0.25">
      <c r="A612" s="87"/>
      <c r="B612" s="100"/>
      <c r="C612" s="10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17"/>
      <c r="AY612" s="140"/>
      <c r="AZ612" s="140"/>
      <c r="BA612" s="140"/>
      <c r="BB612" s="140"/>
      <c r="BC612" s="140"/>
      <c r="BD612" s="140"/>
      <c r="BE612" s="140"/>
      <c r="BF612" s="140"/>
      <c r="BG612" s="140"/>
    </row>
    <row r="613" spans="1:59" ht="9.75" customHeight="1" x14ac:dyDescent="0.25">
      <c r="A613" s="87"/>
      <c r="B613" s="100"/>
      <c r="C613" s="10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17"/>
      <c r="AY613" s="140"/>
      <c r="AZ613" s="140"/>
      <c r="BA613" s="140"/>
      <c r="BB613" s="140"/>
      <c r="BC613" s="140"/>
      <c r="BD613" s="140"/>
      <c r="BE613" s="140"/>
      <c r="BF613" s="140"/>
      <c r="BG613" s="140"/>
    </row>
    <row r="614" spans="1:59" ht="9.75" customHeight="1" x14ac:dyDescent="0.25">
      <c r="A614" s="87"/>
      <c r="B614" s="100"/>
      <c r="C614" s="10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17"/>
      <c r="AY614" s="140"/>
      <c r="AZ614" s="140"/>
      <c r="BA614" s="140"/>
      <c r="BB614" s="140"/>
      <c r="BC614" s="140"/>
      <c r="BD614" s="140"/>
      <c r="BE614" s="140"/>
      <c r="BF614" s="140"/>
      <c r="BG614" s="140"/>
    </row>
    <row r="615" spans="1:59" ht="9.75" customHeight="1" x14ac:dyDescent="0.25">
      <c r="A615" s="87"/>
      <c r="B615" s="100"/>
      <c r="C615" s="10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17"/>
      <c r="AY615" s="140"/>
      <c r="AZ615" s="140"/>
      <c r="BA615" s="140"/>
      <c r="BB615" s="140"/>
      <c r="BC615" s="140"/>
      <c r="BD615" s="140"/>
      <c r="BE615" s="140"/>
      <c r="BF615" s="140"/>
      <c r="BG615" s="140"/>
    </row>
    <row r="616" spans="1:59" ht="9.75" customHeight="1" x14ac:dyDescent="0.25">
      <c r="A616" s="87"/>
      <c r="B616" s="100"/>
      <c r="C616" s="10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17"/>
      <c r="AY616" s="140"/>
      <c r="AZ616" s="140"/>
      <c r="BA616" s="140"/>
      <c r="BB616" s="140"/>
      <c r="BC616" s="140"/>
      <c r="BD616" s="140"/>
      <c r="BE616" s="140"/>
      <c r="BF616" s="140"/>
      <c r="BG616" s="140"/>
    </row>
    <row r="617" spans="1:59" ht="9.75" customHeight="1" x14ac:dyDescent="0.25">
      <c r="A617" s="87"/>
      <c r="B617" s="100"/>
      <c r="C617" s="10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17"/>
      <c r="AY617" s="140"/>
      <c r="AZ617" s="140"/>
      <c r="BA617" s="140"/>
      <c r="BB617" s="140"/>
      <c r="BC617" s="140"/>
      <c r="BD617" s="140"/>
      <c r="BE617" s="140"/>
      <c r="BF617" s="140"/>
      <c r="BG617" s="140"/>
    </row>
    <row r="618" spans="1:59" ht="9.75" customHeight="1" x14ac:dyDescent="0.25">
      <c r="A618" s="87"/>
      <c r="B618" s="100"/>
      <c r="C618" s="10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17"/>
      <c r="AY618" s="140"/>
      <c r="AZ618" s="140"/>
      <c r="BA618" s="140"/>
      <c r="BB618" s="140"/>
      <c r="BC618" s="140"/>
      <c r="BD618" s="140"/>
      <c r="BE618" s="140"/>
      <c r="BF618" s="140"/>
      <c r="BG618" s="140"/>
    </row>
    <row r="619" spans="1:59" ht="9.75" customHeight="1" x14ac:dyDescent="0.25">
      <c r="A619" s="87"/>
      <c r="B619" s="100"/>
      <c r="C619" s="10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17"/>
      <c r="AY619" s="140"/>
      <c r="AZ619" s="140"/>
      <c r="BA619" s="140"/>
      <c r="BB619" s="140"/>
      <c r="BC619" s="140"/>
      <c r="BD619" s="140"/>
      <c r="BE619" s="140"/>
      <c r="BF619" s="140"/>
      <c r="BG619" s="140"/>
    </row>
    <row r="620" spans="1:59" ht="9.75" customHeight="1" x14ac:dyDescent="0.25">
      <c r="A620" s="87"/>
      <c r="B620" s="100"/>
      <c r="C620" s="10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17"/>
      <c r="AY620" s="140"/>
      <c r="AZ620" s="140"/>
      <c r="BA620" s="140"/>
      <c r="BB620" s="140"/>
      <c r="BC620" s="140"/>
      <c r="BD620" s="140"/>
      <c r="BE620" s="140"/>
      <c r="BF620" s="140"/>
      <c r="BG620" s="140"/>
    </row>
    <row r="621" spans="1:59" ht="9.75" customHeight="1" x14ac:dyDescent="0.25">
      <c r="A621" s="87"/>
      <c r="B621" s="100"/>
      <c r="C621" s="10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17"/>
      <c r="AY621" s="140"/>
      <c r="AZ621" s="140"/>
      <c r="BA621" s="140"/>
      <c r="BB621" s="140"/>
      <c r="BC621" s="140"/>
      <c r="BD621" s="140"/>
      <c r="BE621" s="140"/>
      <c r="BF621" s="140"/>
      <c r="BG621" s="140"/>
    </row>
    <row r="622" spans="1:59" ht="9.75" customHeight="1" x14ac:dyDescent="0.25">
      <c r="A622" s="87"/>
      <c r="B622" s="100"/>
      <c r="C622" s="10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17"/>
      <c r="AY622" s="140"/>
      <c r="AZ622" s="140"/>
      <c r="BA622" s="140"/>
      <c r="BB622" s="140"/>
      <c r="BC622" s="140"/>
      <c r="BD622" s="140"/>
      <c r="BE622" s="140"/>
      <c r="BF622" s="140"/>
      <c r="BG622" s="140"/>
    </row>
    <row r="623" spans="1:59" ht="9.75" customHeight="1" x14ac:dyDescent="0.25">
      <c r="A623" s="87"/>
      <c r="B623" s="100"/>
      <c r="C623" s="10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17"/>
      <c r="AY623" s="140"/>
      <c r="AZ623" s="140"/>
      <c r="BA623" s="140"/>
      <c r="BB623" s="140"/>
      <c r="BC623" s="140"/>
      <c r="BD623" s="140"/>
      <c r="BE623" s="140"/>
      <c r="BF623" s="140"/>
      <c r="BG623" s="140"/>
    </row>
    <row r="624" spans="1:59" ht="9.75" customHeight="1" x14ac:dyDescent="0.25">
      <c r="A624" s="87"/>
      <c r="B624" s="100"/>
      <c r="C624" s="10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17"/>
      <c r="AY624" s="140"/>
      <c r="AZ624" s="140"/>
      <c r="BA624" s="140"/>
      <c r="BB624" s="140"/>
      <c r="BC624" s="140"/>
      <c r="BD624" s="140"/>
      <c r="BE624" s="140"/>
      <c r="BF624" s="140"/>
      <c r="BG624" s="140"/>
    </row>
    <row r="625" spans="1:59" ht="9.75" customHeight="1" x14ac:dyDescent="0.25">
      <c r="A625" s="87"/>
      <c r="B625" s="100"/>
      <c r="C625" s="10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17"/>
      <c r="AY625" s="140"/>
      <c r="AZ625" s="140"/>
      <c r="BA625" s="140"/>
      <c r="BB625" s="140"/>
      <c r="BC625" s="140"/>
      <c r="BD625" s="140"/>
      <c r="BE625" s="140"/>
      <c r="BF625" s="140"/>
      <c r="BG625" s="140"/>
    </row>
    <row r="626" spans="1:59" ht="9.75" customHeight="1" x14ac:dyDescent="0.25">
      <c r="A626" s="87"/>
      <c r="B626" s="100"/>
      <c r="C626" s="10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17"/>
      <c r="AY626" s="140"/>
      <c r="AZ626" s="140"/>
      <c r="BA626" s="140"/>
      <c r="BB626" s="140"/>
      <c r="BC626" s="140"/>
      <c r="BD626" s="140"/>
      <c r="BE626" s="140"/>
      <c r="BF626" s="140"/>
      <c r="BG626" s="140"/>
    </row>
    <row r="627" spans="1:59" ht="9.75" customHeight="1" x14ac:dyDescent="0.25">
      <c r="A627" s="87"/>
      <c r="B627" s="100"/>
      <c r="C627" s="10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17"/>
      <c r="AY627" s="140"/>
      <c r="AZ627" s="140"/>
      <c r="BA627" s="140"/>
      <c r="BB627" s="140"/>
      <c r="BC627" s="140"/>
      <c r="BD627" s="140"/>
      <c r="BE627" s="140"/>
      <c r="BF627" s="140"/>
      <c r="BG627" s="140"/>
    </row>
    <row r="628" spans="1:59" ht="9.75" customHeight="1" x14ac:dyDescent="0.25">
      <c r="A628" s="87"/>
      <c r="B628" s="100"/>
      <c r="C628" s="10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17"/>
      <c r="AY628" s="140"/>
      <c r="AZ628" s="140"/>
      <c r="BA628" s="140"/>
      <c r="BB628" s="140"/>
      <c r="BC628" s="140"/>
      <c r="BD628" s="140"/>
      <c r="BE628" s="140"/>
      <c r="BF628" s="140"/>
      <c r="BG628" s="140"/>
    </row>
    <row r="629" spans="1:59" ht="9.75" customHeight="1" x14ac:dyDescent="0.25">
      <c r="A629" s="87"/>
      <c r="B629" s="100"/>
      <c r="C629" s="10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17"/>
      <c r="AY629" s="140"/>
      <c r="AZ629" s="140"/>
      <c r="BA629" s="140"/>
      <c r="BB629" s="140"/>
      <c r="BC629" s="140"/>
      <c r="BD629" s="140"/>
      <c r="BE629" s="140"/>
      <c r="BF629" s="140"/>
      <c r="BG629" s="140"/>
    </row>
    <row r="630" spans="1:59" ht="9.75" customHeight="1" x14ac:dyDescent="0.25">
      <c r="A630" s="87"/>
      <c r="B630" s="100"/>
      <c r="C630" s="10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17"/>
      <c r="AY630" s="140"/>
      <c r="AZ630" s="140"/>
      <c r="BA630" s="140"/>
      <c r="BB630" s="140"/>
      <c r="BC630" s="140"/>
      <c r="BD630" s="140"/>
      <c r="BE630" s="140"/>
      <c r="BF630" s="140"/>
      <c r="BG630" s="140"/>
    </row>
    <row r="631" spans="1:59" ht="9.75" customHeight="1" x14ac:dyDescent="0.25">
      <c r="A631" s="87"/>
      <c r="B631" s="100"/>
      <c r="C631" s="10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17"/>
      <c r="AY631" s="140"/>
      <c r="AZ631" s="140"/>
      <c r="BA631" s="140"/>
      <c r="BB631" s="140"/>
      <c r="BC631" s="140"/>
      <c r="BD631" s="140"/>
      <c r="BE631" s="140"/>
      <c r="BF631" s="140"/>
      <c r="BG631" s="140"/>
    </row>
    <row r="632" spans="1:59" ht="9.75" customHeight="1" x14ac:dyDescent="0.25">
      <c r="A632" s="87"/>
      <c r="B632" s="100"/>
      <c r="C632" s="10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17"/>
      <c r="AY632" s="140"/>
      <c r="AZ632" s="140"/>
      <c r="BA632" s="140"/>
      <c r="BB632" s="140"/>
      <c r="BC632" s="140"/>
      <c r="BD632" s="140"/>
      <c r="BE632" s="140"/>
      <c r="BF632" s="140"/>
      <c r="BG632" s="140"/>
    </row>
    <row r="633" spans="1:59" ht="9.75" customHeight="1" x14ac:dyDescent="0.25">
      <c r="A633" s="87"/>
      <c r="B633" s="100"/>
      <c r="C633" s="10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17"/>
      <c r="AY633" s="140"/>
      <c r="AZ633" s="140"/>
      <c r="BA633" s="140"/>
      <c r="BB633" s="140"/>
      <c r="BC633" s="140"/>
      <c r="BD633" s="140"/>
      <c r="BE633" s="140"/>
      <c r="BF633" s="140"/>
      <c r="BG633" s="140"/>
    </row>
    <row r="634" spans="1:59" ht="9.75" customHeight="1" x14ac:dyDescent="0.25">
      <c r="A634" s="87"/>
      <c r="B634" s="100"/>
      <c r="C634" s="10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17"/>
      <c r="AY634" s="140"/>
      <c r="AZ634" s="140"/>
      <c r="BA634" s="140"/>
      <c r="BB634" s="140"/>
      <c r="BC634" s="140"/>
      <c r="BD634" s="140"/>
      <c r="BE634" s="140"/>
      <c r="BF634" s="140"/>
      <c r="BG634" s="140"/>
    </row>
    <row r="635" spans="1:59" ht="9.75" customHeight="1" x14ac:dyDescent="0.25">
      <c r="A635" s="87"/>
      <c r="B635" s="100"/>
      <c r="C635" s="10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17"/>
      <c r="AY635" s="140"/>
      <c r="AZ635" s="140"/>
      <c r="BA635" s="140"/>
      <c r="BB635" s="140"/>
      <c r="BC635" s="140"/>
      <c r="BD635" s="140"/>
      <c r="BE635" s="140"/>
      <c r="BF635" s="140"/>
      <c r="BG635" s="140"/>
    </row>
    <row r="636" spans="1:59" ht="9.75" customHeight="1" x14ac:dyDescent="0.25">
      <c r="A636" s="87"/>
      <c r="B636" s="100"/>
      <c r="C636" s="10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17"/>
      <c r="AY636" s="140"/>
      <c r="AZ636" s="140"/>
      <c r="BA636" s="140"/>
      <c r="BB636" s="140"/>
      <c r="BC636" s="140"/>
      <c r="BD636" s="140"/>
      <c r="BE636" s="140"/>
      <c r="BF636" s="140"/>
      <c r="BG636" s="140"/>
    </row>
    <row r="637" spans="1:59" ht="9.75" customHeight="1" x14ac:dyDescent="0.25">
      <c r="A637" s="87"/>
      <c r="B637" s="100"/>
      <c r="C637" s="10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17"/>
      <c r="AY637" s="140"/>
      <c r="AZ637" s="140"/>
      <c r="BA637" s="140"/>
      <c r="BB637" s="140"/>
      <c r="BC637" s="140"/>
      <c r="BD637" s="140"/>
      <c r="BE637" s="140"/>
      <c r="BF637" s="140"/>
      <c r="BG637" s="140"/>
    </row>
    <row r="638" spans="1:59" ht="9.75" customHeight="1" x14ac:dyDescent="0.25">
      <c r="A638" s="87"/>
      <c r="B638" s="100"/>
      <c r="C638" s="10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17"/>
      <c r="AY638" s="140"/>
      <c r="AZ638" s="140"/>
      <c r="BA638" s="140"/>
      <c r="BB638" s="140"/>
      <c r="BC638" s="140"/>
      <c r="BD638" s="140"/>
      <c r="BE638" s="140"/>
      <c r="BF638" s="140"/>
      <c r="BG638" s="140"/>
    </row>
    <row r="639" spans="1:59" ht="9.75" customHeight="1" x14ac:dyDescent="0.25">
      <c r="A639" s="87"/>
      <c r="B639" s="100"/>
      <c r="C639" s="10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17"/>
      <c r="AY639" s="140"/>
      <c r="AZ639" s="140"/>
      <c r="BA639" s="140"/>
      <c r="BB639" s="140"/>
      <c r="BC639" s="140"/>
      <c r="BD639" s="140"/>
      <c r="BE639" s="140"/>
      <c r="BF639" s="140"/>
      <c r="BG639" s="140"/>
    </row>
    <row r="640" spans="1:59" ht="9.75" customHeight="1" x14ac:dyDescent="0.25">
      <c r="A640" s="87"/>
      <c r="B640" s="100"/>
      <c r="C640" s="10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17"/>
      <c r="AY640" s="140"/>
      <c r="AZ640" s="140"/>
      <c r="BA640" s="140"/>
      <c r="BB640" s="140"/>
      <c r="BC640" s="140"/>
      <c r="BD640" s="140"/>
      <c r="BE640" s="140"/>
      <c r="BF640" s="140"/>
      <c r="BG640" s="140"/>
    </row>
    <row r="641" spans="1:59" ht="9.75" customHeight="1" x14ac:dyDescent="0.25">
      <c r="A641" s="87"/>
      <c r="B641" s="100"/>
      <c r="C641" s="10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17"/>
      <c r="AY641" s="140"/>
      <c r="AZ641" s="140"/>
      <c r="BA641" s="140"/>
      <c r="BB641" s="140"/>
      <c r="BC641" s="140"/>
      <c r="BD641" s="140"/>
      <c r="BE641" s="140"/>
      <c r="BF641" s="140"/>
      <c r="BG641" s="140"/>
    </row>
    <row r="642" spans="1:59" ht="9.75" customHeight="1" x14ac:dyDescent="0.25">
      <c r="A642" s="87"/>
      <c r="B642" s="100"/>
      <c r="C642" s="10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17"/>
      <c r="AY642" s="140"/>
      <c r="AZ642" s="140"/>
      <c r="BA642" s="140"/>
      <c r="BB642" s="140"/>
      <c r="BC642" s="140"/>
      <c r="BD642" s="140"/>
      <c r="BE642" s="140"/>
      <c r="BF642" s="140"/>
      <c r="BG642" s="140"/>
    </row>
    <row r="643" spans="1:59" ht="9.75" customHeight="1" x14ac:dyDescent="0.25">
      <c r="A643" s="87"/>
      <c r="B643" s="100"/>
      <c r="C643" s="10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17"/>
      <c r="AY643" s="140"/>
      <c r="AZ643" s="140"/>
      <c r="BA643" s="140"/>
      <c r="BB643" s="140"/>
      <c r="BC643" s="140"/>
      <c r="BD643" s="140"/>
      <c r="BE643" s="140"/>
      <c r="BF643" s="140"/>
      <c r="BG643" s="140"/>
    </row>
    <row r="644" spans="1:59" ht="9.75" customHeight="1" x14ac:dyDescent="0.25">
      <c r="A644" s="87"/>
      <c r="B644" s="100"/>
      <c r="C644" s="10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17"/>
      <c r="AY644" s="140"/>
      <c r="AZ644" s="140"/>
      <c r="BA644" s="140"/>
      <c r="BB644" s="140"/>
      <c r="BC644" s="140"/>
      <c r="BD644" s="140"/>
      <c r="BE644" s="140"/>
      <c r="BF644" s="140"/>
      <c r="BG644" s="140"/>
    </row>
    <row r="645" spans="1:59" ht="9.75" customHeight="1" x14ac:dyDescent="0.25">
      <c r="A645" s="87"/>
      <c r="B645" s="100"/>
      <c r="C645" s="10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17"/>
      <c r="AY645" s="140"/>
      <c r="AZ645" s="140"/>
      <c r="BA645" s="140"/>
      <c r="BB645" s="140"/>
      <c r="BC645" s="140"/>
      <c r="BD645" s="140"/>
      <c r="BE645" s="140"/>
      <c r="BF645" s="140"/>
      <c r="BG645" s="140"/>
    </row>
    <row r="646" spans="1:59" ht="9.75" customHeight="1" x14ac:dyDescent="0.25">
      <c r="A646" s="87"/>
      <c r="B646" s="100"/>
      <c r="C646" s="10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17"/>
      <c r="AY646" s="140"/>
      <c r="AZ646" s="140"/>
      <c r="BA646" s="140"/>
      <c r="BB646" s="140"/>
      <c r="BC646" s="140"/>
      <c r="BD646" s="140"/>
      <c r="BE646" s="140"/>
      <c r="BF646" s="140"/>
      <c r="BG646" s="140"/>
    </row>
    <row r="647" spans="1:59" ht="9.75" customHeight="1" x14ac:dyDescent="0.25">
      <c r="A647" s="87"/>
      <c r="B647" s="100"/>
      <c r="C647" s="10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17"/>
      <c r="AY647" s="140"/>
      <c r="AZ647" s="140"/>
      <c r="BA647" s="140"/>
      <c r="BB647" s="140"/>
      <c r="BC647" s="140"/>
      <c r="BD647" s="140"/>
      <c r="BE647" s="140"/>
      <c r="BF647" s="140"/>
      <c r="BG647" s="140"/>
    </row>
    <row r="648" spans="1:59" ht="9.75" customHeight="1" x14ac:dyDescent="0.25">
      <c r="A648" s="87"/>
      <c r="B648" s="100"/>
      <c r="C648" s="10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17"/>
      <c r="AY648" s="140"/>
      <c r="AZ648" s="140"/>
      <c r="BA648" s="140"/>
      <c r="BB648" s="140"/>
      <c r="BC648" s="140"/>
      <c r="BD648" s="140"/>
      <c r="BE648" s="140"/>
      <c r="BF648" s="140"/>
      <c r="BG648" s="140"/>
    </row>
    <row r="649" spans="1:59" ht="9.75" customHeight="1" x14ac:dyDescent="0.25">
      <c r="A649" s="87"/>
      <c r="B649" s="100"/>
      <c r="C649" s="10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17"/>
      <c r="AY649" s="140"/>
      <c r="AZ649" s="140"/>
      <c r="BA649" s="140"/>
      <c r="BB649" s="140"/>
      <c r="BC649" s="140"/>
      <c r="BD649" s="140"/>
      <c r="BE649" s="140"/>
      <c r="BF649" s="140"/>
      <c r="BG649" s="140"/>
    </row>
    <row r="650" spans="1:59" ht="9.75" customHeight="1" x14ac:dyDescent="0.25">
      <c r="A650" s="87"/>
      <c r="B650" s="100"/>
      <c r="C650" s="10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17"/>
      <c r="AY650" s="140"/>
      <c r="AZ650" s="140"/>
      <c r="BA650" s="140"/>
      <c r="BB650" s="140"/>
      <c r="BC650" s="140"/>
      <c r="BD650" s="140"/>
      <c r="BE650" s="140"/>
      <c r="BF650" s="140"/>
      <c r="BG650" s="140"/>
    </row>
    <row r="651" spans="1:59" ht="9.75" customHeight="1" x14ac:dyDescent="0.25">
      <c r="A651" s="87"/>
      <c r="B651" s="100"/>
      <c r="C651" s="10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17"/>
      <c r="AY651" s="140"/>
      <c r="AZ651" s="140"/>
      <c r="BA651" s="140"/>
      <c r="BB651" s="140"/>
      <c r="BC651" s="140"/>
      <c r="BD651" s="140"/>
      <c r="BE651" s="140"/>
      <c r="BF651" s="140"/>
      <c r="BG651" s="140"/>
    </row>
    <row r="652" spans="1:59" ht="9.75" customHeight="1" x14ac:dyDescent="0.25">
      <c r="A652" s="87"/>
      <c r="B652" s="100"/>
      <c r="C652" s="10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17"/>
      <c r="AY652" s="140"/>
      <c r="AZ652" s="140"/>
      <c r="BA652" s="140"/>
      <c r="BB652" s="140"/>
      <c r="BC652" s="140"/>
      <c r="BD652" s="140"/>
      <c r="BE652" s="140"/>
      <c r="BF652" s="140"/>
      <c r="BG652" s="140"/>
    </row>
    <row r="653" spans="1:59" ht="9.75" customHeight="1" x14ac:dyDescent="0.25">
      <c r="A653" s="87"/>
      <c r="B653" s="100"/>
      <c r="C653" s="10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17"/>
      <c r="AY653" s="140"/>
      <c r="AZ653" s="140"/>
      <c r="BA653" s="140"/>
      <c r="BB653" s="140"/>
      <c r="BC653" s="140"/>
      <c r="BD653" s="140"/>
      <c r="BE653" s="140"/>
      <c r="BF653" s="140"/>
      <c r="BG653" s="140"/>
    </row>
    <row r="654" spans="1:59" ht="9.75" customHeight="1" x14ac:dyDescent="0.25">
      <c r="A654" s="87"/>
      <c r="B654" s="100"/>
      <c r="C654" s="10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17"/>
      <c r="AY654" s="140"/>
      <c r="AZ654" s="140"/>
      <c r="BA654" s="140"/>
      <c r="BB654" s="140"/>
      <c r="BC654" s="140"/>
      <c r="BD654" s="140"/>
      <c r="BE654" s="140"/>
      <c r="BF654" s="140"/>
      <c r="BG654" s="140"/>
    </row>
    <row r="655" spans="1:59" ht="9.75" customHeight="1" x14ac:dyDescent="0.25">
      <c r="A655" s="87"/>
      <c r="B655" s="100"/>
      <c r="C655" s="10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17"/>
      <c r="AY655" s="140"/>
      <c r="AZ655" s="140"/>
      <c r="BA655" s="140"/>
      <c r="BB655" s="140"/>
      <c r="BC655" s="140"/>
      <c r="BD655" s="140"/>
      <c r="BE655" s="140"/>
      <c r="BF655" s="140"/>
      <c r="BG655" s="140"/>
    </row>
    <row r="656" spans="1:59" ht="9.75" customHeight="1" x14ac:dyDescent="0.25">
      <c r="A656" s="87"/>
      <c r="B656" s="100"/>
      <c r="C656" s="10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17"/>
      <c r="AY656" s="140"/>
      <c r="AZ656" s="140"/>
      <c r="BA656" s="140"/>
      <c r="BB656" s="140"/>
      <c r="BC656" s="140"/>
      <c r="BD656" s="140"/>
      <c r="BE656" s="140"/>
      <c r="BF656" s="140"/>
      <c r="BG656" s="140"/>
    </row>
    <row r="657" spans="1:59" ht="9.75" customHeight="1" x14ac:dyDescent="0.25">
      <c r="A657" s="87"/>
      <c r="B657" s="100"/>
      <c r="C657" s="10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17"/>
      <c r="AY657" s="140"/>
      <c r="AZ657" s="140"/>
      <c r="BA657" s="140"/>
      <c r="BB657" s="140"/>
      <c r="BC657" s="140"/>
      <c r="BD657" s="140"/>
      <c r="BE657" s="140"/>
      <c r="BF657" s="140"/>
      <c r="BG657" s="140"/>
    </row>
    <row r="658" spans="1:59" ht="9.75" customHeight="1" x14ac:dyDescent="0.25">
      <c r="A658" s="87"/>
      <c r="B658" s="100"/>
      <c r="C658" s="10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17"/>
      <c r="AY658" s="140"/>
      <c r="AZ658" s="140"/>
      <c r="BA658" s="140"/>
      <c r="BB658" s="140"/>
      <c r="BC658" s="140"/>
      <c r="BD658" s="140"/>
      <c r="BE658" s="140"/>
      <c r="BF658" s="140"/>
      <c r="BG658" s="140"/>
    </row>
    <row r="659" spans="1:59" ht="9.75" customHeight="1" x14ac:dyDescent="0.25">
      <c r="A659" s="87"/>
      <c r="B659" s="100"/>
      <c r="C659" s="10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17"/>
      <c r="AY659" s="140"/>
      <c r="AZ659" s="140"/>
      <c r="BA659" s="140"/>
      <c r="BB659" s="140"/>
      <c r="BC659" s="140"/>
      <c r="BD659" s="140"/>
      <c r="BE659" s="140"/>
      <c r="BF659" s="140"/>
      <c r="BG659" s="140"/>
    </row>
    <row r="660" spans="1:59" ht="9.75" customHeight="1" x14ac:dyDescent="0.25">
      <c r="A660" s="87"/>
      <c r="B660" s="100"/>
      <c r="C660" s="10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17"/>
      <c r="AY660" s="140"/>
      <c r="AZ660" s="140"/>
      <c r="BA660" s="140"/>
      <c r="BB660" s="140"/>
      <c r="BC660" s="140"/>
      <c r="BD660" s="140"/>
      <c r="BE660" s="140"/>
      <c r="BF660" s="140"/>
      <c r="BG660" s="140"/>
    </row>
    <row r="661" spans="1:59" ht="9.75" customHeight="1" x14ac:dyDescent="0.25">
      <c r="A661" s="87"/>
      <c r="B661" s="100"/>
      <c r="C661" s="10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17"/>
      <c r="AY661" s="140"/>
      <c r="AZ661" s="140"/>
      <c r="BA661" s="140"/>
      <c r="BB661" s="140"/>
      <c r="BC661" s="140"/>
      <c r="BD661" s="140"/>
      <c r="BE661" s="140"/>
      <c r="BF661" s="140"/>
      <c r="BG661" s="140"/>
    </row>
    <row r="662" spans="1:59" ht="9.75" customHeight="1" x14ac:dyDescent="0.25">
      <c r="A662" s="87"/>
      <c r="B662" s="100"/>
      <c r="C662" s="10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17"/>
      <c r="AY662" s="140"/>
      <c r="AZ662" s="140"/>
      <c r="BA662" s="140"/>
      <c r="BB662" s="140"/>
      <c r="BC662" s="140"/>
      <c r="BD662" s="140"/>
      <c r="BE662" s="140"/>
      <c r="BF662" s="140"/>
      <c r="BG662" s="140"/>
    </row>
    <row r="663" spans="1:59" ht="9.75" customHeight="1" x14ac:dyDescent="0.25">
      <c r="A663" s="87"/>
      <c r="B663" s="100"/>
      <c r="C663" s="10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17"/>
      <c r="AY663" s="140"/>
      <c r="AZ663" s="140"/>
      <c r="BA663" s="140"/>
      <c r="BB663" s="140"/>
      <c r="BC663" s="140"/>
      <c r="BD663" s="140"/>
      <c r="BE663" s="140"/>
      <c r="BF663" s="140"/>
      <c r="BG663" s="140"/>
    </row>
    <row r="664" spans="1:59" ht="9.75" customHeight="1" x14ac:dyDescent="0.25">
      <c r="A664" s="87"/>
      <c r="B664" s="100"/>
      <c r="C664" s="10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17"/>
      <c r="AY664" s="140"/>
      <c r="AZ664" s="140"/>
      <c r="BA664" s="140"/>
      <c r="BB664" s="140"/>
      <c r="BC664" s="140"/>
      <c r="BD664" s="140"/>
      <c r="BE664" s="140"/>
      <c r="BF664" s="140"/>
      <c r="BG664" s="140"/>
    </row>
    <row r="665" spans="1:59" ht="9.75" customHeight="1" x14ac:dyDescent="0.25">
      <c r="A665" s="87"/>
      <c r="B665" s="100"/>
      <c r="C665" s="10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17"/>
      <c r="AY665" s="140"/>
      <c r="AZ665" s="140"/>
      <c r="BA665" s="140"/>
      <c r="BB665" s="140"/>
      <c r="BC665" s="140"/>
      <c r="BD665" s="140"/>
      <c r="BE665" s="140"/>
      <c r="BF665" s="140"/>
      <c r="BG665" s="140"/>
    </row>
    <row r="666" spans="1:59" ht="9.75" customHeight="1" x14ac:dyDescent="0.25">
      <c r="A666" s="87"/>
      <c r="B666" s="100"/>
      <c r="C666" s="10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17"/>
      <c r="AY666" s="140"/>
      <c r="AZ666" s="140"/>
      <c r="BA666" s="140"/>
      <c r="BB666" s="140"/>
      <c r="BC666" s="140"/>
      <c r="BD666" s="140"/>
      <c r="BE666" s="140"/>
      <c r="BF666" s="140"/>
      <c r="BG666" s="140"/>
    </row>
    <row r="667" spans="1:59" ht="9.75" customHeight="1" x14ac:dyDescent="0.25">
      <c r="A667" s="87"/>
      <c r="B667" s="100"/>
      <c r="C667" s="10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17"/>
      <c r="AY667" s="140"/>
      <c r="AZ667" s="140"/>
      <c r="BA667" s="140"/>
      <c r="BB667" s="140"/>
      <c r="BC667" s="140"/>
      <c r="BD667" s="140"/>
      <c r="BE667" s="140"/>
      <c r="BF667" s="140"/>
      <c r="BG667" s="140"/>
    </row>
    <row r="668" spans="1:59" ht="9.75" customHeight="1" x14ac:dyDescent="0.25">
      <c r="A668" s="87"/>
      <c r="B668" s="100"/>
      <c r="C668" s="10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17"/>
      <c r="AY668" s="140"/>
      <c r="AZ668" s="140"/>
      <c r="BA668" s="140"/>
      <c r="BB668" s="140"/>
      <c r="BC668" s="140"/>
      <c r="BD668" s="140"/>
      <c r="BE668" s="140"/>
      <c r="BF668" s="140"/>
      <c r="BG668" s="140"/>
    </row>
    <row r="669" spans="1:59" ht="9.75" customHeight="1" x14ac:dyDescent="0.25">
      <c r="A669" s="87"/>
      <c r="B669" s="100"/>
      <c r="C669" s="10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17"/>
      <c r="AY669" s="140"/>
      <c r="AZ669" s="140"/>
      <c r="BA669" s="140"/>
      <c r="BB669" s="140"/>
      <c r="BC669" s="140"/>
      <c r="BD669" s="140"/>
      <c r="BE669" s="140"/>
      <c r="BF669" s="140"/>
      <c r="BG669" s="140"/>
    </row>
    <row r="670" spans="1:59" ht="9.75" customHeight="1" x14ac:dyDescent="0.25">
      <c r="A670" s="87"/>
      <c r="B670" s="100"/>
      <c r="C670" s="10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17"/>
      <c r="AY670" s="140"/>
      <c r="AZ670" s="140"/>
      <c r="BA670" s="140"/>
      <c r="BB670" s="140"/>
      <c r="BC670" s="140"/>
      <c r="BD670" s="140"/>
      <c r="BE670" s="140"/>
      <c r="BF670" s="140"/>
      <c r="BG670" s="140"/>
    </row>
    <row r="671" spans="1:59" ht="9.75" customHeight="1" x14ac:dyDescent="0.25">
      <c r="A671" s="87"/>
      <c r="B671" s="100"/>
      <c r="C671" s="10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17"/>
      <c r="AY671" s="140"/>
      <c r="AZ671" s="140"/>
      <c r="BA671" s="140"/>
      <c r="BB671" s="140"/>
      <c r="BC671" s="140"/>
      <c r="BD671" s="140"/>
      <c r="BE671" s="140"/>
      <c r="BF671" s="140"/>
      <c r="BG671" s="140"/>
    </row>
    <row r="672" spans="1:59" ht="9.75" customHeight="1" x14ac:dyDescent="0.25">
      <c r="A672" s="87"/>
      <c r="B672" s="100"/>
      <c r="C672" s="10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17"/>
      <c r="AY672" s="140"/>
      <c r="AZ672" s="140"/>
      <c r="BA672" s="140"/>
      <c r="BB672" s="140"/>
      <c r="BC672" s="140"/>
      <c r="BD672" s="140"/>
      <c r="BE672" s="140"/>
      <c r="BF672" s="140"/>
      <c r="BG672" s="140"/>
    </row>
    <row r="673" spans="1:59" ht="9.75" customHeight="1" x14ac:dyDescent="0.25">
      <c r="A673" s="87"/>
      <c r="B673" s="100"/>
      <c r="C673" s="10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17"/>
      <c r="AY673" s="140"/>
      <c r="AZ673" s="140"/>
      <c r="BA673" s="140"/>
      <c r="BB673" s="140"/>
      <c r="BC673" s="140"/>
      <c r="BD673" s="140"/>
      <c r="BE673" s="140"/>
      <c r="BF673" s="140"/>
      <c r="BG673" s="140"/>
    </row>
    <row r="674" spans="1:59" ht="9.75" customHeight="1" x14ac:dyDescent="0.25">
      <c r="A674" s="87"/>
      <c r="B674" s="100"/>
      <c r="C674" s="10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17"/>
      <c r="AY674" s="140"/>
      <c r="AZ674" s="140"/>
      <c r="BA674" s="140"/>
      <c r="BB674" s="140"/>
      <c r="BC674" s="140"/>
      <c r="BD674" s="140"/>
      <c r="BE674" s="140"/>
      <c r="BF674" s="140"/>
      <c r="BG674" s="140"/>
    </row>
    <row r="675" spans="1:59" ht="9.75" customHeight="1" x14ac:dyDescent="0.25">
      <c r="A675" s="87"/>
      <c r="B675" s="100"/>
      <c r="C675" s="10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17"/>
      <c r="AY675" s="140"/>
      <c r="AZ675" s="140"/>
      <c r="BA675" s="140"/>
      <c r="BB675" s="140"/>
      <c r="BC675" s="140"/>
      <c r="BD675" s="140"/>
      <c r="BE675" s="140"/>
      <c r="BF675" s="140"/>
      <c r="BG675" s="140"/>
    </row>
    <row r="676" spans="1:59" ht="9.75" customHeight="1" x14ac:dyDescent="0.25">
      <c r="A676" s="87"/>
      <c r="B676" s="100"/>
      <c r="C676" s="10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17"/>
      <c r="AY676" s="140"/>
      <c r="AZ676" s="140"/>
      <c r="BA676" s="140"/>
      <c r="BB676" s="140"/>
      <c r="BC676" s="140"/>
      <c r="BD676" s="140"/>
      <c r="BE676" s="140"/>
      <c r="BF676" s="140"/>
      <c r="BG676" s="140"/>
    </row>
    <row r="677" spans="1:59" ht="9.75" customHeight="1" x14ac:dyDescent="0.25">
      <c r="A677" s="87"/>
      <c r="B677" s="100"/>
      <c r="C677" s="10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17"/>
      <c r="AY677" s="140"/>
      <c r="AZ677" s="140"/>
      <c r="BA677" s="140"/>
      <c r="BB677" s="140"/>
      <c r="BC677" s="140"/>
      <c r="BD677" s="140"/>
      <c r="BE677" s="140"/>
      <c r="BF677" s="140"/>
      <c r="BG677" s="140"/>
    </row>
    <row r="678" spans="1:59" ht="9.75" customHeight="1" x14ac:dyDescent="0.25">
      <c r="A678" s="87"/>
      <c r="B678" s="100"/>
      <c r="C678" s="10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17"/>
      <c r="AY678" s="140"/>
      <c r="AZ678" s="140"/>
      <c r="BA678" s="140"/>
      <c r="BB678" s="140"/>
      <c r="BC678" s="140"/>
      <c r="BD678" s="140"/>
      <c r="BE678" s="140"/>
      <c r="BF678" s="140"/>
      <c r="BG678" s="140"/>
    </row>
    <row r="679" spans="1:59" ht="9.75" customHeight="1" x14ac:dyDescent="0.25">
      <c r="A679" s="87"/>
      <c r="B679" s="100"/>
      <c r="C679" s="10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17"/>
      <c r="AY679" s="140"/>
      <c r="AZ679" s="140"/>
      <c r="BA679" s="140"/>
      <c r="BB679" s="140"/>
      <c r="BC679" s="140"/>
      <c r="BD679" s="140"/>
      <c r="BE679" s="140"/>
      <c r="BF679" s="140"/>
      <c r="BG679" s="140"/>
    </row>
    <row r="680" spans="1:59" ht="9.75" customHeight="1" x14ac:dyDescent="0.25">
      <c r="A680" s="87"/>
      <c r="B680" s="100"/>
      <c r="C680" s="10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17"/>
      <c r="AY680" s="140"/>
      <c r="AZ680" s="140"/>
      <c r="BA680" s="140"/>
      <c r="BB680" s="140"/>
      <c r="BC680" s="140"/>
      <c r="BD680" s="140"/>
      <c r="BE680" s="140"/>
      <c r="BF680" s="140"/>
      <c r="BG680" s="140"/>
    </row>
    <row r="681" spans="1:59" ht="9.75" customHeight="1" x14ac:dyDescent="0.25">
      <c r="A681" s="87"/>
      <c r="B681" s="100"/>
      <c r="C681" s="10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17"/>
      <c r="AY681" s="140"/>
      <c r="AZ681" s="140"/>
      <c r="BA681" s="140"/>
      <c r="BB681" s="140"/>
      <c r="BC681" s="140"/>
      <c r="BD681" s="140"/>
      <c r="BE681" s="140"/>
      <c r="BF681" s="140"/>
      <c r="BG681" s="140"/>
    </row>
    <row r="682" spans="1:59" ht="9.75" customHeight="1" x14ac:dyDescent="0.25">
      <c r="A682" s="87"/>
      <c r="B682" s="100"/>
      <c r="C682" s="10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17"/>
      <c r="AY682" s="140"/>
      <c r="AZ682" s="140"/>
      <c r="BA682" s="140"/>
      <c r="BB682" s="140"/>
      <c r="BC682" s="140"/>
      <c r="BD682" s="140"/>
      <c r="BE682" s="140"/>
      <c r="BF682" s="140"/>
      <c r="BG682" s="140"/>
    </row>
    <row r="683" spans="1:59" ht="9.75" customHeight="1" x14ac:dyDescent="0.25">
      <c r="A683" s="87"/>
      <c r="B683" s="100"/>
      <c r="C683" s="10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17"/>
      <c r="AY683" s="140"/>
      <c r="AZ683" s="140"/>
      <c r="BA683" s="140"/>
      <c r="BB683" s="140"/>
      <c r="BC683" s="140"/>
      <c r="BD683" s="140"/>
      <c r="BE683" s="140"/>
      <c r="BF683" s="140"/>
      <c r="BG683" s="140"/>
    </row>
    <row r="684" spans="1:59" ht="9.75" customHeight="1" x14ac:dyDescent="0.25">
      <c r="A684" s="87"/>
      <c r="B684" s="100"/>
      <c r="C684" s="10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17"/>
      <c r="AY684" s="140"/>
      <c r="AZ684" s="140"/>
      <c r="BA684" s="140"/>
      <c r="BB684" s="140"/>
      <c r="BC684" s="140"/>
      <c r="BD684" s="140"/>
      <c r="BE684" s="140"/>
      <c r="BF684" s="140"/>
      <c r="BG684" s="140"/>
    </row>
    <row r="685" spans="1:59" ht="9.75" customHeight="1" x14ac:dyDescent="0.25">
      <c r="A685" s="87"/>
      <c r="B685" s="100"/>
      <c r="C685" s="10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17"/>
      <c r="AY685" s="140"/>
      <c r="AZ685" s="140"/>
      <c r="BA685" s="140"/>
      <c r="BB685" s="140"/>
      <c r="BC685" s="140"/>
      <c r="BD685" s="140"/>
      <c r="BE685" s="140"/>
      <c r="BF685" s="140"/>
      <c r="BG685" s="140"/>
    </row>
    <row r="686" spans="1:59" ht="9.75" customHeight="1" x14ac:dyDescent="0.25">
      <c r="A686" s="87"/>
      <c r="B686" s="100"/>
      <c r="C686" s="10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17"/>
      <c r="AY686" s="140"/>
      <c r="AZ686" s="140"/>
      <c r="BA686" s="140"/>
      <c r="BB686" s="140"/>
      <c r="BC686" s="140"/>
      <c r="BD686" s="140"/>
      <c r="BE686" s="140"/>
      <c r="BF686" s="140"/>
      <c r="BG686" s="140"/>
    </row>
    <row r="687" spans="1:59" ht="9.75" customHeight="1" x14ac:dyDescent="0.25">
      <c r="A687" s="87"/>
      <c r="B687" s="100"/>
      <c r="C687" s="10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17"/>
      <c r="AY687" s="140"/>
      <c r="AZ687" s="140"/>
      <c r="BA687" s="140"/>
      <c r="BB687" s="140"/>
      <c r="BC687" s="140"/>
      <c r="BD687" s="140"/>
      <c r="BE687" s="140"/>
      <c r="BF687" s="140"/>
      <c r="BG687" s="140"/>
    </row>
    <row r="688" spans="1:59" ht="9.75" customHeight="1" x14ac:dyDescent="0.25">
      <c r="A688" s="87"/>
      <c r="B688" s="100"/>
      <c r="C688" s="10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17"/>
      <c r="AY688" s="140"/>
      <c r="AZ688" s="140"/>
      <c r="BA688" s="140"/>
      <c r="BB688" s="140"/>
      <c r="BC688" s="140"/>
      <c r="BD688" s="140"/>
      <c r="BE688" s="140"/>
      <c r="BF688" s="140"/>
      <c r="BG688" s="140"/>
    </row>
    <row r="689" spans="1:59" ht="9.75" customHeight="1" x14ac:dyDescent="0.25">
      <c r="A689" s="87"/>
      <c r="B689" s="100"/>
      <c r="C689" s="10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17"/>
      <c r="AY689" s="140"/>
      <c r="AZ689" s="140"/>
      <c r="BA689" s="140"/>
      <c r="BB689" s="140"/>
      <c r="BC689" s="140"/>
      <c r="BD689" s="140"/>
      <c r="BE689" s="140"/>
      <c r="BF689" s="140"/>
      <c r="BG689" s="140"/>
    </row>
    <row r="690" spans="1:59" ht="9.75" customHeight="1" x14ac:dyDescent="0.25">
      <c r="A690" s="87"/>
      <c r="B690" s="100"/>
      <c r="C690" s="10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17"/>
      <c r="AY690" s="140"/>
      <c r="AZ690" s="140"/>
      <c r="BA690" s="140"/>
      <c r="BB690" s="140"/>
      <c r="BC690" s="140"/>
      <c r="BD690" s="140"/>
      <c r="BE690" s="140"/>
      <c r="BF690" s="140"/>
      <c r="BG690" s="140"/>
    </row>
    <row r="691" spans="1:59" ht="9.75" customHeight="1" x14ac:dyDescent="0.25">
      <c r="A691" s="87"/>
      <c r="B691" s="100"/>
      <c r="C691" s="10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17"/>
      <c r="AY691" s="140"/>
      <c r="AZ691" s="140"/>
      <c r="BA691" s="140"/>
      <c r="BB691" s="140"/>
      <c r="BC691" s="140"/>
      <c r="BD691" s="140"/>
      <c r="BE691" s="140"/>
      <c r="BF691" s="140"/>
      <c r="BG691" s="140"/>
    </row>
    <row r="692" spans="1:59" ht="9.75" customHeight="1" x14ac:dyDescent="0.25">
      <c r="A692" s="87"/>
      <c r="B692" s="100"/>
      <c r="C692" s="10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17"/>
      <c r="AY692" s="140"/>
      <c r="AZ692" s="140"/>
      <c r="BA692" s="140"/>
      <c r="BB692" s="140"/>
      <c r="BC692" s="140"/>
      <c r="BD692" s="140"/>
      <c r="BE692" s="140"/>
      <c r="BF692" s="140"/>
      <c r="BG692" s="140"/>
    </row>
    <row r="693" spans="1:59" ht="9.75" customHeight="1" x14ac:dyDescent="0.25">
      <c r="A693" s="87"/>
      <c r="B693" s="100"/>
      <c r="C693" s="10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17"/>
      <c r="AY693" s="140"/>
      <c r="AZ693" s="140"/>
      <c r="BA693" s="140"/>
      <c r="BB693" s="140"/>
      <c r="BC693" s="140"/>
      <c r="BD693" s="140"/>
      <c r="BE693" s="140"/>
      <c r="BF693" s="140"/>
      <c r="BG693" s="140"/>
    </row>
    <row r="694" spans="1:59" ht="9.75" customHeight="1" x14ac:dyDescent="0.25">
      <c r="A694" s="87"/>
      <c r="B694" s="100"/>
      <c r="C694" s="10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17"/>
      <c r="AY694" s="140"/>
      <c r="AZ694" s="140"/>
      <c r="BA694" s="140"/>
      <c r="BB694" s="140"/>
      <c r="BC694" s="140"/>
      <c r="BD694" s="140"/>
      <c r="BE694" s="140"/>
      <c r="BF694" s="140"/>
      <c r="BG694" s="140"/>
    </row>
    <row r="695" spans="1:59" ht="9.75" customHeight="1" x14ac:dyDescent="0.25">
      <c r="A695" s="87"/>
      <c r="B695" s="100"/>
      <c r="C695" s="10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17"/>
      <c r="AY695" s="140"/>
      <c r="AZ695" s="140"/>
      <c r="BA695" s="140"/>
      <c r="BB695" s="140"/>
      <c r="BC695" s="140"/>
      <c r="BD695" s="140"/>
      <c r="BE695" s="140"/>
      <c r="BF695" s="140"/>
      <c r="BG695" s="140"/>
    </row>
    <row r="696" spans="1:59" ht="9.75" customHeight="1" x14ac:dyDescent="0.25">
      <c r="A696" s="87"/>
      <c r="B696" s="100"/>
      <c r="C696" s="10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17"/>
      <c r="AY696" s="140"/>
      <c r="AZ696" s="140"/>
      <c r="BA696" s="140"/>
      <c r="BB696" s="140"/>
      <c r="BC696" s="140"/>
      <c r="BD696" s="140"/>
      <c r="BE696" s="140"/>
      <c r="BF696" s="140"/>
      <c r="BG696" s="140"/>
    </row>
    <row r="697" spans="1:59" ht="9.75" customHeight="1" x14ac:dyDescent="0.25">
      <c r="A697" s="87"/>
      <c r="B697" s="100"/>
      <c r="C697" s="10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17"/>
      <c r="AY697" s="140"/>
      <c r="AZ697" s="140"/>
      <c r="BA697" s="140"/>
      <c r="BB697" s="140"/>
      <c r="BC697" s="140"/>
      <c r="BD697" s="140"/>
      <c r="BE697" s="140"/>
      <c r="BF697" s="140"/>
      <c r="BG697" s="140"/>
    </row>
    <row r="698" spans="1:59" ht="9.75" customHeight="1" x14ac:dyDescent="0.25">
      <c r="A698" s="87"/>
      <c r="B698" s="100"/>
      <c r="C698" s="10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17"/>
      <c r="AY698" s="140"/>
      <c r="AZ698" s="140"/>
      <c r="BA698" s="140"/>
      <c r="BB698" s="140"/>
      <c r="BC698" s="140"/>
      <c r="BD698" s="140"/>
      <c r="BE698" s="140"/>
      <c r="BF698" s="140"/>
      <c r="BG698" s="140"/>
    </row>
    <row r="699" spans="1:59" ht="9.75" customHeight="1" x14ac:dyDescent="0.25">
      <c r="A699" s="87"/>
      <c r="B699" s="100"/>
      <c r="C699" s="10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17"/>
      <c r="AY699" s="140"/>
      <c r="AZ699" s="140"/>
      <c r="BA699" s="140"/>
      <c r="BB699" s="140"/>
      <c r="BC699" s="140"/>
      <c r="BD699" s="140"/>
      <c r="BE699" s="140"/>
      <c r="BF699" s="140"/>
      <c r="BG699" s="140"/>
    </row>
    <row r="700" spans="1:59" ht="9.75" customHeight="1" x14ac:dyDescent="0.25">
      <c r="A700" s="87"/>
      <c r="B700" s="100"/>
      <c r="C700" s="10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17"/>
      <c r="AY700" s="140"/>
      <c r="AZ700" s="140"/>
      <c r="BA700" s="140"/>
      <c r="BB700" s="140"/>
      <c r="BC700" s="140"/>
      <c r="BD700" s="140"/>
      <c r="BE700" s="140"/>
      <c r="BF700" s="140"/>
      <c r="BG700" s="140"/>
    </row>
    <row r="701" spans="1:59" ht="9.75" customHeight="1" x14ac:dyDescent="0.25">
      <c r="A701" s="87"/>
      <c r="B701" s="100"/>
      <c r="C701" s="10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17"/>
      <c r="AY701" s="140"/>
      <c r="AZ701" s="140"/>
      <c r="BA701" s="140"/>
      <c r="BB701" s="140"/>
      <c r="BC701" s="140"/>
      <c r="BD701" s="140"/>
      <c r="BE701" s="140"/>
      <c r="BF701" s="140"/>
      <c r="BG701" s="140"/>
    </row>
    <row r="702" spans="1:59" ht="9.75" customHeight="1" x14ac:dyDescent="0.25">
      <c r="A702" s="87"/>
      <c r="B702" s="100"/>
      <c r="C702" s="10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17"/>
      <c r="AY702" s="140"/>
      <c r="AZ702" s="140"/>
      <c r="BA702" s="140"/>
      <c r="BB702" s="140"/>
      <c r="BC702" s="140"/>
      <c r="BD702" s="140"/>
      <c r="BE702" s="140"/>
      <c r="BF702" s="140"/>
      <c r="BG702" s="140"/>
    </row>
    <row r="703" spans="1:59" ht="9.75" customHeight="1" x14ac:dyDescent="0.25">
      <c r="A703" s="87"/>
      <c r="B703" s="100"/>
      <c r="C703" s="10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17"/>
      <c r="AY703" s="140"/>
      <c r="AZ703" s="140"/>
      <c r="BA703" s="140"/>
      <c r="BB703" s="140"/>
      <c r="BC703" s="140"/>
      <c r="BD703" s="140"/>
      <c r="BE703" s="140"/>
      <c r="BF703" s="140"/>
      <c r="BG703" s="140"/>
    </row>
    <row r="704" spans="1:59" ht="9.75" customHeight="1" x14ac:dyDescent="0.25">
      <c r="A704" s="87"/>
      <c r="B704" s="100"/>
      <c r="C704" s="10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17"/>
      <c r="AY704" s="140"/>
      <c r="AZ704" s="140"/>
      <c r="BA704" s="140"/>
      <c r="BB704" s="140"/>
      <c r="BC704" s="140"/>
      <c r="BD704" s="140"/>
      <c r="BE704" s="140"/>
      <c r="BF704" s="140"/>
      <c r="BG704" s="140"/>
    </row>
    <row r="705" spans="1:59" ht="9.75" customHeight="1" x14ac:dyDescent="0.25">
      <c r="A705" s="87"/>
      <c r="B705" s="100"/>
      <c r="C705" s="10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17"/>
      <c r="AY705" s="140"/>
      <c r="AZ705" s="140"/>
      <c r="BA705" s="140"/>
      <c r="BB705" s="140"/>
      <c r="BC705" s="140"/>
      <c r="BD705" s="140"/>
      <c r="BE705" s="140"/>
      <c r="BF705" s="140"/>
      <c r="BG705" s="140"/>
    </row>
    <row r="706" spans="1:59" ht="9.75" customHeight="1" x14ac:dyDescent="0.25">
      <c r="A706" s="87"/>
      <c r="B706" s="100"/>
      <c r="C706" s="10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17"/>
      <c r="AY706" s="140"/>
      <c r="AZ706" s="140"/>
      <c r="BA706" s="140"/>
      <c r="BB706" s="140"/>
      <c r="BC706" s="140"/>
      <c r="BD706" s="140"/>
      <c r="BE706" s="140"/>
      <c r="BF706" s="140"/>
      <c r="BG706" s="140"/>
    </row>
    <row r="707" spans="1:59" ht="9.75" customHeight="1" x14ac:dyDescent="0.25">
      <c r="A707" s="87"/>
      <c r="B707" s="100"/>
      <c r="C707" s="10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17"/>
      <c r="AY707" s="140"/>
      <c r="AZ707" s="140"/>
      <c r="BA707" s="140"/>
      <c r="BB707" s="140"/>
      <c r="BC707" s="140"/>
      <c r="BD707" s="140"/>
      <c r="BE707" s="140"/>
      <c r="BF707" s="140"/>
      <c r="BG707" s="140"/>
    </row>
    <row r="708" spans="1:59" ht="9.75" customHeight="1" x14ac:dyDescent="0.25">
      <c r="A708" s="87"/>
      <c r="B708" s="100"/>
      <c r="C708" s="10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17"/>
      <c r="AY708" s="140"/>
      <c r="AZ708" s="140"/>
      <c r="BA708" s="140"/>
      <c r="BB708" s="140"/>
      <c r="BC708" s="140"/>
      <c r="BD708" s="140"/>
      <c r="BE708" s="140"/>
      <c r="BF708" s="140"/>
      <c r="BG708" s="140"/>
    </row>
    <row r="709" spans="1:59" ht="9.75" customHeight="1" x14ac:dyDescent="0.25">
      <c r="A709" s="87"/>
      <c r="B709" s="100"/>
      <c r="C709" s="10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17"/>
      <c r="AY709" s="140"/>
      <c r="AZ709" s="140"/>
      <c r="BA709" s="140"/>
      <c r="BB709" s="140"/>
      <c r="BC709" s="140"/>
      <c r="BD709" s="140"/>
      <c r="BE709" s="140"/>
      <c r="BF709" s="140"/>
      <c r="BG709" s="140"/>
    </row>
    <row r="710" spans="1:59" ht="9.75" customHeight="1" x14ac:dyDescent="0.25">
      <c r="A710" s="87"/>
      <c r="B710" s="100"/>
      <c r="C710" s="10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17"/>
      <c r="AY710" s="140"/>
      <c r="AZ710" s="140"/>
      <c r="BA710" s="140"/>
      <c r="BB710" s="140"/>
      <c r="BC710" s="140"/>
      <c r="BD710" s="140"/>
      <c r="BE710" s="140"/>
      <c r="BF710" s="140"/>
      <c r="BG710" s="140"/>
    </row>
    <row r="711" spans="1:59" ht="9.75" customHeight="1" x14ac:dyDescent="0.25">
      <c r="A711" s="87"/>
      <c r="B711" s="100"/>
      <c r="C711" s="100"/>
      <c r="D711" s="100"/>
      <c r="E711" s="100"/>
      <c r="F711" s="10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17"/>
      <c r="AY711" s="140"/>
      <c r="AZ711" s="140"/>
      <c r="BA711" s="140"/>
      <c r="BB711" s="140"/>
      <c r="BC711" s="140"/>
      <c r="BD711" s="140"/>
      <c r="BE711" s="140"/>
      <c r="BF711" s="140"/>
      <c r="BG711" s="140"/>
    </row>
    <row r="712" spans="1:59" ht="9.75" customHeight="1" x14ac:dyDescent="0.25">
      <c r="A712" s="87"/>
      <c r="B712" s="100"/>
      <c r="C712" s="100"/>
      <c r="D712" s="100"/>
      <c r="E712" s="100"/>
      <c r="F712" s="10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17"/>
      <c r="AY712" s="140"/>
      <c r="AZ712" s="140"/>
      <c r="BA712" s="140"/>
      <c r="BB712" s="140"/>
      <c r="BC712" s="140"/>
      <c r="BD712" s="140"/>
      <c r="BE712" s="140"/>
      <c r="BF712" s="140"/>
      <c r="BG712" s="140"/>
    </row>
    <row r="713" spans="1:59" ht="9.75" customHeight="1" x14ac:dyDescent="0.25">
      <c r="A713" s="87"/>
      <c r="B713" s="100"/>
      <c r="C713" s="100"/>
      <c r="D713" s="100"/>
      <c r="E713" s="100"/>
      <c r="F713" s="10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17"/>
      <c r="AY713" s="140"/>
      <c r="AZ713" s="140"/>
      <c r="BA713" s="140"/>
      <c r="BB713" s="140"/>
      <c r="BC713" s="140"/>
      <c r="BD713" s="140"/>
      <c r="BE713" s="140"/>
      <c r="BF713" s="140"/>
      <c r="BG713" s="140"/>
    </row>
    <row r="714" spans="1:59" ht="9.75" customHeight="1" x14ac:dyDescent="0.25">
      <c r="A714" s="87"/>
      <c r="B714" s="100"/>
      <c r="C714" s="100"/>
      <c r="D714" s="100"/>
      <c r="E714" s="100"/>
      <c r="F714" s="10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17"/>
      <c r="AY714" s="140"/>
      <c r="AZ714" s="140"/>
      <c r="BA714" s="140"/>
      <c r="BB714" s="140"/>
      <c r="BC714" s="140"/>
      <c r="BD714" s="140"/>
      <c r="BE714" s="140"/>
      <c r="BF714" s="140"/>
      <c r="BG714" s="140"/>
    </row>
    <row r="715" spans="1:59" ht="9.75" customHeight="1" x14ac:dyDescent="0.25">
      <c r="A715" s="87"/>
      <c r="B715" s="100"/>
      <c r="C715" s="100"/>
      <c r="D715" s="100"/>
      <c r="E715" s="100"/>
      <c r="F715" s="10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17"/>
      <c r="AY715" s="140"/>
      <c r="AZ715" s="140"/>
      <c r="BA715" s="140"/>
      <c r="BB715" s="140"/>
      <c r="BC715" s="140"/>
      <c r="BD715" s="140"/>
      <c r="BE715" s="140"/>
      <c r="BF715" s="140"/>
      <c r="BG715" s="140"/>
    </row>
    <row r="716" spans="1:59" ht="9.75" customHeight="1" x14ac:dyDescent="0.25">
      <c r="A716" s="87"/>
      <c r="B716" s="100"/>
      <c r="C716" s="100"/>
      <c r="D716" s="100"/>
      <c r="E716" s="100"/>
      <c r="F716" s="10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17"/>
      <c r="AY716" s="140"/>
      <c r="AZ716" s="140"/>
      <c r="BA716" s="140"/>
      <c r="BB716" s="140"/>
      <c r="BC716" s="140"/>
      <c r="BD716" s="140"/>
      <c r="BE716" s="140"/>
      <c r="BF716" s="140"/>
      <c r="BG716" s="140"/>
    </row>
    <row r="717" spans="1:59" ht="9.75" customHeight="1" x14ac:dyDescent="0.25">
      <c r="A717" s="87"/>
      <c r="B717" s="100"/>
      <c r="C717" s="100"/>
      <c r="D717" s="100"/>
      <c r="E717" s="100"/>
      <c r="F717" s="10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17"/>
      <c r="AY717" s="140"/>
      <c r="AZ717" s="140"/>
      <c r="BA717" s="140"/>
      <c r="BB717" s="140"/>
      <c r="BC717" s="140"/>
      <c r="BD717" s="140"/>
      <c r="BE717" s="140"/>
      <c r="BF717" s="140"/>
      <c r="BG717" s="140"/>
    </row>
    <row r="718" spans="1:59" ht="9.75" customHeight="1" x14ac:dyDescent="0.25">
      <c r="A718" s="87"/>
      <c r="B718" s="100"/>
      <c r="C718" s="100"/>
      <c r="D718" s="100"/>
      <c r="E718" s="100"/>
      <c r="F718" s="10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17"/>
      <c r="AY718" s="140"/>
      <c r="AZ718" s="140"/>
      <c r="BA718" s="140"/>
      <c r="BB718" s="140"/>
      <c r="BC718" s="140"/>
      <c r="BD718" s="140"/>
      <c r="BE718" s="140"/>
      <c r="BF718" s="140"/>
      <c r="BG718" s="140"/>
    </row>
    <row r="719" spans="1:59" ht="9.75" customHeight="1" x14ac:dyDescent="0.25">
      <c r="A719" s="87"/>
      <c r="B719" s="100"/>
      <c r="C719" s="100"/>
      <c r="D719" s="100"/>
      <c r="E719" s="100"/>
      <c r="F719" s="10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17"/>
      <c r="AY719" s="140"/>
      <c r="AZ719" s="140"/>
      <c r="BA719" s="140"/>
      <c r="BB719" s="140"/>
      <c r="BC719" s="140"/>
      <c r="BD719" s="140"/>
      <c r="BE719" s="140"/>
      <c r="BF719" s="140"/>
      <c r="BG719" s="140"/>
    </row>
    <row r="720" spans="1:59" ht="9.75" customHeight="1" x14ac:dyDescent="0.25">
      <c r="A720" s="87"/>
      <c r="B720" s="100"/>
      <c r="C720" s="100"/>
      <c r="D720" s="100"/>
      <c r="E720" s="100"/>
      <c r="F720" s="10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17"/>
      <c r="AY720" s="140"/>
      <c r="AZ720" s="140"/>
      <c r="BA720" s="140"/>
      <c r="BB720" s="140"/>
      <c r="BC720" s="140"/>
      <c r="BD720" s="140"/>
      <c r="BE720" s="140"/>
      <c r="BF720" s="140"/>
      <c r="BG720" s="140"/>
    </row>
    <row r="721" spans="1:59" ht="9.75" customHeight="1" x14ac:dyDescent="0.25">
      <c r="A721" s="87"/>
      <c r="B721" s="100"/>
      <c r="C721" s="100"/>
      <c r="D721" s="100"/>
      <c r="E721" s="100"/>
      <c r="F721" s="10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17"/>
      <c r="AY721" s="140"/>
      <c r="AZ721" s="140"/>
      <c r="BA721" s="140"/>
      <c r="BB721" s="140"/>
      <c r="BC721" s="140"/>
      <c r="BD721" s="140"/>
      <c r="BE721" s="140"/>
      <c r="BF721" s="140"/>
      <c r="BG721" s="140"/>
    </row>
    <row r="722" spans="1:59" ht="9.75" customHeight="1" x14ac:dyDescent="0.25">
      <c r="A722" s="87"/>
      <c r="B722" s="100"/>
      <c r="C722" s="100"/>
      <c r="D722" s="100"/>
      <c r="E722" s="100"/>
      <c r="F722" s="10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17"/>
      <c r="AY722" s="140"/>
      <c r="AZ722" s="140"/>
      <c r="BA722" s="140"/>
      <c r="BB722" s="140"/>
      <c r="BC722" s="140"/>
      <c r="BD722" s="140"/>
      <c r="BE722" s="140"/>
      <c r="BF722" s="140"/>
      <c r="BG722" s="140"/>
    </row>
    <row r="723" spans="1:59" ht="9.75" customHeight="1" x14ac:dyDescent="0.25">
      <c r="A723" s="87"/>
      <c r="B723" s="100"/>
      <c r="C723" s="100"/>
      <c r="D723" s="100"/>
      <c r="E723" s="100"/>
      <c r="F723" s="10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17"/>
      <c r="AY723" s="140"/>
      <c r="AZ723" s="140"/>
      <c r="BA723" s="140"/>
      <c r="BB723" s="140"/>
      <c r="BC723" s="140"/>
      <c r="BD723" s="140"/>
      <c r="BE723" s="140"/>
      <c r="BF723" s="140"/>
      <c r="BG723" s="140"/>
    </row>
    <row r="724" spans="1:59" ht="9.75" customHeight="1" x14ac:dyDescent="0.25">
      <c r="A724" s="87"/>
      <c r="B724" s="100"/>
      <c r="C724" s="100"/>
      <c r="D724" s="100"/>
      <c r="E724" s="100"/>
      <c r="F724" s="10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17"/>
      <c r="AY724" s="140"/>
      <c r="AZ724" s="140"/>
      <c r="BA724" s="140"/>
      <c r="BB724" s="140"/>
      <c r="BC724" s="140"/>
      <c r="BD724" s="140"/>
      <c r="BE724" s="140"/>
      <c r="BF724" s="140"/>
      <c r="BG724" s="140"/>
    </row>
    <row r="725" spans="1:59" ht="9.75" customHeight="1" x14ac:dyDescent="0.25">
      <c r="A725" s="87"/>
      <c r="B725" s="100"/>
      <c r="C725" s="100"/>
      <c r="D725" s="100"/>
      <c r="E725" s="100"/>
      <c r="F725" s="10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17"/>
      <c r="AY725" s="140"/>
      <c r="AZ725" s="140"/>
      <c r="BA725" s="140"/>
      <c r="BB725" s="140"/>
      <c r="BC725" s="140"/>
      <c r="BD725" s="140"/>
      <c r="BE725" s="140"/>
      <c r="BF725" s="140"/>
      <c r="BG725" s="140"/>
    </row>
    <row r="726" spans="1:59" ht="9.75" customHeight="1" x14ac:dyDescent="0.25">
      <c r="A726" s="87"/>
      <c r="B726" s="100"/>
      <c r="C726" s="100"/>
      <c r="D726" s="100"/>
      <c r="E726" s="100"/>
      <c r="F726" s="10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17"/>
      <c r="AY726" s="140"/>
      <c r="AZ726" s="140"/>
      <c r="BA726" s="140"/>
      <c r="BB726" s="140"/>
      <c r="BC726" s="140"/>
      <c r="BD726" s="140"/>
      <c r="BE726" s="140"/>
      <c r="BF726" s="140"/>
      <c r="BG726" s="140"/>
    </row>
    <row r="727" spans="1:59" ht="9.75" customHeight="1" x14ac:dyDescent="0.25">
      <c r="A727" s="87"/>
      <c r="B727" s="100"/>
      <c r="C727" s="100"/>
      <c r="D727" s="100"/>
      <c r="E727" s="100"/>
      <c r="F727" s="10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17"/>
      <c r="AY727" s="140"/>
      <c r="AZ727" s="140"/>
      <c r="BA727" s="140"/>
      <c r="BB727" s="140"/>
      <c r="BC727" s="140"/>
      <c r="BD727" s="140"/>
      <c r="BE727" s="140"/>
      <c r="BF727" s="140"/>
      <c r="BG727" s="140"/>
    </row>
    <row r="728" spans="1:59" ht="9.75" customHeight="1" x14ac:dyDescent="0.25">
      <c r="A728" s="87"/>
      <c r="B728" s="100"/>
      <c r="C728" s="100"/>
      <c r="D728" s="100"/>
      <c r="E728" s="100"/>
      <c r="F728" s="10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17"/>
      <c r="AY728" s="140"/>
      <c r="AZ728" s="140"/>
      <c r="BA728" s="140"/>
      <c r="BB728" s="140"/>
      <c r="BC728" s="140"/>
      <c r="BD728" s="140"/>
      <c r="BE728" s="140"/>
      <c r="BF728" s="140"/>
      <c r="BG728" s="140"/>
    </row>
    <row r="729" spans="1:59" ht="9.75" customHeight="1" x14ac:dyDescent="0.25">
      <c r="A729" s="87"/>
      <c r="B729" s="100"/>
      <c r="C729" s="100"/>
      <c r="D729" s="100"/>
      <c r="E729" s="100"/>
      <c r="F729" s="10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17"/>
      <c r="AY729" s="140"/>
      <c r="AZ729" s="140"/>
      <c r="BA729" s="140"/>
      <c r="BB729" s="140"/>
      <c r="BC729" s="140"/>
      <c r="BD729" s="140"/>
      <c r="BE729" s="140"/>
      <c r="BF729" s="140"/>
      <c r="BG729" s="140"/>
    </row>
    <row r="730" spans="1:59" ht="9.75" customHeight="1" x14ac:dyDescent="0.25">
      <c r="A730" s="87"/>
      <c r="B730" s="100"/>
      <c r="C730" s="100"/>
      <c r="D730" s="100"/>
      <c r="E730" s="100"/>
      <c r="F730" s="10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17"/>
      <c r="AY730" s="140"/>
      <c r="AZ730" s="140"/>
      <c r="BA730" s="140"/>
      <c r="BB730" s="140"/>
      <c r="BC730" s="140"/>
      <c r="BD730" s="140"/>
      <c r="BE730" s="140"/>
      <c r="BF730" s="140"/>
      <c r="BG730" s="140"/>
    </row>
    <row r="731" spans="1:59" ht="9.75" customHeight="1" x14ac:dyDescent="0.25">
      <c r="A731" s="87"/>
      <c r="B731" s="100"/>
      <c r="C731" s="100"/>
      <c r="D731" s="100"/>
      <c r="E731" s="100"/>
      <c r="F731" s="10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17"/>
      <c r="AY731" s="140"/>
      <c r="AZ731" s="140"/>
      <c r="BA731" s="140"/>
      <c r="BB731" s="140"/>
      <c r="BC731" s="140"/>
      <c r="BD731" s="140"/>
      <c r="BE731" s="140"/>
      <c r="BF731" s="140"/>
      <c r="BG731" s="140"/>
    </row>
    <row r="732" spans="1:59" ht="9.75" customHeight="1" x14ac:dyDescent="0.25">
      <c r="A732" s="87"/>
      <c r="B732" s="100"/>
      <c r="C732" s="100"/>
      <c r="D732" s="100"/>
      <c r="E732" s="100"/>
      <c r="F732" s="10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17"/>
      <c r="AY732" s="140"/>
      <c r="AZ732" s="140"/>
      <c r="BA732" s="140"/>
      <c r="BB732" s="140"/>
      <c r="BC732" s="140"/>
      <c r="BD732" s="140"/>
      <c r="BE732" s="140"/>
      <c r="BF732" s="140"/>
      <c r="BG732" s="140"/>
    </row>
  </sheetData>
  <conditionalFormatting sqref="D168:AM246 G332:AW349 AN168:AW185">
    <cfRule type="expression" dxfId="3" priority="1">
      <formula>D168&gt;#REF!</formula>
    </cfRule>
  </conditionalFormatting>
  <conditionalFormatting sqref="D332:F349">
    <cfRule type="expression" dxfId="2" priority="2">
      <formula>D332&gt;#REF!</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43</vt:i4>
      </vt:variant>
    </vt:vector>
  </HeadingPairs>
  <TitlesOfParts>
    <vt:vector size="47" baseType="lpstr">
      <vt:lpstr>Intro</vt:lpstr>
      <vt:lpstr>Target Setting Tool</vt:lpstr>
      <vt:lpstr>Optional-SBTaggregator</vt:lpstr>
      <vt:lpstr>Guidance - Vessel types</vt:lpstr>
      <vt:lpstr>ACTIVITY_1.5C</vt:lpstr>
      <vt:lpstr>activity_by</vt:lpstr>
      <vt:lpstr>activity_ty</vt:lpstr>
      <vt:lpstr>ACTIVITY_WB2C</vt:lpstr>
      <vt:lpstr>Bulk_Carrier</vt:lpstr>
      <vt:lpstr>by</vt:lpstr>
      <vt:lpstr>Chemical_Tanker</vt:lpstr>
      <vt:lpstr>Container</vt:lpstr>
      <vt:lpstr>Cruise</vt:lpstr>
      <vt:lpstr>Disclaimer</vt:lpstr>
      <vt:lpstr>Ferry_Passenger_Only</vt:lpstr>
      <vt:lpstr>Ferry_RoRo_and_Passenger</vt:lpstr>
      <vt:lpstr>General_cargo</vt:lpstr>
      <vt:lpstr>Graphs</vt:lpstr>
      <vt:lpstr>Liquefied_gas_tanker</vt:lpstr>
      <vt:lpstr>Load_1.5C</vt:lpstr>
      <vt:lpstr>Load_WB2C</vt:lpstr>
      <vt:lpstr>Offshore</vt:lpstr>
      <vt:lpstr>Oil_tanker</vt:lpstr>
      <vt:lpstr>Other_liquids_tankers</vt:lpstr>
      <vt:lpstr>Refrigerated_bulk</vt:lpstr>
      <vt:lpstr>RoRo</vt:lpstr>
      <vt:lpstr>ship_size</vt:lpstr>
      <vt:lpstr>ship_type</vt:lpstr>
      <vt:lpstr>Target</vt:lpstr>
      <vt:lpstr>Terms</vt:lpstr>
      <vt:lpstr>TTWEmissions_1.5C</vt:lpstr>
      <vt:lpstr>TTWEmissions_WB2C</vt:lpstr>
      <vt:lpstr>TTWIntensity_1.5C</vt:lpstr>
      <vt:lpstr>TTWIntensity_WB2C</vt:lpstr>
      <vt:lpstr>ty</vt:lpstr>
      <vt:lpstr>types</vt:lpstr>
      <vt:lpstr>unit</vt:lpstr>
      <vt:lpstr>Vehicle_Carrier</vt:lpstr>
      <vt:lpstr>wtw_by</vt:lpstr>
      <vt:lpstr>wtwabs_1.5C</vt:lpstr>
      <vt:lpstr>wtwabs_WB2C</vt:lpstr>
      <vt:lpstr>WTWEmissions_1.5C</vt:lpstr>
      <vt:lpstr>WTWEmissions_WB2C</vt:lpstr>
      <vt:lpstr>wtwint_1.5C</vt:lpstr>
      <vt:lpstr>wtwint_WB2C</vt:lpstr>
      <vt:lpstr>WTWIntensity_1.5C</vt:lpstr>
      <vt:lpstr>WTWIntensity_WB2C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Rangel</dc:creator>
  <cp:lastModifiedBy>Fernando Rangel</cp:lastModifiedBy>
  <dcterms:created xsi:type="dcterms:W3CDTF">2017-12-11T02:50:35Z</dcterms:created>
  <dcterms:modified xsi:type="dcterms:W3CDTF">2023-05-31T02:27:03Z</dcterms:modified>
</cp:coreProperties>
</file>